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uricio\Desktop\Planeacion\2. S. Plan accion 2021 al 30 junio\"/>
    </mc:Choice>
  </mc:AlternateContent>
  <bookViews>
    <workbookView xWindow="0" yWindow="0" windowWidth="20490" windowHeight="7650" tabRatio="603" firstSheet="1" activeTab="1"/>
  </bookViews>
  <sheets>
    <sheet name="EJECUCION" sheetId="9" r:id="rId1"/>
    <sheet name="F-PLA-47 METAS INDEPORTES" sheetId="8" r:id="rId2"/>
    <sheet name="F-PLA-06 PLAN DE ACCION" sheetId="4" r:id="rId3"/>
    <sheet name="F-PLA-07 SGTO PLAN ACCION" sheetId="5" r:id="rId4"/>
    <sheet name="F-PLA-39 INVERSION TERRITORIAL" sheetId="2" r:id="rId5"/>
    <sheet name="GESTION RECURSOS" sheetId="3" r:id="rId6"/>
  </sheets>
  <definedNames>
    <definedName name="_1._Apoyo_con_equipos_para_la_seguridad_vial_Licenciamiento_de_software_para_comunicaciones" localSheetId="2">#REF!</definedName>
    <definedName name="_1._Apoyo_con_equipos_para_la_seguridad_vial_Licenciamiento_de_software_para_comunicaciones" localSheetId="3">#REF!</definedName>
    <definedName name="_1._Apoyo_con_equipos_para_la_seguridad_vial_Licenciamiento_de_software_para_comunicaciones" localSheetId="1">#REF!</definedName>
    <definedName name="_1._Apoyo_con_equipos_para_la_seguridad_vial_Licenciamiento_de_software_para_comunicaciones">#REF!</definedName>
    <definedName name="_xlnm._FilterDatabase" localSheetId="1" hidden="1">'F-PLA-47 METAS INDEPORTES'!$A$16:$IW$96</definedName>
    <definedName name="aa" localSheetId="1">#REF!</definedName>
    <definedName name="aa">#REF!</definedName>
    <definedName name="CODIGO_DIVIPOLA" localSheetId="3">#REF!</definedName>
    <definedName name="CODIGO_DIVIPOLA" localSheetId="1">#REF!</definedName>
    <definedName name="CODIGO_DIVIPOLA">#REF!</definedName>
    <definedName name="DboREGISTRO_LEY_617" localSheetId="3">#REF!</definedName>
    <definedName name="DboREGISTRO_LEY_617" localSheetId="1">#REF!</definedName>
    <definedName name="DboREGISTRO_LEY_617">#REF!</definedName>
    <definedName name="ññ" localSheetId="3">#REF!</definedName>
    <definedName name="ññ" localSheetId="1">#REF!</definedName>
    <definedName name="ññ">#REF!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2" i="2" l="1"/>
  <c r="J4" i="9"/>
  <c r="T83" i="8"/>
  <c r="X80" i="5" l="1"/>
  <c r="S53" i="4"/>
  <c r="V56" i="8"/>
  <c r="V80" i="8"/>
  <c r="C80" i="8" l="1"/>
  <c r="T53" i="5" l="1"/>
  <c r="T77" i="5"/>
  <c r="S77" i="4"/>
  <c r="S13" i="4"/>
  <c r="T103" i="8" l="1"/>
  <c r="S102" i="8" l="1"/>
  <c r="T102" i="8" s="1"/>
  <c r="P96" i="8"/>
  <c r="Q95" i="8" s="1"/>
  <c r="Q94" i="8" l="1"/>
  <c r="Q96" i="8" s="1"/>
  <c r="T39" i="8" l="1"/>
  <c r="U29" i="8"/>
  <c r="T28" i="8"/>
  <c r="Y35" i="5"/>
  <c r="Z25" i="5"/>
  <c r="Y24" i="5"/>
  <c r="X23" i="5"/>
  <c r="T13" i="5" l="1"/>
  <c r="T80" i="5" s="1"/>
  <c r="Y80" i="5"/>
  <c r="Z80" i="5"/>
  <c r="O14" i="2" l="1"/>
  <c r="N14" i="2"/>
  <c r="M14" i="2"/>
  <c r="L14" i="2"/>
  <c r="K14" i="2"/>
  <c r="J14" i="2"/>
  <c r="I14" i="2"/>
  <c r="H14" i="2"/>
  <c r="G14" i="2"/>
  <c r="F14" i="2"/>
  <c r="E14" i="2"/>
  <c r="D14" i="2"/>
  <c r="U83" i="8" l="1"/>
  <c r="S87" i="8"/>
  <c r="S72" i="8"/>
  <c r="S66" i="8"/>
  <c r="S61" i="8"/>
  <c r="V53" i="8"/>
  <c r="S50" i="8"/>
  <c r="S49" i="8" s="1"/>
  <c r="S48" i="8"/>
  <c r="S46" i="8"/>
  <c r="S37" i="8"/>
  <c r="S33" i="8"/>
  <c r="S31" i="8"/>
  <c r="S32" i="8" s="1"/>
  <c r="S23" i="8"/>
  <c r="S88" i="8" l="1"/>
  <c r="U84" i="8"/>
  <c r="C56" i="8"/>
  <c r="V17" i="8"/>
  <c r="S83" i="8"/>
  <c r="S86" i="8" s="1"/>
  <c r="S89" i="8" s="1"/>
  <c r="T88" i="8"/>
  <c r="V37" i="8"/>
  <c r="V28" i="8"/>
  <c r="C17" i="8"/>
  <c r="BI53" i="5"/>
  <c r="BI13" i="5"/>
  <c r="P13" i="2"/>
  <c r="P14" i="2" l="1"/>
  <c r="C83" i="8"/>
  <c r="T89" i="8"/>
  <c r="T86" i="8"/>
  <c r="T87" i="8"/>
  <c r="BL13" i="5"/>
  <c r="BK13" i="5"/>
  <c r="BL53" i="5"/>
  <c r="BK53" i="5"/>
  <c r="BL79" i="5"/>
  <c r="BK79" i="5"/>
  <c r="BM53" i="5" l="1"/>
  <c r="BM13" i="5"/>
  <c r="S77" i="5"/>
  <c r="S53" i="5"/>
  <c r="S24" i="5"/>
  <c r="W80" i="4"/>
  <c r="R77" i="4"/>
  <c r="R53" i="4"/>
  <c r="S80" i="4" l="1"/>
  <c r="S82" i="4" s="1"/>
  <c r="R24" i="4"/>
  <c r="S13" i="5"/>
  <c r="S49" i="5"/>
  <c r="S33" i="5"/>
  <c r="R33" i="4"/>
  <c r="R13" i="4"/>
  <c r="R49" i="4"/>
</calcChain>
</file>

<file path=xl/sharedStrings.xml><?xml version="1.0" encoding="utf-8"?>
<sst xmlns="http://schemas.openxmlformats.org/spreadsheetml/2006/main" count="1360" uniqueCount="432">
  <si>
    <t>FORMATO</t>
  </si>
  <si>
    <t>Código F-PLA-47</t>
  </si>
  <si>
    <t xml:space="preserve">Estado de Ejecución Metas y Proyectos
</t>
  </si>
  <si>
    <t>Página 1 de 1</t>
  </si>
  <si>
    <t>Proyecto</t>
  </si>
  <si>
    <t>Meta Producto</t>
  </si>
  <si>
    <t>Indicador</t>
  </si>
  <si>
    <t>Tipo de Meta
*M/I</t>
  </si>
  <si>
    <t>Rubro Presupuestal</t>
  </si>
  <si>
    <t>Compromisos</t>
  </si>
  <si>
    <t>Semáforo (Compromiso):</t>
  </si>
  <si>
    <t xml:space="preserve">Verde Oscuro  (80%  - 100%) </t>
  </si>
  <si>
    <t xml:space="preserve">  Verde Claro (70% - 79%)</t>
  </si>
  <si>
    <t xml:space="preserve"> Amarillo (60%  - 69%) </t>
  </si>
  <si>
    <t xml:space="preserve">  Naranja (40% - 59%) </t>
  </si>
  <si>
    <t xml:space="preserve"> Rojo (0% - 39%)</t>
  </si>
  <si>
    <t>* Tipo de Meta M: Mantenimiento I: Incremento</t>
  </si>
  <si>
    <t>%</t>
  </si>
  <si>
    <t>Satisfactorio (Entre 70% -79,99%)</t>
  </si>
  <si>
    <t>Medio (Entre 60%-69,99%)</t>
  </si>
  <si>
    <t>Bajo (Entre 40% - 59,99%)</t>
  </si>
  <si>
    <t>Critico (Entre 0% - 39,99%)</t>
  </si>
  <si>
    <t xml:space="preserve">Sobresaliente  ( Entre 80%-100%) </t>
  </si>
  <si>
    <t xml:space="preserve">TOTAL </t>
  </si>
  <si>
    <t>Aprobado por:</t>
  </si>
  <si>
    <t>Cargo: Directora Técnica</t>
  </si>
  <si>
    <t>Cargo: Secretario de Despacho</t>
  </si>
  <si>
    <t>Código</t>
  </si>
  <si>
    <t>Valor</t>
  </si>
  <si>
    <t>Versión: 04</t>
  </si>
  <si>
    <t>Fecha: 11/03/2021</t>
  </si>
  <si>
    <t>Ejecutada Trimestre</t>
  </si>
  <si>
    <t>BPIN</t>
  </si>
  <si>
    <t xml:space="preserve">Nombre </t>
  </si>
  <si>
    <t>Imputación Presupuestal</t>
  </si>
  <si>
    <t>Presupuesto</t>
  </si>
  <si>
    <t>Obligaciones</t>
  </si>
  <si>
    <t>Observaciones avance cumplimiento de la meta</t>
  </si>
  <si>
    <t>Meta Física</t>
  </si>
  <si>
    <t>Semáforo Cumplimiento</t>
  </si>
  <si>
    <t>Martha Elena Giraldo Ramirez</t>
  </si>
  <si>
    <t>Código PDD</t>
  </si>
  <si>
    <t>Programada Vigencia (2021)</t>
  </si>
  <si>
    <t>Producto PDD</t>
  </si>
  <si>
    <t>Indicador PDD</t>
  </si>
  <si>
    <t>(Compromiso/Ppto Definitivo)</t>
  </si>
  <si>
    <t>Código Catálogo de Productos MGA</t>
  </si>
  <si>
    <t>Código Catálogo de Indicadores MGA</t>
  </si>
  <si>
    <t xml:space="preserve">Indicador Catálogo MGA </t>
  </si>
  <si>
    <t xml:space="preserve">Producto Catálogo MGA </t>
  </si>
  <si>
    <t>Elaborado por:</t>
  </si>
  <si>
    <t>No.</t>
  </si>
  <si>
    <t>SEMAFORO CUMPLIMIENTO</t>
  </si>
  <si>
    <t>Definitivo</t>
  </si>
  <si>
    <t>Nombre Fuente de Financiación</t>
  </si>
  <si>
    <t>Revisado por:</t>
  </si>
  <si>
    <t xml:space="preserve">Norma Consuelo Mantilla Quintero </t>
  </si>
  <si>
    <t xml:space="preserve">
José Ignacio Rojas Sepúlveda</t>
  </si>
  <si>
    <t>Cargo: Profesional Universitario</t>
  </si>
  <si>
    <t>Plan de Desarrollo 2020 - 2023  "Tú y yo somos Quindío"</t>
  </si>
  <si>
    <t>Fortalecimiento, hábitos y estilos de vida saludable como instrumento SALVAVIDAS en el departamento del Quindío</t>
  </si>
  <si>
    <t>Servicio de Escuelas Deportivas</t>
  </si>
  <si>
    <t>Municipios con Escuelas Deportivas</t>
  </si>
  <si>
    <t>M</t>
  </si>
  <si>
    <t>Servicio de promoción de la actividad física, la recreación y el deporte</t>
  </si>
  <si>
    <t>Municipios vinculados al programa Supérate-Intercolegiados</t>
  </si>
  <si>
    <t>Municipios implementando  programas de recreación, actividad física y deporte social comunitario</t>
  </si>
  <si>
    <t>ICLD</t>
  </si>
  <si>
    <t>ND</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</si>
  <si>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</si>
  <si>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</si>
  <si>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</si>
  <si>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</si>
  <si>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Servicio de asistencia técnica para la promoción del deporte</t>
  </si>
  <si>
    <t xml:space="preserve">Organismos deportivos asistidos </t>
  </si>
  <si>
    <t>Servicio de organización de eventos deportivos de alto rendimiento</t>
  </si>
  <si>
    <t>Juegos Deportivos Realizados</t>
  </si>
  <si>
    <t>Eventos deportivos de alto rendimiento con sede en Colombia realizados</t>
  </si>
  <si>
    <t>Código F-PLA-39</t>
  </si>
  <si>
    <t>INVERSIÓN ENTES TERRITORIALES</t>
  </si>
  <si>
    <t>Version: 01</t>
  </si>
  <si>
    <t>Fecha: 21/11/2014</t>
  </si>
  <si>
    <t xml:space="preserve">PROYECTO </t>
  </si>
  <si>
    <t xml:space="preserve">DESCRIPCIÓN DE LA OBRA FISICA , PROGRAMA Y/O ACTIVIDAD </t>
  </si>
  <si>
    <t xml:space="preserve">MUNICIPIOS </t>
  </si>
  <si>
    <t xml:space="preserve">CODIGO </t>
  </si>
  <si>
    <t xml:space="preserve">NOMBRE </t>
  </si>
  <si>
    <t xml:space="preserve"> ARMENIA </t>
  </si>
  <si>
    <t xml:space="preserve">BUENAVISTA </t>
  </si>
  <si>
    <t xml:space="preserve">CALARCA </t>
  </si>
  <si>
    <t xml:space="preserve">CIRCASIA </t>
  </si>
  <si>
    <t xml:space="preserve">CORDOBA </t>
  </si>
  <si>
    <t xml:space="preserve">FILANDIA </t>
  </si>
  <si>
    <t xml:space="preserve">GENOVA </t>
  </si>
  <si>
    <t xml:space="preserve">TEBAIDA </t>
  </si>
  <si>
    <t xml:space="preserve">MONTENEGRO </t>
  </si>
  <si>
    <t xml:space="preserve">PIJAO </t>
  </si>
  <si>
    <t xml:space="preserve">QUIMBAYA </t>
  </si>
  <si>
    <t xml:space="preserve">SALENTO </t>
  </si>
  <si>
    <t>Código F-PLA-40</t>
  </si>
  <si>
    <t>Gestión Recursos Financieros y/o en Especie, (Nación y/o Otras Entidades), para Cofinanciación de Proyectos</t>
  </si>
  <si>
    <t>Versión: 01</t>
  </si>
  <si>
    <t>Fecha: 10/01/2017</t>
  </si>
  <si>
    <t>No. DEL PROYECTO</t>
  </si>
  <si>
    <t>NOMBRE DE LOS PROYECTOS FINANCIADOS CON RECURSOS DE LA NACION Y/O OTRAS ENTIDADES</t>
  </si>
  <si>
    <t>APORTES EN DINERO</t>
  </si>
  <si>
    <t>APORTES EN ESPECIE</t>
  </si>
  <si>
    <t>NOMBRE ENTIDADES APORTANTES</t>
  </si>
  <si>
    <t>ESTADO DE LOS APORTES EN DINERO Y/O ESPECIE CON CORTE A (FECHA)</t>
  </si>
  <si>
    <t>VALOR RECURSOS DE LA NACION (GOBIERNO NACIONAL)</t>
  </si>
  <si>
    <t>VALOR RECURSOS DE OTRAS ENTIDADES (INCLUIDA GOBERNACIÓN)</t>
  </si>
  <si>
    <t xml:space="preserve">DESCRIPCION APORTES EN ESPECIES  (NACION) </t>
  </si>
  <si>
    <t xml:space="preserve">DESCRIPCION APORTES EN ESPECIES  (OTRAS ENTIDADES) </t>
  </si>
  <si>
    <t xml:space="preserve">CODIGO:  </t>
  </si>
  <si>
    <t xml:space="preserve">F-PLA-06   </t>
  </si>
  <si>
    <t xml:space="preserve">VERSIÓN: </t>
  </si>
  <si>
    <t xml:space="preserve">FECHA: </t>
  </si>
  <si>
    <t>PÁGINA:</t>
  </si>
  <si>
    <t xml:space="preserve"> 1 de 1</t>
  </si>
  <si>
    <t>PLAN DE DESARROLLO DEPARTAMENTAL:   "TÚ Y YO SOMOS QUINDÍO" 2020-2023</t>
  </si>
  <si>
    <t>POBLACIÓN</t>
  </si>
  <si>
    <t>ESTRATEGIA</t>
  </si>
  <si>
    <t>SECTOR</t>
  </si>
  <si>
    <t>PROGRAMA</t>
  </si>
  <si>
    <t>META PRODUCTO</t>
  </si>
  <si>
    <t>INDICADOR PRODUCTO</t>
  </si>
  <si>
    <t>PROYECTO</t>
  </si>
  <si>
    <t>FUENTE DE RECURSOS</t>
  </si>
  <si>
    <t>GENERO</t>
  </si>
  <si>
    <t>DISTRIBUCIÓN ETÁREA (EDAD)</t>
  </si>
  <si>
    <t xml:space="preserve">GRUPOS ÉTNICOS </t>
  </si>
  <si>
    <t xml:space="preserve">POBLACIÓN VULNERABLE </t>
  </si>
  <si>
    <t>TOTAL</t>
  </si>
  <si>
    <t xml:space="preserve">FECHA DE INICIO </t>
  </si>
  <si>
    <t xml:space="preserve">FECHA DE TERMINACIÓN </t>
  </si>
  <si>
    <t xml:space="preserve">RESPONSABLE </t>
  </si>
  <si>
    <t>CODIGO</t>
  </si>
  <si>
    <t>NOMBRE</t>
  </si>
  <si>
    <t>CÓDIGO PDD</t>
  </si>
  <si>
    <t>PRODUCTO PDD</t>
  </si>
  <si>
    <t>CÓDIGO CATÁLOGO DE PRODUCTOS MGA</t>
  </si>
  <si>
    <t xml:space="preserve">PRODUCTO CATÁLOGO MGA </t>
  </si>
  <si>
    <t>INDICADOR PDD</t>
  </si>
  <si>
    <t>CÓDIGO CATALOGO DE INDICADORES MGA</t>
  </si>
  <si>
    <t xml:space="preserve">INDICADOR CATÁLOGO MGA </t>
  </si>
  <si>
    <t xml:space="preserve">META FISICA </t>
  </si>
  <si>
    <t>CODIGO BPIN</t>
  </si>
  <si>
    <t xml:space="preserve">NOMBRE PROYECTO </t>
  </si>
  <si>
    <t>PESO DE LA META (%)</t>
  </si>
  <si>
    <t>VALOR 
(EN PESOS )</t>
  </si>
  <si>
    <t xml:space="preserve">OBJETIVO GENERAL DEL PROYECTO </t>
  </si>
  <si>
    <t xml:space="preserve">OBJETIVOS ESPECIFICOS </t>
  </si>
  <si>
    <t>ACTIVIDADES CUANTIFICADAS</t>
  </si>
  <si>
    <t>IMPUTACION PRESUPUESTAL</t>
  </si>
  <si>
    <t>MUJER</t>
  </si>
  <si>
    <t>HOMBRE</t>
  </si>
  <si>
    <t>Edad Escolar 
(0 - 14 años)</t>
  </si>
  <si>
    <t>Adolescencia
 (15 - 19 años)</t>
  </si>
  <si>
    <t>Edad Económicamente Activa      (20-59 años)</t>
  </si>
  <si>
    <t>Adultos Mayores (Mayores a 60 años)</t>
  </si>
  <si>
    <t>Indígena</t>
  </si>
  <si>
    <t>Afrocolombiano</t>
  </si>
  <si>
    <t>Raizal</t>
  </si>
  <si>
    <t>ROM</t>
  </si>
  <si>
    <t xml:space="preserve">Mestiza </t>
  </si>
  <si>
    <t>palenqueras</t>
  </si>
  <si>
    <t xml:space="preserve">Desplazados </t>
  </si>
  <si>
    <t xml:space="preserve">Discapacitados </t>
  </si>
  <si>
    <t xml:space="preserve">Victimas </t>
  </si>
  <si>
    <t xml:space="preserve">INCLUSIÓN SOCIAL Y EQUIDAD </t>
  </si>
  <si>
    <t> </t>
  </si>
  <si>
    <t>Deporte y recreación</t>
  </si>
  <si>
    <t>Fomento a la recreación, la actividad física y el deporte para desarrollar entornos de convivencia y paz "Tú y yo en la recreación y en deporte"</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</si>
  <si>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</si>
  <si>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Desarrollar estrategias para acceso de niños, niñas, adolescentes y jóvenes a procesos de formación deportiva y espacios recreativos en el Departamento del Quindío</t>
  </si>
  <si>
    <t>Transferencia ley 1289  para el Apoyo al deporte escolar en los municipios del Departamento del Quindío</t>
  </si>
  <si>
    <t>2.3.2.02.02.009.4301007_5</t>
  </si>
  <si>
    <t>30 % CIGARRILLO</t>
  </si>
  <si>
    <t>FERNANDO AUGUSTO PANESO ZULUAGA</t>
  </si>
  <si>
    <t>2.3.2.02.02.009.4301007_25</t>
  </si>
  <si>
    <t>CIGARRILLOS 30% R.B 2020</t>
  </si>
  <si>
    <t>Brindar apoyo y/o seguimiento  a los procesos de formación promoviendo y fortaleciendo hacia el deporte competitivo "escuelas deportivas" como herramienta de convivencia y paz en el departamento</t>
  </si>
  <si>
    <t>2.3.2.02.02.009.4301007_7</t>
  </si>
  <si>
    <t>MINISTERIO</t>
  </si>
  <si>
    <t>2.3.2.02.02.009.4301007_12</t>
  </si>
  <si>
    <t>MONOPOLIO</t>
  </si>
  <si>
    <t>Dotación y/o implementación  al programa escuelas deportivas,  Generando una cultura deportiva en la comunidad mediante procesos formativos dirigidos a niños, niñas, adolescentes y jóvenes.</t>
  </si>
  <si>
    <t>2.3.2.01.01.004.01.03.4301007_12</t>
  </si>
  <si>
    <t>2.3.2.02.01.003.4301007_7</t>
  </si>
  <si>
    <t>2.3.2.01.01.004.01.03.4301007_7</t>
  </si>
  <si>
    <t>Promover a los  niños, niñas, adolescentes y jóvenes para realizar actividades físicas y deportivas</t>
  </si>
  <si>
    <t>Brindar apoyo y Acompañamiento al fomento y promoción del programa supérate -Intercolegiados en sus diferentes fases departamental y nacional.</t>
  </si>
  <si>
    <t>2.3.2.02.02.009.4301037_12</t>
  </si>
  <si>
    <t>2.3.2.02.02.009.4301037_24</t>
  </si>
  <si>
    <t>CIGARRILLOS 70% R.B 2020</t>
  </si>
  <si>
    <t>2.3.2.02.02.009.4301037_7</t>
  </si>
  <si>
    <t>Adquisición de bienes y servicios  al programa supérate -Intercolegiados  con el fin generar espacios para el aprovechamiento adecuado del tiempo libre</t>
  </si>
  <si>
    <t>2.3.2.02.01.003.4301037_12</t>
  </si>
  <si>
    <t>2.3.2.02.01.003.4301037_7</t>
  </si>
  <si>
    <t>Dotación y/o implantación deportiva para promoción al programa supérate -Intercolegiados.</t>
  </si>
  <si>
    <t>2.3.2.01.01.004.01.03.4301037_7</t>
  </si>
  <si>
    <t>Crear nuevos programas de actividad física y hábitos saludables de vida</t>
  </si>
  <si>
    <t>Brindar apoyo y/o seguimiento a los programas de recreación, actividad física y deporte social comunitario</t>
  </si>
  <si>
    <t>2.3.2.02.02.009.4301037_4</t>
  </si>
  <si>
    <t>2.3.2.02.02.009.4301037_21</t>
  </si>
  <si>
    <t>IPOCONSUMO R.B 2020</t>
  </si>
  <si>
    <t>2.3.2.02.02.009.4301037_3</t>
  </si>
  <si>
    <t>IPOCONSUMO</t>
  </si>
  <si>
    <t xml:space="preserve">Dotación y/o implementación para el Fomento a la recreación, la actividad física y el deporte. </t>
  </si>
  <si>
    <t>2.3.2.01.01.004.01.03.4301037_12</t>
  </si>
  <si>
    <t>Adquisición de bienes y servicios  a los programas de recreación, actividad física y deporte social comunitario</t>
  </si>
  <si>
    <t>2.3.2.02.01.003.4301037_9</t>
  </si>
  <si>
    <t>RENDIMIENTOS FINANCIEROS</t>
  </si>
  <si>
    <t>2.3.2.02.01.003.4301037_3</t>
  </si>
  <si>
    <t>Crear nuevos instrumentos de planificación para la formulación de la política publica</t>
  </si>
  <si>
    <t>Formulación, implementación y seguimiento a la política pública para el desarrollo y acceso al deporte, la recreación, la actividad física, la educación física y el uso adecuado del tiempo libre</t>
  </si>
  <si>
    <t>2.3.2.02.02.009.4301006_3</t>
  </si>
  <si>
    <t>2.3.2.02.02.009.4301006_12</t>
  </si>
  <si>
    <t>Servicios Logísticos, alimentos (Almuerzos y refrigerios) y/o suministro de papelería</t>
  </si>
  <si>
    <t>2.3.2.02.01.003.4301006_3</t>
  </si>
  <si>
    <t>Formación y preparación de deportistas. "Tú y yo campeones"</t>
  </si>
  <si>
    <t>Fortalecimiento al deporte competitivo y de altos logros "TU Y    YO SOMOS salva 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</si>
  <si>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</si>
  <si>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Mejorar el rendimiento deportivo  y competitivo en los  deportistas de alto nivel competitivo y con proyección a altos logros</t>
  </si>
  <si>
    <t>Apoyo a los deportistas con proyección a altos logros</t>
  </si>
  <si>
    <t>2.3.2.02.02.009.4302075_4</t>
  </si>
  <si>
    <t>2.3.2.02.02.009.4302075_22</t>
  </si>
  <si>
    <t>MONOPOLIO R.B 2020</t>
  </si>
  <si>
    <t>2.3.2.02.02.009.4302075_21</t>
  </si>
  <si>
    <t>IPONCONSUMO R.B 2020</t>
  </si>
  <si>
    <t>2.3.2.02.02.009.4302075_3</t>
  </si>
  <si>
    <t>Brindar asistencia  técnica, administrativa, jurídica, biomédica,   y/o metodológica a los procesos deportivos y/o  ligas  del departamento del Quindío.</t>
  </si>
  <si>
    <t>2.3.2.02.02.009.4302075_24</t>
  </si>
  <si>
    <t>2.3.2.02.02.009.4302075_26</t>
  </si>
  <si>
    <t>CIGARRILLOS 70% R.B 2021</t>
  </si>
  <si>
    <t>2.3.2.02.02.009.4302075_12</t>
  </si>
  <si>
    <t>Dotación y/o implementación deportiva para el desarrollo del deporte  con proyección a altos logros.</t>
  </si>
  <si>
    <t>2.3.2.01.01.004.01.03.4302075_4</t>
  </si>
  <si>
    <t>2.3.2.02.01.003.4302075_12</t>
  </si>
  <si>
    <t>Aunar esfuerzos administrativos, técnicos, financieros y/o logísticos, para el fomento y la masificación del deporte en el departamento del Quindío</t>
  </si>
  <si>
    <t>2.3.2.02.01.003.4302075_3</t>
  </si>
  <si>
    <t>Adquisición de bienes y/o servicios para el fortalecimiento del deporte competitivo y de altos logros</t>
  </si>
  <si>
    <t>2.3.2.02.01.007.4302075_24</t>
  </si>
  <si>
    <t xml:space="preserve">Desarrollo de los  XXII JUEGOS DEPORTIVOS NACIONALES Y VI JUEGOS PARANACIONALES   2023 en el Departamento </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</si>
  <si>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</si>
  <si>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Aumentar la asignación de recursos para el deporte formativo y competitivo</t>
  </si>
  <si>
    <t xml:space="preserve">Seguimiento y evaluación a los   procesos deportivos con proyección a altos logros y el estado de la infraestructura deportiva y/o recreativa con miras al desarrollo de los  XXII juegos deportivos nacionales y VI juegos Paranacionales   2023 </t>
  </si>
  <si>
    <t>Palenqueras</t>
  </si>
  <si>
    <t>CONTRATOS</t>
  </si>
  <si>
    <t xml:space="preserve">No. DE 
CONTRATOS </t>
  </si>
  <si>
    <t>VALOR COMPROMISOS
PROYECTO</t>
  </si>
  <si>
    <t>VALOR DE LAS OBLIGACIONES
PROYECTO</t>
  </si>
  <si>
    <t>% DE EJECUCION</t>
  </si>
  <si>
    <t>FUENTE DE LOS RECURSOS</t>
  </si>
  <si>
    <t>SUPERVISOR RESPONSABLE</t>
  </si>
  <si>
    <t>FECHA DE INICIO
(dd/mm/aaaa)</t>
  </si>
  <si>
    <t>FECHA DE TERMINACIÓN
(dd/mm/aaaa)</t>
  </si>
  <si>
    <t>P</t>
  </si>
  <si>
    <t>E</t>
  </si>
  <si>
    <t>O8</t>
  </si>
  <si>
    <t>F-PLA-07</t>
  </si>
  <si>
    <t>PROGRAMADA</t>
  </si>
  <si>
    <t>EJECUTADA</t>
  </si>
  <si>
    <t>INDEPORTES</t>
  </si>
  <si>
    <t xml:space="preserve">INDEPORTES
A MARZO 31 DE 2021       </t>
  </si>
  <si>
    <t>PROGRAMACIÓN PLAN DE ACCIÓN 
INDEPORTES
A MARZO DE  2021</t>
  </si>
  <si>
    <t>PRESUPUESTO</t>
  </si>
  <si>
    <t>COMPROMISOS</t>
  </si>
  <si>
    <t>OBLIGACIONES</t>
  </si>
  <si>
    <t>2.3.2.02.02.007.4302075_24</t>
  </si>
  <si>
    <t>SE HA IMPACTADO EN LOS MUNICIPIOS DE MONTENEGRO, QUIMBAYA, PIJAO, LA TEBAIDA, CALARCA, CIRCASIA, FOMENTANDO LOS HABITOS Y ESTILOS DE VIDA SALUDABLE A TRAVES DE LA PROMOCION DE LA ACTIVIDAD FISICA REGULAR LA ALIMENTACION SALUDABLE Y LA PROTECCION DE ESPACIOS 100% LIBRES DE HUMO</t>
  </si>
  <si>
    <t>EL INSTITUTO DEPARTAMENTAL DE DEPORTE Y RECREACIÓN DEL QUINDÍO INDEPORTES QUINDIO BUSCA HACER UN QUINDÍO GANADOR EN LOS JUEGOS NACIONALES Y PARANACIONALES 2023 CON  MEJORES ATLETAS DE CARA A UN PROCESO QUE LE PERMITA A SUS DEPORTISTAS ESTAR EN EL PODIO ES POR ELLO QUE SE HA FORTALECIDO EN ASISTENCIA TECNICA, METODOLOGICA, BIOMEDICA  Y ECONOMICA A  63 DEPORTISTAS DE ALTO RENDIMIENTO Y CON PROYECCION A ALTOS LOGROS DE TODO EL DEPARTAMENTO DEL QUINDIO</t>
  </si>
  <si>
    <t>DORIS JUDITH LOPEZ MARTINEZ</t>
  </si>
  <si>
    <t>DAVID ROJAS</t>
  </si>
  <si>
    <t>EJECUCIÓN PRESUPUESTAL DE GASTOS</t>
  </si>
  <si>
    <t>INSTITUTO DEPARTAMENTAL DE DEPORTE Y RECREACIÓN DEL QUINDIO</t>
  </si>
  <si>
    <t>CodigoN</t>
  </si>
  <si>
    <t>Rubro</t>
  </si>
  <si>
    <t>Inicial</t>
  </si>
  <si>
    <t>Adiciones</t>
  </si>
  <si>
    <t>Disponibilidades</t>
  </si>
  <si>
    <t xml:space="preserve">Pagos </t>
  </si>
  <si>
    <t>Disponible</t>
  </si>
  <si>
    <t>Adquisición de bienes y servicios</t>
  </si>
  <si>
    <t>Adquisición de activos no financieros</t>
  </si>
  <si>
    <t>Maquinaria y equipo</t>
  </si>
  <si>
    <t>Activos fijos no clasificados como maquinaria y equipo</t>
  </si>
  <si>
    <t>Adquisiciones diferentes de activos</t>
  </si>
  <si>
    <t>Adquisición de servicios</t>
  </si>
  <si>
    <t>2.3</t>
  </si>
  <si>
    <t>Inversión</t>
  </si>
  <si>
    <t>2.3.2</t>
  </si>
  <si>
    <t>2.3.2.01</t>
  </si>
  <si>
    <t>2.3.2.01.01.004</t>
  </si>
  <si>
    <t>Servicio de Escuelas Deportivas - Artículos de deporte   MONOPOLIO</t>
  </si>
  <si>
    <t>Servicio de Escuelas Deportivas - Artículos de deporte   MINISTERIO DEL DEPORTE</t>
  </si>
  <si>
    <t>Servicio de promoción de la actividad física, la recreación y el deporte - Artículos de deporte   MONOPOLIO</t>
  </si>
  <si>
    <t>Servicio de promoción de la actividad física, la recreación y el deporte - Artículos de deporte   MINISTERIO DEL DEPORTE</t>
  </si>
  <si>
    <t>Servicio de asistencia técnica para la promoción del deporte - Artículos de deporte   Aportes Departamento 1% ICLD</t>
  </si>
  <si>
    <t>2.3.2.02</t>
  </si>
  <si>
    <t>Documentos normativos - Otros bienes transportables (excepto productos metálicos, maquinaria y equipo)   IPOCONSUMO</t>
  </si>
  <si>
    <t>Servicio de Escuelas Deportivas - Otros bienes transportables (excepto productos metálicos, maquinaria y equipo)   MINISTERIO DEL DEPORTE</t>
  </si>
  <si>
    <t>Servicio de promoción de la actividad física, la recreación y el deporte - Otros bienes transportables (excepto productos metálicos, maquinaria y equipo)   MONOPOLIO</t>
  </si>
  <si>
    <t>Servicio de promoción de la actividad física, la recreación y el deporte - Otros bienes transportables (excepto productos metálicos, maquinaria y equipo)   IPOCONSUMO</t>
  </si>
  <si>
    <t>Servicio de promoción de la actividad física, la recreación y el deporte - Otros bienes transportables (excepto productos metálicos, maquinaria y equipo)   MINISTERIO DEL DEPORTE</t>
  </si>
  <si>
    <t>Servicio de promoción de la actividad física, la recreación y el deporte - Otros bienes transportables (excepto productos metálicos, maquinaria y equipo)   Rendimientos Financieros</t>
  </si>
  <si>
    <t>Servicio de asistencia técnica para la promoción del deporte - Otros bienes transportables (excepto productos metálicos, maquinaria y equipo)   MONOPOLIO</t>
  </si>
  <si>
    <t>Servicio de asistencia técnica para la promoción del deporte - Otros bienes transportables (excepto productos metálicos, maquinaria y equipo)   IPOCONSUMO</t>
  </si>
  <si>
    <t>2.3.2.02.02</t>
  </si>
  <si>
    <t>Servicio de asistencia técnica para la promoción del deporte - Servicios financieros y servicios conexos, servicios inmobiliarios y servicios de leasing   CIGARRILLOS 70% R.B 2020</t>
  </si>
  <si>
    <t>Documentos normativos - Servicios para la comunidad, sociales y personales   MONOPOLIO</t>
  </si>
  <si>
    <t>Documentos normativos - Servicios para la comunidad, sociales y personales   IPOCONSUMO</t>
  </si>
  <si>
    <t>Servicio de Escuelas Deportivas - Servicios para la comunidad, sociales y personales   MONOPOLIO</t>
  </si>
  <si>
    <t>Servicio de Escuelas Deportivas - Servicios para la comunidad, sociales y personales   CIGARRILLOS 30% R.B 2020</t>
  </si>
  <si>
    <t>Servicio de Escuelas Deportivas - Servicios para la comunidad, sociales y personales   Cigarrillos Nacionales y Extranjeros Municipios 30%</t>
  </si>
  <si>
    <t>Servicio de Escuelas Deportivas - Servicios para la comunidad, sociales y personales   MINISTERIO DEL DEPORTE</t>
  </si>
  <si>
    <t>Servicio de promoción de la actividad física, la recreación y el deporte - Servicios para la comunidad, sociales y personales   MONOPOLIO</t>
  </si>
  <si>
    <t>Servicio de promoción de la actividad física, la recreación y el deporte - Servicios para la comunidad, sociales y personales   IPOCONSUMO R.B 2020</t>
  </si>
  <si>
    <t>Servicio de promoción de la actividad física, la recreación y el deporte - Servicios para la comunidad, sociales y personales   CIGARRILLOS 70% R.B 2020</t>
  </si>
  <si>
    <t>Servicio de promoción de la actividad física, la recreación y el deporte - Servicios para la comunidad, sociales y personales   IPOCONSUMO</t>
  </si>
  <si>
    <t>Servicio de promoción de la actividad física, la recreación y el deporte - Servicios para la comunidad, sociales y personales   Aportes Departamento 1% ICLD</t>
  </si>
  <si>
    <t>Servicio de promoción de la actividad física, la recreación y el deporte - Servicios para la comunidad, sociales y personales   MINISTERIO DEL DEPORTE</t>
  </si>
  <si>
    <t>Servicio de asistencia técnica para la promoción del deporte - Servicios para la comunidad, sociales y personales   MONOPOLIO</t>
  </si>
  <si>
    <t>Servicio de asistencia técnica para la promoción del deporte - Servicios para la comunidad, sociales y personales   IPOCONSUMO R.B 2020</t>
  </si>
  <si>
    <t>Servicio de asistencia técnica para la promoción del deporte - Servicios para la comunidad, sociales y personales   MONOPOLIO R.B 2020</t>
  </si>
  <si>
    <t>Servicio de asistencia técnica para la promoción del deporte - Servicios para la comunidad, sociales y personales   CIGARRILLOS 70% R.B 2020</t>
  </si>
  <si>
    <t>Servicio de asistencia técnica para la promoción del deporte - Servicios para la comunidad, sociales y personales   RECURSOS DEL BALANCE R.B 2019</t>
  </si>
  <si>
    <t>Servicio de asistencia técnica para la promoción del deporte - Servicios para la comunidad, sociales y personales   IPOCONSUMO</t>
  </si>
  <si>
    <t>Servicio de asistencia técnica para la promoción del deporte - Servicios para la comunidad, sociales y personales   Aportes Departamento 1% ICLD</t>
  </si>
  <si>
    <t>Unidad Ejecutora Indeportes</t>
  </si>
  <si>
    <t>202000363-0009</t>
  </si>
  <si>
    <t>430103704</t>
  </si>
  <si>
    <t>202000363-0010</t>
  </si>
  <si>
    <t>Fortalecimiento al deporte competitivo y de altos logros "TU Y    YO SOMOS SALVAVIDAS POR UN QUINDIO GANADOR" en el Departamento del Quindío</t>
  </si>
  <si>
    <t>202000363-0013</t>
  </si>
  <si>
    <t>Desarrollo de los  XXII JUEGOS DEPORTIVOS NACIONALES Y VI JUEGOS PARANACIONALES   2023</t>
  </si>
  <si>
    <t>Saldo Disponible</t>
  </si>
  <si>
    <t>VALOR ACTIVIDAD
(EN PESOS )</t>
  </si>
  <si>
    <t xml:space="preserve"> A junio 30 DE 2021</t>
  </si>
  <si>
    <t>Se dio iniciacion al convenio con el ministerio del deportes con el  programa de escuelas deportivas, el cual se han impactado  los 12 Municipios del Departamento del Quindio a traves de los siguientes deportes:
futbol de salon
patinaje
futbol
levantamiento de pesas
voleibol
atletismo
gimnasia
baloncesto
karate
Lo anterior es un programa formativo que se implementa como una estrategia extracurricular para la iniciación del deporte en niños, niñas, jóvenes y adolescentes del Departamento</t>
  </si>
  <si>
    <t>En el programa Supérate-Intercolegiados para esta vigencia se realizo apoyo en la realizacion de las reuniones informativas y realizacion de los juegos intercolegiados virtuales en las disciplinas individuales y de conjunto,  el cual se inscribieron 2062 de las instituciones educativas de los 12 Municipios de Departamento desarrolladas en modo virtual.</t>
  </si>
  <si>
    <t>Se ha impactado en los Municipios de montenegro, Quimbaya, Pijao, la Tebaida, Calarca, Circasia, fomentando los habitos y estilos de vida saludable a través de la promoción de la actividad fisica regular la alimentación saludable y la protección de espacios 100% libres de humo. Se encuentra pendiente la iniciacion del convenio con el Mjinisterio del deporte , para el fortalecimiento de este programa en los 12 Municipios de Departamento del Quindio</t>
  </si>
  <si>
    <t>Durante este  trimestre se ha realizado la caractirizacion de la poblacion impactada en cada uno de los Municipios a traves de bases de datos suministrada por cada coordinador de deportes de cada uno de los Municipios , asi mismo se llevo acabo reuniones con la participacion de la ciudadania en general con el propositode dar a conocer el cronograma de la politica publica, su avanaces de la etapa de agenda publica en la que se en cuentra. Como tambien promover instar la postulacion de diferentes representantes del sectior deprote , recreacion y actividad fisica en el comite consultor. por su parte se contruyo la ficha tecnica para la aplicacion de encuenta a la poblacion el cual servira como isntrumento de disgnostico de la politica publica, igualmente se conformo el comite tercnico en el cual se inscribio un representante de las intidades publicas  de la gobernacion del Quindio al igual instituciones como universidades y sena</t>
  </si>
  <si>
    <t>Servicio de asistencia técnica para la promoción del deporte - Servicios para la comunidad, sociales y personales   Tasa Prodeporte y Recreacion</t>
  </si>
  <si>
    <t>2.3.2.02.02.009.4302075_28</t>
  </si>
  <si>
    <t>Servicio de asistencia técnica para la promoción del deporte - Servicios para la comunidad, sociales y personales   1% ICLD R.B 2020</t>
  </si>
  <si>
    <t>2.3.2.02.02.009.4302075_23</t>
  </si>
  <si>
    <t>Servicio de asistencia técnica para la promoción del deporte - Servicios para la comunidad, sociales y personales</t>
  </si>
  <si>
    <t>2.3.2.02.02.009.4302075</t>
  </si>
  <si>
    <t>Servicio de organización de eventos deportivos de alto rendimiento - Servicios para la comunidad, sociales y personales   Aportes Departamento 1% ICLD</t>
  </si>
  <si>
    <t>2.3.2.02.02.009.4302004_4</t>
  </si>
  <si>
    <t>Servicio de organización de eventos deportivos de alto rendimiento - Servicios para la comunidad, sociales y personales   1% ICLD R.B 2020</t>
  </si>
  <si>
    <t>2.3.2.02.02.009.4302004_23</t>
  </si>
  <si>
    <t>Servicio de organización de eventos deportivos de alto rendimiento - Servicios para la comunidad, sociales y personales</t>
  </si>
  <si>
    <t>2.3.2.02.02.009.4302004</t>
  </si>
  <si>
    <t>Servicio de promoción de la actividad física, la recreación y el deporte - Servicios para la comunidad, sociales y personales   Tasa Prodeporte y Recreacion</t>
  </si>
  <si>
    <t>2.3.2.02.02.009.4301037_28</t>
  </si>
  <si>
    <t>Servicio de promoción de la actividad física, la recreación y el deporte - Servicios para la comunidad, sociales y personales</t>
  </si>
  <si>
    <t>2.3.2.02.02.009.4301037</t>
  </si>
  <si>
    <t>Servicio de Escuelas Deportivas - Servicios para la comunidad, sociales y personales   Tasa Prodeporte y Recreacion</t>
  </si>
  <si>
    <t>2.3.2.02.02.009.4301007_28</t>
  </si>
  <si>
    <t>Servicio de Escuelas Deportivas - Servicios para la comunidad, sociales y personales</t>
  </si>
  <si>
    <t>2.3.2.02.02.009.4301007</t>
  </si>
  <si>
    <t>Documentos normativos - Servicios para la comunidad, sociales y personales</t>
  </si>
  <si>
    <t>2.3.2.02.02.009.4301006</t>
  </si>
  <si>
    <t>Servicios para la comunidad, sociales y personales</t>
  </si>
  <si>
    <t>2.3.2.02.02.009</t>
  </si>
  <si>
    <t>Servicio de asistencia técnica para la promoción del deporte - Servicios financieros y servicios conexos, servicios inmobiliarios y servicios de leasing   Tasa Prodeporte y Recreacion</t>
  </si>
  <si>
    <t>2.3.2.02.02.007.4302075_28</t>
  </si>
  <si>
    <t>Servicio de asistencia técnica para la promoción del deporte - Servicios financieros y servicios conexos, servicios inmobiliarios y servicios de leasing   1% ICLD R.B 2020</t>
  </si>
  <si>
    <t>2.3.2.02.02.007.4302075_23</t>
  </si>
  <si>
    <t>Servicio de asistencia técnica para la promoción del deporte - Servicios financieros y servicios conexos, servicios inmobiliarios y servicios de leasing</t>
  </si>
  <si>
    <t>2.3.2.02.02.007.4302075</t>
  </si>
  <si>
    <t>Servicios financieros y servicios conexos, servicios inmobiliarios y servicios de leasing</t>
  </si>
  <si>
    <t>2.3.2.02.02.007</t>
  </si>
  <si>
    <t>Servicio de asistencia técnica para la promoción del deporte - Otros bienes transportables (excepto productos metálicos, maquinaria y equipo)   Tasa Prodeporte y Recreacion</t>
  </si>
  <si>
    <t>2.3.2.02.01.003.4302075_28</t>
  </si>
  <si>
    <t>Servicio de asistencia técnica para la promoción del deporte - Otros bienes transportables (excepto productos metálicos, maquinaria y equipo)</t>
  </si>
  <si>
    <t>2.3.2.02.01.003.4302075</t>
  </si>
  <si>
    <t>Servicio de promoción de la actividad física, la recreación y el deporte - Otros bienes transportables (excepto productos metálicos, maquinaria y equipo)   Tasa Prodeporte y Recreacion</t>
  </si>
  <si>
    <t>2.3.2.02.01.003.4301037_28</t>
  </si>
  <si>
    <t>Servicio de promoción de la actividad física, la recreación y el deporte - Otros bienes transportables (excepto productos metálicos, maquinaria y equipo)</t>
  </si>
  <si>
    <t>2.3.2.02.01.003.4301037</t>
  </si>
  <si>
    <t>Servicio de Escuelas Deportivas - Otros bienes transportables (excepto productos metálicos, maquinaria y equipo)   Tasa Prodeporte y Recreacion</t>
  </si>
  <si>
    <t>2.3.2.02.01.003.4301007_28</t>
  </si>
  <si>
    <t>Servicio de Escuelas Deportivas - Otros bienes transportables (excepto productos metálicos, maquinaria y equipo)</t>
  </si>
  <si>
    <t>2.3.2.02.01.003.4301007</t>
  </si>
  <si>
    <t>Documentos normativos - Otros bienes transportables (excepto productos metálicos, maquinaria y equipo)</t>
  </si>
  <si>
    <t>2.3.2.02.01.003.4301006</t>
  </si>
  <si>
    <t>Otros bienes transportables (excepto productos metálicos, maquinaria y equipo)</t>
  </si>
  <si>
    <t>2.3.2.02.01.003</t>
  </si>
  <si>
    <t>Servicio de asistencia técnica para la promoción del deporte - Artículos de deporte   Tasa Prodeporte y Recreacion</t>
  </si>
  <si>
    <t>2.3.2.01.01.004.01.03.4302075_28</t>
  </si>
  <si>
    <t>Servicio de asistencia técnica para la promoción del deporte - Artículos de deporte   1% ICLD R.B 2020</t>
  </si>
  <si>
    <t>2.3.2.01.01.004.01.03.4302075_23</t>
  </si>
  <si>
    <t>Servicio de asistencia técnica para la promoción del deporte - Artículos de deporte</t>
  </si>
  <si>
    <t>2.3.2.01.01.004.01.03.4302075</t>
  </si>
  <si>
    <t>Servicio de promoción de la actividad física, la recreación y el deporte - Artículos de deporte   Tasa Prodeporte y Recreacion</t>
  </si>
  <si>
    <t>2.3.2.01.01.004.01.03.4301037_28</t>
  </si>
  <si>
    <t>Servicio de promoción de la actividad física, la recreación y el deporte - Artículos de deporte</t>
  </si>
  <si>
    <t>2.3.2.01.01.004.01.03.4301037</t>
  </si>
  <si>
    <t>Servicio de Escuelas Deportivas - Artículos de deporte   Tasa Prodeporte y Recreacion</t>
  </si>
  <si>
    <t>2.3.2.01.01.004.01.03.4301007_28</t>
  </si>
  <si>
    <t>Servicio de Escuelas Deportivas - Artículos de deporte</t>
  </si>
  <si>
    <t>2.3.2.01.01.004.01.03.4301007</t>
  </si>
  <si>
    <t>Artículos de deporte</t>
  </si>
  <si>
    <t>2.3.2.01.01.004.01.03</t>
  </si>
  <si>
    <t>Servicio de asistencia técnica para la promoción del deporte - Vehículos automotores, remolques y semirremolques; y sus partes, piezas y accesorios   Tasa Prodeporte y Recreacion</t>
  </si>
  <si>
    <t>2.3.2.01.01.003.07.01.4302075_28</t>
  </si>
  <si>
    <t>Servicio de asistencia técnica para la promoción del deporte - Vehículos automotores, remolques y semirremolques; y sus partes, piezas y accesorios</t>
  </si>
  <si>
    <t>2.3.2.01.01.003.07.01.4302075</t>
  </si>
  <si>
    <t>Vehículos automotores, remolques y semirremolques; y sus partes, piezas y accesorios</t>
  </si>
  <si>
    <t>2.3.2.01.01.003.07.01</t>
  </si>
  <si>
    <t>Equipo de transporte</t>
  </si>
  <si>
    <t>2.3.2.01.01.003.07</t>
  </si>
  <si>
    <t>2.3.2.01.01.003</t>
  </si>
  <si>
    <t>ConCreditos</t>
  </si>
  <si>
    <t>Creditos</t>
  </si>
  <si>
    <t>Periodo desde enero hasta junio 2021</t>
  </si>
  <si>
    <t xml:space="preserve">El Instituto Departamental de Deporte Y Recreación del Quindío Indeportes Quindio busca hacer un Quindío ganador en los juegos nacionales y paranacionales 2023 con  mejores atletas de cara a un proceso que le permita a sus deportistas estar en el podio es por ello que se ha fortalecido en asistencia técnica, metodológica, biomédica  y económica a  69 deportistas de alto rendimiento y con proyección a altos logros de todo el departamento del Quindio.beneficiando a 22  ligas del Departamento del Quindio:
ciclismo
badminton
triatlon
bowling
motociclismo
tenis de mesa
natacion
voleibol
para atletismo
judo paranacional 
voleibol sentado
tennis en silla de rueda
futbol y futsala
futbol de salon
balonmano
gimnasia
hapkido
karate 
bowling paranacional
para natacion
tenis de campo
boccia
ajedrez
</t>
  </si>
  <si>
    <t>A junio de 2021</t>
  </si>
  <si>
    <t xml:space="preserve"> 1% ICLD R.B 2020</t>
  </si>
  <si>
    <t>Lanzamiento de los  XXII JUEGOS DEPORTIVOS NACIONALES Y VI JUEGOS PARANACIONALES   2023</t>
  </si>
  <si>
    <t xml:space="preserve">Campañas de publicidad y promoción para el posicionamiento del deporte competitivo y de altos logros </t>
  </si>
  <si>
    <t xml:space="preserve">TASA PRODEPORTE </t>
  </si>
  <si>
    <t>CIGARILLOS 70% R.B 2020</t>
  </si>
  <si>
    <t>1% ICLDR.B 2020</t>
  </si>
  <si>
    <t>2.3.2.02.01.003.4302075_23</t>
  </si>
  <si>
    <t xml:space="preserve">Adquisicion de bienes y/o servicios para el fortalecimiento y desarrollo de los procesos de formacion deportiva </t>
  </si>
  <si>
    <t>TASA PRODEPORTE</t>
  </si>
  <si>
    <t xml:space="preserve">Suministro de suplementos ergonomicos y/o alimentos para los deportistas elites y con proyeccion a altos logros con el fin de fortalecer y/o mejorar su rendimiento deportivo </t>
  </si>
  <si>
    <t>SEGUIMIENTO PLAN DE ACCIÓN 
INDEPORTES
A JUNIO 30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</si>
</sst>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quot;$&quot;\ * #,##0.00_);_(&quot;$&quot;\ * \(#,##0.00\);_(&quot;$&quot;\ * &quot;-&quot;??_);_(@_)"/>
    <numFmt numFmtId="165" formatCode="_(* #,##0.00_);_(* \(#,##0.00\);_(* &quot;-&quot;??_);_(@_)"/>
    <numFmt numFmtId="166" formatCode="_([$$-240A]\ * #,##0.00_);_([$$-240A]\ * \(#,##0.00\);_([$$-240A]\ * &quot;-&quot;??_);_(@_)"/>
    <numFmt numFmtId="167" formatCode="00"/>
    <numFmt numFmtId="168" formatCode="_ [$€-2]\ * #,##0.00_ ;_ [$€-2]\ * \-#,##0.00_ ;_ [$€-2]\ * &quot;-&quot;??_ "/>
    <numFmt numFmtId="169" formatCode="#,##0;[Red]#,##0"/>
    <numFmt numFmtId="170" formatCode="&quot;$&quot;\ #,##0"/>
    <numFmt numFmtId="171" formatCode="dd/mm/yyyy;@"/>
    <numFmt numFmtId="172" formatCode="0.0"/>
    <numFmt numFmtId="173" formatCode="&quot;$&quot;\ #,##0.00"/>
    <numFmt numFmtId="174" formatCode="dd/mm/yy;@"/>
    <numFmt numFmtId="175" formatCode="#,##0.00_);\-#,##0.00"/>
    <numFmt numFmtId="176" formatCode="#,##0.00_ ;\-#,##0.00\ "/>
  </numFmts>
  <fonts count="40" x14ac:knownFonts="1">
    <font>
      <sz val="11"/>
      <color theme="1"/>
      <name val="Calibri"/>
      <family val="2"/>
      <scheme val="minor"/>
    </font>
    <font>
      <sz val="11"/>
      <color theme="1"/>
      <name val="Calibri"/>
      <family val="2"/>
      <scheme val="minor"/>
    </font>
    <font>
      <sz val="12"/>
      <color theme="1"/>
      <name val="Arial"/>
      <family val="2"/>
    </font>
    <font>
      <b/>
      <sz val="12"/>
      <name val="Arial"/>
      <family val="2"/>
    </font>
    <font>
      <sz val="12"/>
      <name val="Arial"/>
      <family val="2"/>
    </font>
    <font>
      <b/>
      <sz val="12"/>
      <color theme="0"/>
      <name val="Arial"/>
      <family val="2"/>
    </font>
    <font>
      <b/>
      <sz val="11"/>
      <color rgb="FF6F6F6E"/>
      <name val="Calibri"/>
      <family val="2"/>
      <scheme val="minor"/>
    </font>
    <font>
      <sz val="11"/>
      <color indexed="8"/>
      <name val="Calibri"/>
      <family val="2"/>
    </font>
    <font>
      <b/>
      <sz val="12"/>
      <color indexed="8"/>
      <name val="Arial"/>
      <family val="2"/>
    </font>
    <font>
      <sz val="12"/>
      <color indexed="8"/>
      <name val="Arial"/>
      <family val="2"/>
    </font>
    <font>
      <b/>
      <sz val="12"/>
      <color rgb="FFFF0000"/>
      <name val="Arial"/>
      <family val="2"/>
    </font>
    <font>
      <b/>
      <sz val="10"/>
      <name val="Arial"/>
      <family val="2"/>
    </font>
    <font>
      <sz val="10"/>
      <name val="Arial"/>
      <family val="2"/>
    </font>
    <font>
      <b/>
      <sz val="14"/>
      <name val="Arial"/>
      <family val="2"/>
    </font>
    <font>
      <b/>
      <sz val="12"/>
      <color theme="1"/>
      <name val="Arial"/>
      <family val="2"/>
    </font>
    <font>
      <sz val="8"/>
      <color theme="1"/>
      <name val="Calibri"/>
      <family val="2"/>
      <scheme val="minor"/>
    </font>
    <font>
      <sz val="11"/>
      <color theme="1"/>
      <name val="Arial"/>
      <family val="2"/>
    </font>
    <font>
      <b/>
      <sz val="11"/>
      <name val="Arial"/>
      <family val="2"/>
    </font>
    <font>
      <sz val="9"/>
      <color theme="1"/>
      <name val="Calibri"/>
      <family val="2"/>
      <scheme val="minor"/>
    </font>
    <font>
      <sz val="10"/>
      <color theme="1"/>
      <name val="Calibri"/>
      <family val="2"/>
      <scheme val="minor"/>
    </font>
    <font>
      <sz val="10"/>
      <name val="Calibri"/>
      <family val="2"/>
      <scheme val="minor"/>
    </font>
    <font>
      <b/>
      <sz val="10"/>
      <name val="Calibri"/>
      <family val="2"/>
      <scheme val="minor"/>
    </font>
    <font>
      <b/>
      <sz val="10"/>
      <name val="Calibri"/>
      <family val="2"/>
    </font>
    <font>
      <b/>
      <sz val="10"/>
      <color theme="1"/>
      <name val="Arial"/>
      <family val="2"/>
    </font>
    <font>
      <b/>
      <sz val="10"/>
      <color indexed="8"/>
      <name val="Arial"/>
      <family val="2"/>
    </font>
    <font>
      <b/>
      <sz val="12"/>
      <color rgb="FF000000"/>
      <name val="Arial"/>
      <family val="2"/>
    </font>
    <font>
      <sz val="12"/>
      <color rgb="FF000000"/>
      <name val="Arial"/>
      <family val="2"/>
    </font>
    <font>
      <b/>
      <sz val="11"/>
      <color theme="1"/>
      <name val="Arial"/>
      <family val="2"/>
    </font>
    <font>
      <b/>
      <sz val="11"/>
      <color indexed="8"/>
      <name val="Arial"/>
      <family val="2"/>
    </font>
    <font>
      <b/>
      <sz val="11"/>
      <color theme="1"/>
      <name val="Calibri"/>
      <family val="2"/>
      <scheme val="minor"/>
    </font>
    <font>
      <sz val="10"/>
      <color indexed="8"/>
      <name val="MS Sans Serif"/>
    </font>
    <font>
      <sz val="12"/>
      <color theme="0"/>
      <name val="Arial"/>
      <family val="2"/>
    </font>
    <font>
      <sz val="10"/>
      <color theme="1"/>
      <name val="Arial"/>
      <family val="2"/>
    </font>
    <font>
      <sz val="8.0500000000000007"/>
      <color indexed="8"/>
      <name val="Times New Roman"/>
      <family val="1"/>
    </font>
    <font>
      <b/>
      <sz val="10"/>
      <color indexed="8"/>
      <name val="MS Sans Serif"/>
    </font>
    <font>
      <b/>
      <sz val="8.0500000000000007"/>
      <color indexed="8"/>
      <name val="Tahoma"/>
      <family val="2"/>
    </font>
    <font>
      <b/>
      <sz val="9.85"/>
      <color indexed="8"/>
      <name val="Arial Narrow"/>
      <family val="2"/>
    </font>
    <font>
      <b/>
      <sz val="9.85"/>
      <color indexed="8"/>
      <name val="Times New Roman"/>
      <family val="1"/>
    </font>
    <font>
      <b/>
      <sz val="12"/>
      <color indexed="8"/>
      <name val="Arial Narrow"/>
      <family val="2"/>
    </font>
    <font>
      <b/>
      <sz val="9.85"/>
      <color theme="0"/>
      <name val="Times New Roman"/>
      <family val="1"/>
    </font>
  </fonts>
  <fills count="31">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indexed="9"/>
        <bgColor indexed="64"/>
      </patternFill>
    </fill>
    <fill>
      <patternFill patternType="solid">
        <fgColor rgb="FFECECEC"/>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8" tint="0.59999389629810485"/>
        <bgColor indexed="64"/>
      </patternFill>
    </fill>
    <fill>
      <patternFill patternType="solid">
        <fgColor indexed="22"/>
        <bgColor indexed="64"/>
      </patternFill>
    </fill>
    <fill>
      <patternFill patternType="solid">
        <fgColor rgb="FFB4C6E7"/>
        <bgColor indexed="64"/>
      </patternFill>
    </fill>
    <fill>
      <patternFill patternType="solid">
        <fgColor theme="6" tint="0.59999389629810485"/>
        <bgColor indexed="64"/>
      </patternFill>
    </fill>
    <fill>
      <patternFill patternType="solid">
        <fgColor rgb="FFFFD966"/>
        <bgColor indexed="64"/>
      </patternFill>
    </fill>
    <fill>
      <patternFill patternType="solid">
        <fgColor rgb="FFACB9CA"/>
        <bgColor indexed="64"/>
      </patternFill>
    </fill>
    <fill>
      <patternFill patternType="solid">
        <fgColor rgb="FFFFFFFF"/>
        <bgColor rgb="FF000000"/>
      </patternFill>
    </fill>
    <fill>
      <patternFill patternType="solid">
        <fgColor rgb="FF00B0F0"/>
        <bgColor rgb="FF000000"/>
      </patternFill>
    </fill>
    <fill>
      <patternFill patternType="solid">
        <fgColor rgb="FF00B0F0"/>
        <bgColor indexed="64"/>
      </patternFill>
    </fill>
    <fill>
      <patternFill patternType="solid">
        <fgColor theme="8" tint="0.59999389629810485"/>
        <bgColor rgb="FF000000"/>
      </patternFill>
    </fill>
    <fill>
      <patternFill patternType="solid">
        <fgColor theme="0" tint="-0.14999847407452621"/>
        <bgColor indexed="64"/>
      </patternFill>
    </fill>
    <fill>
      <patternFill patternType="solid">
        <fgColor theme="0"/>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7" tint="0.79998168889431442"/>
        <bgColor indexed="64"/>
      </patternFill>
    </fill>
    <fill>
      <patternFill patternType="solid">
        <fgColor theme="3"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522B57"/>
      </left>
      <right style="thin">
        <color rgb="FF522B57"/>
      </right>
      <top style="thin">
        <color rgb="FF522B57"/>
      </top>
      <bottom style="thin">
        <color rgb="FF522B57"/>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auto="1"/>
      </top>
      <bottom/>
      <diagonal/>
    </border>
    <border>
      <left/>
      <right/>
      <top style="thin">
        <color rgb="FF000000"/>
      </top>
      <bottom/>
      <diagonal/>
    </border>
    <border>
      <left style="thin">
        <color rgb="FF000000"/>
      </left>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rgb="FF000000"/>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top/>
      <bottom style="thin">
        <color indexed="64"/>
      </bottom>
      <diagonal/>
    </border>
    <border>
      <left style="medium">
        <color indexed="64"/>
      </left>
      <right style="medium">
        <color indexed="64"/>
      </right>
      <top/>
      <bottom style="medium">
        <color indexed="64"/>
      </bottom>
      <diagonal/>
    </border>
    <border>
      <left style="thin">
        <color rgb="FF000000"/>
      </left>
      <right style="thin">
        <color rgb="FF000000"/>
      </right>
      <top/>
      <bottom style="thin">
        <color indexed="64"/>
      </bottom>
      <diagonal/>
    </border>
    <border>
      <left style="thin">
        <color rgb="FF000000"/>
      </left>
      <right/>
      <top/>
      <bottom/>
      <diagonal/>
    </border>
    <border>
      <left style="thin">
        <color rgb="FF000000"/>
      </left>
      <right/>
      <top style="thin">
        <color rgb="FF000000"/>
      </top>
      <bottom/>
      <diagonal/>
    </border>
  </borders>
  <cellStyleXfs count="15">
    <xf numFmtId="0" fontId="0" fillId="0" borderId="0"/>
    <xf numFmtId="43" fontId="1" fillId="0" borderId="0" applyFont="0" applyFill="0" applyBorder="0" applyAlignment="0" applyProtection="0"/>
    <xf numFmtId="166" fontId="6" fillId="5" borderId="9">
      <alignment horizontal="center" vertical="center" wrapText="1"/>
    </xf>
    <xf numFmtId="165" fontId="7" fillId="0" borderId="0" applyFont="0" applyFill="0" applyBorder="0" applyAlignment="0" applyProtection="0"/>
    <xf numFmtId="0" fontId="1" fillId="0" borderId="0"/>
    <xf numFmtId="9" fontId="7" fillId="0" borderId="0" applyFont="0" applyFill="0" applyBorder="0" applyAlignment="0" applyProtection="0"/>
    <xf numFmtId="9" fontId="1" fillId="0" borderId="0" applyFont="0" applyFill="0" applyBorder="0" applyAlignment="0" applyProtection="0"/>
    <xf numFmtId="168" fontId="1" fillId="0" borderId="0"/>
    <xf numFmtId="43" fontId="1" fillId="0" borderId="0" applyFont="0" applyFill="0" applyBorder="0" applyAlignment="0" applyProtection="0"/>
    <xf numFmtId="0" fontId="1"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2" fillId="0" borderId="0"/>
    <xf numFmtId="0" fontId="30" fillId="0" borderId="0"/>
  </cellStyleXfs>
  <cellXfs count="774">
    <xf numFmtId="0" fontId="0" fillId="0" borderId="0" xfId="0"/>
    <xf numFmtId="0" fontId="2" fillId="0" borderId="0" xfId="0" applyFont="1"/>
    <xf numFmtId="0" fontId="4" fillId="0" borderId="0" xfId="0" applyFont="1" applyAlignment="1" applyProtection="1">
      <alignment horizontal="center"/>
      <protection locked="0"/>
    </xf>
    <xf numFmtId="0" fontId="4" fillId="0" borderId="0" xfId="0" applyFont="1" applyProtection="1">
      <protection locked="0"/>
    </xf>
    <xf numFmtId="0" fontId="3" fillId="0" borderId="0" xfId="0" applyFont="1" applyFill="1" applyBorder="1" applyProtection="1">
      <protection locked="0"/>
    </xf>
    <xf numFmtId="0" fontId="3" fillId="0" borderId="0" xfId="0" applyFont="1" applyFill="1" applyBorder="1" applyAlignment="1" applyProtection="1">
      <alignment horizontal="center" vertical="center" wrapText="1"/>
      <protection locked="0"/>
    </xf>
    <xf numFmtId="4"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justify" vertical="center" wrapText="1"/>
      <protection locked="0"/>
    </xf>
    <xf numFmtId="3" fontId="3" fillId="0" borderId="0" xfId="0" applyNumberFormat="1" applyFont="1" applyFill="1" applyBorder="1" applyAlignment="1" applyProtection="1">
      <alignment horizontal="right" vertical="center"/>
      <protection locked="0"/>
    </xf>
    <xf numFmtId="0" fontId="2" fillId="0" borderId="0" xfId="0" applyFont="1" applyAlignment="1">
      <alignment horizontal="center" vertical="center"/>
    </xf>
    <xf numFmtId="0" fontId="4" fillId="0" borderId="0" xfId="0" applyFont="1" applyFill="1" applyBorder="1" applyAlignment="1" applyProtection="1">
      <alignment horizontal="center" vertical="center" wrapText="1"/>
      <protection locked="0"/>
    </xf>
    <xf numFmtId="4"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center"/>
      <protection locked="0"/>
    </xf>
    <xf numFmtId="3" fontId="4" fillId="0" borderId="0" xfId="0" applyNumberFormat="1" applyFont="1" applyFill="1" applyBorder="1" applyAlignment="1" applyProtection="1">
      <alignment horizontal="right" vertical="center"/>
      <protection locked="0"/>
    </xf>
    <xf numFmtId="0" fontId="4" fillId="0" borderId="0" xfId="0" applyFont="1" applyAlignment="1" applyProtection="1">
      <alignment horizontal="center" vertical="center"/>
      <protection locked="0"/>
    </xf>
    <xf numFmtId="9" fontId="4" fillId="0" borderId="0" xfId="5" applyNumberFormat="1" applyFont="1" applyAlignment="1" applyProtection="1">
      <alignment horizontal="right"/>
      <protection locked="0"/>
    </xf>
    <xf numFmtId="3" fontId="4" fillId="0" borderId="0" xfId="0" applyNumberFormat="1" applyFont="1" applyFill="1" applyAlignment="1" applyProtection="1">
      <alignment horizontal="right"/>
      <protection locked="0"/>
    </xf>
    <xf numFmtId="9" fontId="4" fillId="0" borderId="0" xfId="5" applyNumberFormat="1" applyFont="1" applyFill="1" applyProtection="1">
      <protection locked="0"/>
    </xf>
    <xf numFmtId="3" fontId="3" fillId="0" borderId="0" xfId="0" applyNumberFormat="1" applyFont="1" applyFill="1" applyBorder="1" applyAlignment="1" applyProtection="1">
      <alignment horizontal="left" vertical="center"/>
      <protection locked="0"/>
    </xf>
    <xf numFmtId="3" fontId="3" fillId="0" borderId="0" xfId="0" applyNumberFormat="1" applyFont="1" applyBorder="1" applyAlignment="1" applyProtection="1">
      <alignment horizontal="right" vertical="center"/>
      <protection locked="0"/>
    </xf>
    <xf numFmtId="3" fontId="4" fillId="0" borderId="0" xfId="0" applyNumberFormat="1" applyFont="1" applyFill="1" applyBorder="1" applyAlignment="1" applyProtection="1">
      <alignment horizontal="left" vertical="center"/>
      <protection locked="0"/>
    </xf>
    <xf numFmtId="3" fontId="4" fillId="0" borderId="0" xfId="0" applyNumberFormat="1" applyFont="1" applyFill="1" applyBorder="1" applyAlignment="1" applyProtection="1">
      <alignment horizontal="center" vertical="center"/>
      <protection locked="0"/>
    </xf>
    <xf numFmtId="3" fontId="4" fillId="0" borderId="0" xfId="0" applyNumberFormat="1" applyFont="1" applyBorder="1" applyAlignment="1" applyProtection="1">
      <alignment horizontal="right" vertical="center"/>
      <protection locked="0"/>
    </xf>
    <xf numFmtId="9" fontId="4" fillId="0" borderId="0" xfId="5" applyFont="1" applyBorder="1" applyAlignment="1" applyProtection="1">
      <alignment horizontal="right" vertical="center"/>
      <protection locked="0"/>
    </xf>
    <xf numFmtId="0" fontId="4" fillId="0" borderId="0" xfId="0" applyFont="1" applyAlignment="1" applyProtection="1">
      <alignment horizontal="justify"/>
      <protection locked="0"/>
    </xf>
    <xf numFmtId="3" fontId="4" fillId="0" borderId="0" xfId="0" applyNumberFormat="1" applyFont="1" applyAlignment="1" applyProtection="1">
      <alignment horizontal="right"/>
      <protection locked="0"/>
    </xf>
    <xf numFmtId="3" fontId="4" fillId="0" borderId="0" xfId="0" applyNumberFormat="1" applyFont="1" applyAlignment="1" applyProtection="1">
      <alignment horizontal="right" vertical="center"/>
      <protection locked="0"/>
    </xf>
    <xf numFmtId="0" fontId="8" fillId="4" borderId="0" xfId="0" applyFont="1" applyFill="1" applyProtection="1">
      <protection locked="0"/>
    </xf>
    <xf numFmtId="0" fontId="9" fillId="0" borderId="0" xfId="0" applyFont="1" applyProtection="1">
      <protection locked="0"/>
    </xf>
    <xf numFmtId="167" fontId="4" fillId="0" borderId="0" xfId="0" applyNumberFormat="1" applyFont="1" applyFill="1" applyBorder="1" applyAlignment="1" applyProtection="1">
      <alignment horizontal="center" vertical="center"/>
      <protection locked="0"/>
    </xf>
    <xf numFmtId="3" fontId="4" fillId="0" borderId="0" xfId="0" applyNumberFormat="1" applyFont="1" applyFill="1" applyBorder="1" applyAlignment="1" applyProtection="1">
      <alignment horizontal="right"/>
      <protection locked="0"/>
    </xf>
    <xf numFmtId="3" fontId="10" fillId="0" borderId="0" xfId="0" applyNumberFormat="1" applyFont="1" applyFill="1" applyBorder="1" applyAlignment="1" applyProtection="1">
      <alignment horizontal="left" vertical="center"/>
      <protection locked="0"/>
    </xf>
    <xf numFmtId="3" fontId="10" fillId="0" borderId="0" xfId="0" applyNumberFormat="1" applyFont="1" applyBorder="1" applyAlignment="1" applyProtection="1">
      <alignment horizontal="right" vertical="center"/>
      <protection locked="0"/>
    </xf>
    <xf numFmtId="3" fontId="10" fillId="0" borderId="0" xfId="0" applyNumberFormat="1" applyFont="1" applyBorder="1" applyAlignment="1" applyProtection="1">
      <alignment horizontal="center" vertical="center"/>
      <protection locked="0"/>
    </xf>
    <xf numFmtId="3" fontId="4" fillId="0" borderId="0" xfId="0" applyNumberFormat="1" applyFont="1" applyBorder="1" applyAlignment="1" applyProtection="1">
      <alignment horizontal="center" vertical="center"/>
      <protection locked="0"/>
    </xf>
    <xf numFmtId="9" fontId="4" fillId="0" borderId="0" xfId="6" applyFont="1" applyBorder="1" applyAlignment="1" applyProtection="1">
      <alignment horizontal="center" vertical="center"/>
      <protection locked="0"/>
    </xf>
    <xf numFmtId="0" fontId="11" fillId="2" borderId="10" xfId="0" applyFont="1" applyFill="1" applyBorder="1" applyAlignment="1">
      <alignment horizontal="center" vertical="center"/>
    </xf>
    <xf numFmtId="0" fontId="12" fillId="2" borderId="12" xfId="0" applyFont="1" applyFill="1" applyBorder="1" applyAlignment="1">
      <alignment horizontal="left" vertical="center"/>
    </xf>
    <xf numFmtId="0" fontId="12" fillId="2" borderId="13" xfId="0" applyFont="1" applyFill="1" applyBorder="1" applyAlignment="1">
      <alignment horizontal="left" vertical="center"/>
    </xf>
    <xf numFmtId="0" fontId="11" fillId="2" borderId="12" xfId="0" applyFont="1" applyFill="1" applyBorder="1" applyAlignment="1">
      <alignment horizontal="center" vertical="center"/>
    </xf>
    <xf numFmtId="0" fontId="2" fillId="0" borderId="0" xfId="0" applyFont="1" applyAlignment="1">
      <alignment horizontal="left" vertical="center"/>
    </xf>
    <xf numFmtId="9" fontId="4" fillId="0" borderId="0" xfId="5" applyNumberFormat="1" applyFont="1" applyFill="1" applyBorder="1" applyAlignment="1" applyProtection="1">
      <alignment horizontal="right"/>
      <protection locked="0"/>
    </xf>
    <xf numFmtId="0" fontId="3" fillId="0" borderId="35" xfId="0" applyFont="1" applyFill="1" applyBorder="1" applyAlignment="1" applyProtection="1">
      <alignment horizontal="center" vertical="center" wrapText="1"/>
      <protection locked="0"/>
    </xf>
    <xf numFmtId="0" fontId="3" fillId="0" borderId="36"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0" fontId="3" fillId="0" borderId="35" xfId="0" applyFont="1" applyFill="1" applyBorder="1" applyAlignment="1" applyProtection="1">
      <alignment horizontal="center" vertical="center"/>
      <protection locked="0"/>
    </xf>
    <xf numFmtId="0" fontId="3" fillId="0" borderId="36" xfId="0" applyFont="1" applyFill="1" applyBorder="1" applyAlignment="1" applyProtection="1">
      <alignment horizontal="justify" vertical="center" wrapText="1"/>
      <protection locked="0"/>
    </xf>
    <xf numFmtId="0" fontId="3" fillId="0" borderId="37" xfId="0" applyFont="1" applyFill="1" applyBorder="1" applyAlignment="1" applyProtection="1">
      <alignment horizontal="justify" vertical="center" wrapText="1"/>
      <protection locked="0"/>
    </xf>
    <xf numFmtId="0" fontId="2" fillId="0" borderId="36" xfId="1" applyNumberFormat="1" applyFont="1" applyBorder="1" applyAlignment="1">
      <alignment horizontal="center" vertical="center"/>
    </xf>
    <xf numFmtId="0" fontId="3" fillId="0" borderId="10" xfId="0" applyNumberFormat="1" applyFont="1" applyFill="1" applyBorder="1" applyAlignment="1">
      <alignment horizontal="center" vertical="center" wrapText="1"/>
    </xf>
    <xf numFmtId="0" fontId="2" fillId="0" borderId="0" xfId="0" applyFont="1" applyBorder="1" applyAlignment="1">
      <alignment vertical="center" wrapText="1"/>
    </xf>
    <xf numFmtId="0" fontId="4" fillId="0" borderId="0" xfId="0" applyFont="1" applyBorder="1" applyAlignment="1" applyProtection="1">
      <alignment horizontal="center" vertical="center"/>
      <protection locked="0"/>
    </xf>
    <xf numFmtId="0" fontId="4" fillId="0" borderId="0" xfId="0" applyFont="1" applyBorder="1" applyProtection="1">
      <protection locked="0"/>
    </xf>
    <xf numFmtId="0" fontId="3" fillId="0" borderId="43" xfId="0" applyFont="1" applyFill="1" applyBorder="1" applyAlignment="1" applyProtection="1">
      <alignment horizontal="center" vertical="center"/>
      <protection locked="0"/>
    </xf>
    <xf numFmtId="0" fontId="2" fillId="0" borderId="1" xfId="0" applyFont="1" applyBorder="1" applyAlignment="1">
      <alignment horizontal="justify" vertical="center" wrapText="1"/>
    </xf>
    <xf numFmtId="0" fontId="15" fillId="0" borderId="0" xfId="0" applyFont="1"/>
    <xf numFmtId="0" fontId="0" fillId="0" borderId="34" xfId="0" applyBorder="1"/>
    <xf numFmtId="0" fontId="0" fillId="0" borderId="47" xfId="0" applyBorder="1"/>
    <xf numFmtId="0" fontId="0" fillId="0" borderId="21" xfId="0" applyBorder="1"/>
    <xf numFmtId="0" fontId="17" fillId="15" borderId="1" xfId="0" applyFont="1" applyFill="1" applyBorder="1" applyAlignment="1">
      <alignment horizontal="center" vertical="center"/>
    </xf>
    <xf numFmtId="0" fontId="17" fillId="15" borderId="5" xfId="0" applyFont="1" applyFill="1" applyBorder="1" applyAlignment="1">
      <alignment horizontal="center" vertical="center"/>
    </xf>
    <xf numFmtId="3" fontId="18" fillId="0" borderId="1" xfId="0" applyNumberFormat="1" applyFont="1" applyBorder="1" applyAlignment="1">
      <alignment horizontal="center" vertical="center"/>
    </xf>
    <xf numFmtId="0" fontId="12" fillId="4" borderId="0" xfId="0" applyFont="1" applyFill="1" applyAlignment="1">
      <alignment vertical="center"/>
    </xf>
    <xf numFmtId="170" fontId="22" fillId="16" borderId="7" xfId="0" applyNumberFormat="1" applyFont="1" applyFill="1" applyBorder="1" applyAlignment="1">
      <alignment horizontal="justify" vertical="center" wrapText="1"/>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43" fontId="4" fillId="0" borderId="1" xfId="1" applyFont="1" applyBorder="1" applyAlignment="1">
      <alignment horizontal="justify" vertical="center" wrapText="1"/>
    </xf>
    <xf numFmtId="43" fontId="4" fillId="0" borderId="1" xfId="1" applyFont="1" applyBorder="1" applyAlignment="1">
      <alignment horizontal="justify" vertical="center"/>
    </xf>
    <xf numFmtId="164" fontId="4" fillId="0" borderId="1" xfId="10" applyFont="1" applyBorder="1" applyAlignment="1">
      <alignment horizontal="justify" vertical="center" wrapText="1"/>
    </xf>
    <xf numFmtId="0" fontId="14" fillId="0" borderId="1" xfId="0" applyFont="1" applyBorder="1" applyAlignment="1">
      <alignment horizontal="center" vertical="center"/>
    </xf>
    <xf numFmtId="0" fontId="23" fillId="0" borderId="10" xfId="0" applyFont="1" applyFill="1" applyBorder="1" applyAlignment="1">
      <alignment horizontal="center" vertical="center"/>
    </xf>
    <xf numFmtId="3" fontId="24" fillId="0" borderId="12" xfId="0" applyNumberFormat="1" applyFont="1" applyFill="1" applyBorder="1" applyAlignment="1">
      <alignment horizontal="center" vertical="center" wrapText="1"/>
    </xf>
    <xf numFmtId="0" fontId="14" fillId="0" borderId="0"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Alignment="1">
      <alignment horizontal="center" vertical="center"/>
    </xf>
    <xf numFmtId="1" fontId="14" fillId="18" borderId="1" xfId="0" applyNumberFormat="1" applyFont="1" applyFill="1" applyBorder="1" applyAlignment="1">
      <alignment horizontal="center" vertical="center" wrapText="1"/>
    </xf>
    <xf numFmtId="0" fontId="14" fillId="18" borderId="1" xfId="0" applyFont="1" applyFill="1" applyBorder="1" applyAlignment="1">
      <alignment horizontal="center" vertical="center" wrapText="1"/>
    </xf>
    <xf numFmtId="0" fontId="14" fillId="18" borderId="5" xfId="0" applyFont="1" applyFill="1" applyBorder="1" applyAlignment="1">
      <alignment horizontal="center" vertical="center" wrapText="1"/>
    </xf>
    <xf numFmtId="172" fontId="14" fillId="18" borderId="1" xfId="0" applyNumberFormat="1" applyFont="1" applyFill="1" applyBorder="1" applyAlignment="1">
      <alignment horizontal="center" vertical="center" wrapText="1"/>
    </xf>
    <xf numFmtId="170" fontId="14" fillId="18" borderId="1" xfId="0" applyNumberFormat="1" applyFont="1" applyFill="1" applyBorder="1" applyAlignment="1">
      <alignment horizontal="center" vertical="center" wrapText="1"/>
    </xf>
    <xf numFmtId="0" fontId="14" fillId="18" borderId="1" xfId="0" applyFont="1" applyFill="1" applyBorder="1" applyAlignment="1">
      <alignment horizontal="center" vertical="center" textRotation="90" wrapText="1"/>
    </xf>
    <xf numFmtId="49" fontId="14" fillId="18" borderId="1" xfId="0" applyNumberFormat="1" applyFont="1" applyFill="1" applyBorder="1" applyAlignment="1">
      <alignment horizontal="center" vertical="center" textRotation="90" wrapText="1"/>
    </xf>
    <xf numFmtId="1" fontId="14" fillId="18" borderId="0" xfId="0" applyNumberFormat="1" applyFont="1" applyFill="1" applyBorder="1" applyAlignment="1">
      <alignment horizontal="center" vertical="center" wrapText="1"/>
    </xf>
    <xf numFmtId="0" fontId="14" fillId="18" borderId="0" xfId="0" applyFont="1" applyFill="1" applyBorder="1" applyAlignment="1">
      <alignment horizontal="center" vertical="center" wrapText="1"/>
    </xf>
    <xf numFmtId="0" fontId="14" fillId="18" borderId="47" xfId="0" applyFont="1" applyFill="1" applyBorder="1" applyAlignment="1">
      <alignment horizontal="center" vertical="center" wrapText="1"/>
    </xf>
    <xf numFmtId="172" fontId="14" fillId="18" borderId="0" xfId="0" applyNumberFormat="1" applyFont="1" applyFill="1" applyBorder="1" applyAlignment="1">
      <alignment horizontal="center" vertical="center" wrapText="1"/>
    </xf>
    <xf numFmtId="170" fontId="14" fillId="18" borderId="0" xfId="0" applyNumberFormat="1" applyFont="1" applyFill="1" applyBorder="1" applyAlignment="1">
      <alignment horizontal="center" vertical="center" wrapText="1"/>
    </xf>
    <xf numFmtId="0" fontId="14" fillId="18" borderId="0" xfId="0" applyFont="1" applyFill="1" applyBorder="1" applyAlignment="1">
      <alignment horizontal="center" vertical="center" textRotation="90" wrapText="1"/>
    </xf>
    <xf numFmtId="49" fontId="14" fillId="18" borderId="0" xfId="0" applyNumberFormat="1" applyFont="1" applyFill="1" applyBorder="1" applyAlignment="1">
      <alignment horizontal="center" vertical="center" textRotation="90" wrapText="1"/>
    </xf>
    <xf numFmtId="171" fontId="14" fillId="18" borderId="0" xfId="0" applyNumberFormat="1" applyFont="1" applyFill="1" applyBorder="1" applyAlignment="1">
      <alignment horizontal="center" vertical="center" wrapText="1"/>
    </xf>
    <xf numFmtId="3" fontId="14" fillId="18" borderId="0" xfId="0" applyNumberFormat="1" applyFont="1" applyFill="1" applyBorder="1" applyAlignment="1">
      <alignment horizontal="center" vertical="center" wrapText="1"/>
    </xf>
    <xf numFmtId="0" fontId="3" fillId="19" borderId="49" xfId="0" applyFont="1" applyFill="1" applyBorder="1" applyAlignment="1">
      <alignment horizontal="center" vertical="center" wrapText="1"/>
    </xf>
    <xf numFmtId="0" fontId="3" fillId="19" borderId="4" xfId="0" applyFont="1" applyFill="1" applyBorder="1" applyAlignment="1">
      <alignment horizontal="left" vertical="center" wrapText="1"/>
    </xf>
    <xf numFmtId="0" fontId="25" fillId="19" borderId="4" xfId="0" applyFont="1" applyFill="1" applyBorder="1" applyAlignment="1">
      <alignment horizontal="center" vertical="center" wrapText="1"/>
    </xf>
    <xf numFmtId="0" fontId="25" fillId="19"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20" borderId="51" xfId="0" applyFont="1" applyFill="1" applyBorder="1" applyAlignment="1">
      <alignment horizontal="center" vertical="center" wrapText="1"/>
    </xf>
    <xf numFmtId="0" fontId="3" fillId="20" borderId="0" xfId="0" applyFont="1" applyFill="1" applyBorder="1" applyAlignment="1">
      <alignment horizontal="left" vertical="center"/>
    </xf>
    <xf numFmtId="0" fontId="25" fillId="20" borderId="53" xfId="0" applyFont="1" applyFill="1" applyBorder="1" applyAlignment="1">
      <alignment horizontal="center" vertical="center" wrapText="1"/>
    </xf>
    <xf numFmtId="0" fontId="25" fillId="20" borderId="54" xfId="0" applyFont="1" applyFill="1" applyBorder="1" applyAlignment="1">
      <alignment horizontal="center" vertical="center" wrapText="1"/>
    </xf>
    <xf numFmtId="0" fontId="2" fillId="0" borderId="25" xfId="0" applyFont="1" applyBorder="1" applyAlignment="1">
      <alignment horizontal="center" vertical="center"/>
    </xf>
    <xf numFmtId="0" fontId="25" fillId="21" borderId="2" xfId="0" applyFont="1" applyFill="1" applyBorder="1" applyAlignment="1">
      <alignment horizontal="center" vertical="center" wrapText="1"/>
    </xf>
    <xf numFmtId="0" fontId="25" fillId="21" borderId="19" xfId="0" applyFont="1" applyFill="1" applyBorder="1" applyAlignment="1">
      <alignment horizontal="center" vertical="center" wrapText="1"/>
    </xf>
    <xf numFmtId="0" fontId="3" fillId="22" borderId="55" xfId="0" applyFont="1" applyFill="1" applyBorder="1" applyAlignment="1">
      <alignment horizontal="center" vertical="center" wrapText="1"/>
    </xf>
    <xf numFmtId="0" fontId="25" fillId="22" borderId="0" xfId="0" applyFont="1" applyFill="1" applyBorder="1" applyAlignment="1">
      <alignment horizontal="center" vertical="center" wrapText="1"/>
    </xf>
    <xf numFmtId="0" fontId="25" fillId="22" borderId="55" xfId="0" applyFont="1" applyFill="1" applyBorder="1" applyAlignment="1">
      <alignment horizontal="center" vertical="center" wrapText="1"/>
    </xf>
    <xf numFmtId="0" fontId="25" fillId="22" borderId="57" xfId="0" applyFont="1" applyFill="1" applyBorder="1" applyAlignment="1">
      <alignment horizontal="center" vertical="center" wrapText="1"/>
    </xf>
    <xf numFmtId="0" fontId="25" fillId="21" borderId="25"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5" fillId="0" borderId="2" xfId="0" applyFont="1" applyFill="1" applyBorder="1" applyAlignment="1">
      <alignment horizontal="center" vertical="center" wrapText="1"/>
    </xf>
    <xf numFmtId="165" fontId="26" fillId="0" borderId="46" xfId="11"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2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6" fillId="0" borderId="49" xfId="0" applyFont="1" applyFill="1" applyBorder="1" applyAlignment="1">
      <alignment horizontal="center" vertical="center" wrapText="1"/>
    </xf>
    <xf numFmtId="165" fontId="4" fillId="0" borderId="46" xfId="11" applyFont="1" applyFill="1" applyBorder="1" applyAlignment="1">
      <alignment horizontal="center" vertical="center" wrapText="1"/>
    </xf>
    <xf numFmtId="0" fontId="4" fillId="0" borderId="46" xfId="0" applyFont="1" applyFill="1" applyBorder="1" applyAlignment="1">
      <alignment horizontal="center" vertical="center" wrapText="1"/>
    </xf>
    <xf numFmtId="0" fontId="26" fillId="21" borderId="46" xfId="0" applyFont="1" applyFill="1" applyBorder="1" applyAlignment="1">
      <alignment horizontal="justify" vertical="center" wrapText="1"/>
    </xf>
    <xf numFmtId="0" fontId="3" fillId="22" borderId="53" xfId="0" applyFont="1" applyFill="1" applyBorder="1" applyAlignment="1">
      <alignment horizontal="center" vertical="center" wrapText="1"/>
    </xf>
    <xf numFmtId="0" fontId="3" fillId="23" borderId="61" xfId="0" applyFont="1" applyFill="1" applyBorder="1" applyAlignment="1">
      <alignment vertical="center"/>
    </xf>
    <xf numFmtId="0" fontId="3" fillId="23" borderId="53" xfId="0" applyFont="1" applyFill="1" applyBorder="1" applyAlignment="1">
      <alignment vertical="center"/>
    </xf>
    <xf numFmtId="0" fontId="25" fillId="23" borderId="0" xfId="0" applyFont="1" applyFill="1" applyBorder="1" applyAlignment="1">
      <alignment horizontal="center" vertical="center" wrapText="1"/>
    </xf>
    <xf numFmtId="165" fontId="25" fillId="23" borderId="0" xfId="11" applyFont="1" applyFill="1" applyBorder="1" applyAlignment="1">
      <alignment horizontal="center" vertical="center" wrapText="1"/>
    </xf>
    <xf numFmtId="0" fontId="25" fillId="23" borderId="0" xfId="0" applyFont="1" applyFill="1" applyBorder="1" applyAlignment="1">
      <alignment horizontal="justify" vertical="center" wrapText="1"/>
    </xf>
    <xf numFmtId="0" fontId="3" fillId="23" borderId="0" xfId="0" applyFont="1" applyFill="1" applyBorder="1" applyAlignment="1">
      <alignment horizontal="center" vertical="center" wrapText="1"/>
    </xf>
    <xf numFmtId="0" fontId="25" fillId="23" borderId="53" xfId="0" applyFont="1" applyFill="1" applyBorder="1" applyAlignment="1">
      <alignment horizontal="center" vertical="center" wrapText="1"/>
    </xf>
    <xf numFmtId="0" fontId="25" fillId="23" borderId="54" xfId="0" applyFont="1" applyFill="1" applyBorder="1" applyAlignment="1">
      <alignment horizontal="center" vertical="center" wrapText="1"/>
    </xf>
    <xf numFmtId="165" fontId="4" fillId="0" borderId="49" xfId="11" applyFont="1" applyFill="1" applyBorder="1" applyAlignment="1">
      <alignment horizontal="center" vertical="center" wrapText="1"/>
    </xf>
    <xf numFmtId="0" fontId="26" fillId="21" borderId="0" xfId="0" applyFont="1" applyFill="1" applyBorder="1" applyAlignment="1">
      <alignment horizontal="center" vertical="center" wrapText="1"/>
    </xf>
    <xf numFmtId="0" fontId="26" fillId="21" borderId="49" xfId="0" applyFont="1" applyFill="1" applyBorder="1" applyAlignment="1">
      <alignment horizontal="center" vertical="center" wrapText="1"/>
    </xf>
    <xf numFmtId="1" fontId="26" fillId="21" borderId="49" xfId="0" applyNumberFormat="1" applyFont="1" applyFill="1" applyBorder="1" applyAlignment="1">
      <alignment horizontal="center" vertical="center" wrapText="1"/>
    </xf>
    <xf numFmtId="0" fontId="25" fillId="24" borderId="5" xfId="0" applyFont="1" applyFill="1" applyBorder="1" applyAlignment="1">
      <alignment horizontal="center" vertical="center" wrapText="1"/>
    </xf>
    <xf numFmtId="0" fontId="25" fillId="24" borderId="48" xfId="0" applyFont="1" applyFill="1" applyBorder="1" applyAlignment="1">
      <alignment horizontal="center" vertical="center" wrapText="1"/>
    </xf>
    <xf numFmtId="165" fontId="25" fillId="24" borderId="48" xfId="11" applyFont="1" applyFill="1" applyBorder="1" applyAlignment="1">
      <alignment horizontal="center" vertical="center" wrapText="1"/>
    </xf>
    <xf numFmtId="165" fontId="25" fillId="24" borderId="1" xfId="11" applyFont="1" applyFill="1" applyBorder="1" applyAlignment="1">
      <alignment horizontal="center" vertical="center" wrapText="1"/>
    </xf>
    <xf numFmtId="0" fontId="25" fillId="24" borderId="6" xfId="0" applyFont="1" applyFill="1" applyBorder="1" applyAlignment="1">
      <alignment horizontal="center" vertical="center" wrapText="1"/>
    </xf>
    <xf numFmtId="9" fontId="2" fillId="0" borderId="0" xfId="0" applyNumberFormat="1" applyFont="1" applyAlignment="1">
      <alignment horizontal="center" vertical="center"/>
    </xf>
    <xf numFmtId="173" fontId="2" fillId="0" borderId="0" xfId="0" applyNumberFormat="1" applyFont="1" applyAlignment="1">
      <alignment horizontal="center" vertical="center"/>
    </xf>
    <xf numFmtId="0" fontId="28" fillId="25" borderId="1" xfId="0" applyFont="1" applyFill="1" applyBorder="1" applyAlignment="1">
      <alignment horizontal="center" vertical="center" wrapText="1"/>
    </xf>
    <xf numFmtId="0" fontId="28" fillId="25" borderId="21" xfId="0" applyFont="1" applyFill="1" applyBorder="1" applyAlignment="1">
      <alignment horizontal="center" vertical="center" wrapText="1"/>
    </xf>
    <xf numFmtId="174" fontId="27" fillId="18" borderId="1" xfId="0" applyNumberFormat="1" applyFont="1" applyFill="1" applyBorder="1" applyAlignment="1">
      <alignment horizontal="center" vertical="center" wrapText="1"/>
    </xf>
    <xf numFmtId="174" fontId="17" fillId="18" borderId="1" xfId="0" applyNumberFormat="1" applyFont="1" applyFill="1" applyBorder="1" applyAlignment="1">
      <alignment horizontal="center" vertical="center" wrapText="1"/>
    </xf>
    <xf numFmtId="0" fontId="14" fillId="0" borderId="47" xfId="0" applyFont="1" applyBorder="1" applyAlignment="1">
      <alignment horizontal="center" vertical="center"/>
    </xf>
    <xf numFmtId="0" fontId="23" fillId="0" borderId="1" xfId="0" applyFont="1" applyFill="1" applyBorder="1" applyAlignment="1">
      <alignment horizontal="center" vertical="center"/>
    </xf>
    <xf numFmtId="3" fontId="24" fillId="0" borderId="1" xfId="0" applyNumberFormat="1" applyFont="1" applyFill="1" applyBorder="1" applyAlignment="1">
      <alignment horizontal="center" vertical="center" wrapText="1"/>
    </xf>
    <xf numFmtId="0" fontId="14" fillId="0" borderId="21" xfId="0" applyFont="1" applyBorder="1" applyAlignment="1">
      <alignment horizontal="center" vertical="center"/>
    </xf>
    <xf numFmtId="0" fontId="14" fillId="18"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4" fillId="2" borderId="1" xfId="13"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2" fillId="2" borderId="1" xfId="4" applyFont="1" applyFill="1" applyBorder="1" applyAlignment="1">
      <alignment horizontal="center" vertical="center"/>
    </xf>
    <xf numFmtId="0" fontId="2" fillId="2" borderId="1" xfId="4" applyFont="1" applyFill="1" applyBorder="1" applyAlignment="1">
      <alignment horizontal="center" vertical="center" wrapText="1"/>
    </xf>
    <xf numFmtId="1" fontId="18" fillId="0" borderId="1" xfId="0" applyNumberFormat="1" applyFont="1" applyBorder="1" applyAlignment="1">
      <alignment horizontal="center" vertical="center"/>
    </xf>
    <xf numFmtId="0" fontId="19" fillId="0" borderId="1" xfId="0" applyFont="1" applyBorder="1" applyAlignment="1">
      <alignment horizontal="justify" vertical="center" wrapText="1"/>
    </xf>
    <xf numFmtId="169" fontId="18" fillId="2" borderId="1" xfId="0" applyNumberFormat="1" applyFont="1" applyFill="1" applyBorder="1" applyAlignment="1">
      <alignment horizontal="center" vertical="center"/>
    </xf>
    <xf numFmtId="3" fontId="18" fillId="2" borderId="1" xfId="0" applyNumberFormat="1" applyFont="1" applyFill="1" applyBorder="1" applyAlignment="1">
      <alignment horizontal="center" vertical="center"/>
    </xf>
    <xf numFmtId="0" fontId="4" fillId="2" borderId="0" xfId="0" applyFont="1" applyFill="1" applyProtection="1">
      <protection locked="0"/>
    </xf>
    <xf numFmtId="9" fontId="2" fillId="0" borderId="12" xfId="12" applyFont="1" applyFill="1" applyBorder="1" applyAlignment="1" applyProtection="1">
      <alignment horizontal="center" vertical="center" wrapText="1"/>
      <protection locked="0"/>
    </xf>
    <xf numFmtId="9" fontId="14" fillId="0" borderId="41" xfId="12" applyFont="1" applyFill="1" applyBorder="1" applyAlignment="1">
      <alignment horizontal="center"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1" xfId="0" applyFont="1" applyBorder="1" applyAlignment="1">
      <alignment horizontal="justify" vertical="center" wrapText="1"/>
    </xf>
    <xf numFmtId="3" fontId="3" fillId="0" borderId="0" xfId="0" applyNumberFormat="1" applyFont="1" applyFill="1" applyBorder="1" applyAlignment="1" applyProtection="1">
      <alignment horizontal="center" vertical="center"/>
      <protection locked="0"/>
    </xf>
    <xf numFmtId="0" fontId="3" fillId="6" borderId="23" xfId="0" applyFont="1" applyFill="1" applyBorder="1" applyAlignment="1" applyProtection="1">
      <alignment horizontal="center" vertical="center" wrapText="1"/>
      <protection locked="0"/>
    </xf>
    <xf numFmtId="0" fontId="3" fillId="6" borderId="24" xfId="0" applyFont="1" applyFill="1" applyBorder="1" applyAlignment="1" applyProtection="1">
      <alignment horizontal="center" vertical="center" wrapText="1"/>
      <protection locked="0"/>
    </xf>
    <xf numFmtId="0" fontId="3" fillId="6" borderId="13" xfId="0" applyFont="1" applyFill="1" applyBorder="1" applyAlignment="1" applyProtection="1">
      <alignment horizontal="center" vertical="center" wrapText="1"/>
      <protection locked="0"/>
    </xf>
    <xf numFmtId="0" fontId="30" fillId="0" borderId="0" xfId="14" applyNumberFormat="1" applyFill="1" applyBorder="1" applyAlignment="1" applyProtection="1"/>
    <xf numFmtId="3" fontId="3" fillId="6" borderId="5" xfId="0" applyNumberFormat="1"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1" applyNumberFormat="1" applyFont="1" applyFill="1" applyBorder="1" applyAlignment="1">
      <alignment horizontal="center" vertical="center"/>
    </xf>
    <xf numFmtId="0" fontId="3" fillId="0" borderId="38" xfId="0" applyFont="1" applyFill="1" applyBorder="1" applyAlignment="1" applyProtection="1">
      <alignment horizontal="center" vertical="center" wrapText="1"/>
      <protection locked="0"/>
    </xf>
    <xf numFmtId="43" fontId="3" fillId="0" borderId="26" xfId="1" applyFont="1" applyFill="1" applyBorder="1" applyAlignment="1" applyProtection="1">
      <alignment horizontal="center" vertical="center" wrapText="1"/>
      <protection locked="0"/>
    </xf>
    <xf numFmtId="0" fontId="4" fillId="2" borderId="36" xfId="0" applyNumberFormat="1" applyFont="1" applyFill="1" applyBorder="1" applyAlignment="1" applyProtection="1">
      <alignment horizontal="center" vertical="center" wrapText="1"/>
      <protection locked="0"/>
    </xf>
    <xf numFmtId="165" fontId="3" fillId="0" borderId="37" xfId="3" applyFont="1" applyFill="1" applyBorder="1" applyAlignment="1" applyProtection="1">
      <alignment horizontal="right" vertical="center"/>
      <protection locked="0"/>
    </xf>
    <xf numFmtId="165" fontId="3" fillId="0" borderId="26" xfId="3" applyFont="1" applyFill="1" applyBorder="1" applyAlignment="1" applyProtection="1">
      <alignment horizontal="right" vertical="center"/>
      <protection locked="0"/>
    </xf>
    <xf numFmtId="165" fontId="3" fillId="0" borderId="63" xfId="3" applyFont="1" applyFill="1" applyBorder="1" applyAlignment="1" applyProtection="1">
      <alignment horizontal="right" vertical="center"/>
      <protection locked="0"/>
    </xf>
    <xf numFmtId="165" fontId="4" fillId="0" borderId="64" xfId="3" applyFont="1" applyFill="1" applyBorder="1" applyAlignment="1" applyProtection="1">
      <alignment horizontal="right" vertical="center"/>
      <protection locked="0"/>
    </xf>
    <xf numFmtId="0" fontId="3" fillId="0" borderId="26" xfId="0" applyFont="1" applyFill="1" applyBorder="1" applyAlignment="1" applyProtection="1">
      <alignment horizontal="center" vertical="center" wrapText="1"/>
      <protection locked="0"/>
    </xf>
    <xf numFmtId="165" fontId="3" fillId="0" borderId="0" xfId="0" applyNumberFormat="1" applyFont="1" applyFill="1" applyBorder="1" applyAlignment="1" applyProtection="1">
      <alignment horizontal="center" vertical="center" wrapText="1"/>
      <protection locked="0"/>
    </xf>
    <xf numFmtId="0" fontId="31" fillId="0" borderId="0" xfId="0" applyFont="1" applyFill="1" applyBorder="1" applyAlignment="1" applyProtection="1">
      <alignment horizontal="center" vertical="center" wrapText="1"/>
      <protection locked="0"/>
    </xf>
    <xf numFmtId="9" fontId="5" fillId="0" borderId="0" xfId="12" applyFont="1" applyFill="1" applyBorder="1" applyAlignment="1" applyProtection="1">
      <alignment horizontal="center" vertical="center"/>
      <protection locked="0"/>
    </xf>
    <xf numFmtId="9" fontId="31" fillId="0" borderId="0" xfId="12" applyFont="1" applyFill="1" applyBorder="1" applyAlignment="1" applyProtection="1">
      <alignment horizontal="center" vertical="center"/>
      <protection locked="0"/>
    </xf>
    <xf numFmtId="9" fontId="31" fillId="0" borderId="0" xfId="12" applyFont="1" applyFill="1" applyAlignment="1" applyProtection="1">
      <alignment horizontal="center"/>
      <protection locked="0"/>
    </xf>
    <xf numFmtId="0" fontId="3" fillId="0" borderId="27" xfId="0" applyFont="1" applyBorder="1" applyAlignment="1">
      <alignment vertical="center" wrapText="1"/>
    </xf>
    <xf numFmtId="0" fontId="3" fillId="0" borderId="28" xfId="0" applyNumberFormat="1" applyFont="1" applyFill="1" applyBorder="1" applyAlignment="1">
      <alignment horizontal="center" vertical="center" wrapText="1"/>
    </xf>
    <xf numFmtId="0" fontId="4" fillId="0" borderId="11" xfId="0" applyFont="1" applyBorder="1" applyAlignment="1">
      <alignment vertical="center" wrapText="1"/>
    </xf>
    <xf numFmtId="0" fontId="14" fillId="0" borderId="39" xfId="0" applyFont="1" applyBorder="1" applyAlignment="1">
      <alignment vertical="center"/>
    </xf>
    <xf numFmtId="3" fontId="29" fillId="0" borderId="1" xfId="0" applyNumberFormat="1" applyFont="1" applyBorder="1" applyAlignment="1">
      <alignment vertical="center"/>
    </xf>
    <xf numFmtId="0" fontId="0" fillId="0" borderId="5" xfId="0" applyBorder="1"/>
    <xf numFmtId="0" fontId="0" fillId="0" borderId="48" xfId="0" applyBorder="1"/>
    <xf numFmtId="0" fontId="29" fillId="0" borderId="6" xfId="0" applyFont="1" applyBorder="1"/>
    <xf numFmtId="0" fontId="32" fillId="0" borderId="12" xfId="0" applyFont="1" applyFill="1" applyBorder="1" applyAlignment="1">
      <alignment vertical="center"/>
    </xf>
    <xf numFmtId="14" fontId="32" fillId="0" borderId="12"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4" applyFont="1" applyFill="1" applyBorder="1" applyAlignment="1">
      <alignment horizontal="center" vertical="center"/>
    </xf>
    <xf numFmtId="167" fontId="32" fillId="0" borderId="1" xfId="0" applyNumberFormat="1" applyFont="1" applyFill="1" applyBorder="1" applyAlignment="1">
      <alignment horizontal="left" vertical="center"/>
    </xf>
    <xf numFmtId="14" fontId="3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2" borderId="62" xfId="4" applyFont="1" applyFill="1" applyBorder="1" applyAlignment="1">
      <alignment horizontal="center" vertical="center"/>
    </xf>
    <xf numFmtId="0" fontId="2" fillId="2" borderId="8" xfId="4" applyFont="1" applyFill="1" applyBorder="1" applyAlignment="1">
      <alignment horizontal="center" vertical="center"/>
    </xf>
    <xf numFmtId="0" fontId="2" fillId="2" borderId="8" xfId="4" applyFont="1" applyFill="1" applyBorder="1" applyAlignment="1">
      <alignment horizontal="center" vertical="center" wrapText="1"/>
    </xf>
    <xf numFmtId="0" fontId="2" fillId="2" borderId="60" xfId="4" applyFont="1" applyFill="1" applyBorder="1" applyAlignment="1">
      <alignment horizontal="center" vertical="center"/>
    </xf>
    <xf numFmtId="3" fontId="0" fillId="0" borderId="1" xfId="0" applyNumberFormat="1" applyBorder="1" applyAlignment="1">
      <alignment horizontal="center" vertical="center"/>
    </xf>
    <xf numFmtId="0" fontId="25" fillId="26" borderId="25" xfId="0" applyFont="1" applyFill="1" applyBorder="1" applyAlignment="1">
      <alignment horizontal="center" vertical="center" wrapText="1"/>
    </xf>
    <xf numFmtId="0" fontId="25" fillId="26" borderId="2" xfId="0" applyFont="1" applyFill="1" applyBorder="1" applyAlignment="1">
      <alignment horizontal="center" vertical="center" wrapText="1"/>
    </xf>
    <xf numFmtId="0" fontId="25" fillId="2" borderId="25"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6" fillId="2" borderId="46" xfId="0" applyFont="1" applyFill="1" applyBorder="1" applyAlignment="1">
      <alignment horizontal="center" vertical="center" wrapText="1"/>
    </xf>
    <xf numFmtId="1" fontId="2" fillId="2" borderId="62" xfId="0" applyNumberFormat="1" applyFont="1" applyFill="1" applyBorder="1" applyAlignment="1">
      <alignment horizontal="center" vertical="center" wrapText="1"/>
    </xf>
    <xf numFmtId="0" fontId="2" fillId="2" borderId="62" xfId="0" applyFont="1" applyFill="1" applyBorder="1" applyAlignment="1">
      <alignment horizontal="center" vertical="center" wrapText="1"/>
    </xf>
    <xf numFmtId="0" fontId="0" fillId="2" borderId="0" xfId="0" applyFill="1"/>
    <xf numFmtId="1" fontId="2" fillId="2"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Alignment="1">
      <alignment horizontal="center" vertical="center"/>
    </xf>
    <xf numFmtId="0" fontId="4" fillId="2" borderId="46" xfId="0" applyFont="1" applyFill="1" applyBorder="1" applyAlignment="1">
      <alignment horizontal="center" vertical="center" wrapText="1"/>
    </xf>
    <xf numFmtId="3" fontId="4" fillId="2" borderId="8" xfId="13" applyNumberFormat="1" applyFont="1" applyFill="1" applyBorder="1" applyAlignment="1">
      <alignment horizontal="center" vertical="center" wrapText="1"/>
    </xf>
    <xf numFmtId="0" fontId="26" fillId="26" borderId="46" xfId="0" applyFont="1" applyFill="1" applyBorder="1" applyAlignment="1">
      <alignment horizontal="justify" vertical="center" wrapText="1"/>
    </xf>
    <xf numFmtId="1" fontId="2" fillId="2" borderId="60" xfId="0" applyNumberFormat="1" applyFont="1" applyFill="1" applyBorder="1" applyAlignment="1">
      <alignment horizontal="center" vertical="center" wrapText="1"/>
    </xf>
    <xf numFmtId="0" fontId="2" fillId="2" borderId="60" xfId="0" applyFont="1" applyFill="1" applyBorder="1" applyAlignment="1">
      <alignment horizontal="center" vertical="center" wrapText="1"/>
    </xf>
    <xf numFmtId="0" fontId="30" fillId="2" borderId="0" xfId="14" applyNumberFormat="1" applyFill="1" applyBorder="1" applyAlignment="1" applyProtection="1"/>
    <xf numFmtId="175" fontId="33" fillId="2" borderId="1" xfId="14" applyNumberFormat="1" applyFont="1" applyFill="1" applyBorder="1" applyAlignment="1">
      <alignment horizontal="right" vertical="center"/>
    </xf>
    <xf numFmtId="0" fontId="33" fillId="2" borderId="1" xfId="14" applyFont="1" applyFill="1" applyBorder="1" applyAlignment="1">
      <alignment horizontal="left" vertical="center"/>
    </xf>
    <xf numFmtId="175" fontId="33" fillId="0" borderId="1" xfId="14" applyNumberFormat="1" applyFont="1" applyBorder="1" applyAlignment="1">
      <alignment horizontal="right" vertical="center"/>
    </xf>
    <xf numFmtId="0" fontId="33" fillId="0" borderId="1" xfId="14" applyFont="1" applyBorder="1" applyAlignment="1">
      <alignment horizontal="left" vertical="center"/>
    </xf>
    <xf numFmtId="0" fontId="36" fillId="0" borderId="47" xfId="14" applyFont="1" applyBorder="1" applyAlignment="1">
      <alignment horizontal="centerContinuous" vertical="center"/>
    </xf>
    <xf numFmtId="0" fontId="36" fillId="2" borderId="47" xfId="14" applyFont="1" applyFill="1" applyBorder="1" applyAlignment="1">
      <alignment horizontal="centerContinuous" vertical="center"/>
    </xf>
    <xf numFmtId="0" fontId="37" fillId="0" borderId="0" xfId="14" applyFont="1" applyAlignment="1">
      <alignment horizontal="centerContinuous" vertical="center"/>
    </xf>
    <xf numFmtId="0" fontId="37" fillId="2" borderId="0" xfId="14" applyFont="1" applyFill="1" applyAlignment="1">
      <alignment horizontal="centerContinuous" vertical="center"/>
    </xf>
    <xf numFmtId="0" fontId="38" fillId="0" borderId="0" xfId="14" applyFont="1" applyAlignment="1">
      <alignment horizontal="centerContinuous" vertical="center"/>
    </xf>
    <xf numFmtId="0" fontId="38" fillId="2" borderId="0" xfId="14" applyFont="1" applyFill="1" applyAlignment="1">
      <alignment horizontal="centerContinuous" vertical="center"/>
    </xf>
    <xf numFmtId="43" fontId="2" fillId="2" borderId="1" xfId="1" applyFont="1" applyFill="1" applyBorder="1" applyAlignment="1">
      <alignment horizontal="right" vertical="center"/>
    </xf>
    <xf numFmtId="165" fontId="26" fillId="2" borderId="61" xfId="11" applyFont="1" applyFill="1" applyBorder="1" applyAlignment="1">
      <alignment horizontal="right" vertical="center" wrapText="1"/>
    </xf>
    <xf numFmtId="43" fontId="2" fillId="2" borderId="1" xfId="1" applyFont="1" applyFill="1" applyBorder="1" applyAlignment="1">
      <alignment horizontal="right" vertical="center" wrapText="1"/>
    </xf>
    <xf numFmtId="173" fontId="2" fillId="2" borderId="1" xfId="4" applyNumberFormat="1" applyFont="1" applyFill="1" applyBorder="1" applyAlignment="1">
      <alignment horizontal="right" vertical="center"/>
    </xf>
    <xf numFmtId="43" fontId="2" fillId="0" borderId="1" xfId="1" applyFont="1" applyFill="1" applyBorder="1" applyAlignment="1">
      <alignment horizontal="right" vertical="center"/>
    </xf>
    <xf numFmtId="3" fontId="2" fillId="2" borderId="1" xfId="4" applyNumberFormat="1" applyFont="1" applyFill="1" applyBorder="1" applyAlignment="1">
      <alignment horizontal="right" vertical="center"/>
    </xf>
    <xf numFmtId="173" fontId="2" fillId="2" borderId="1" xfId="0" applyNumberFormat="1" applyFont="1" applyFill="1" applyBorder="1" applyAlignment="1">
      <alignment horizontal="right" vertical="center" wrapText="1"/>
    </xf>
    <xf numFmtId="170" fontId="2" fillId="2" borderId="1" xfId="0" applyNumberFormat="1" applyFont="1" applyFill="1" applyBorder="1" applyAlignment="1">
      <alignment horizontal="right" vertical="center" wrapText="1"/>
    </xf>
    <xf numFmtId="43" fontId="4" fillId="2" borderId="1" xfId="1" applyFont="1" applyFill="1" applyBorder="1" applyAlignment="1">
      <alignment horizontal="right" vertical="center" wrapText="1"/>
    </xf>
    <xf numFmtId="3" fontId="4" fillId="2" borderId="1" xfId="13" applyNumberFormat="1" applyFont="1" applyFill="1" applyBorder="1" applyAlignment="1">
      <alignment horizontal="right" vertical="center" wrapText="1"/>
    </xf>
    <xf numFmtId="165" fontId="4" fillId="2" borderId="61" xfId="11" applyFont="1" applyFill="1" applyBorder="1" applyAlignment="1">
      <alignment horizontal="right" vertical="center" wrapText="1"/>
    </xf>
    <xf numFmtId="173" fontId="4" fillId="2" borderId="1" xfId="13" applyNumberFormat="1" applyFont="1" applyFill="1" applyBorder="1" applyAlignment="1">
      <alignment horizontal="right" vertical="center" wrapText="1"/>
    </xf>
    <xf numFmtId="165" fontId="2" fillId="0" borderId="0" xfId="0" applyNumberFormat="1" applyFont="1" applyAlignment="1">
      <alignment horizontal="center" vertical="center"/>
    </xf>
    <xf numFmtId="0" fontId="26" fillId="21" borderId="0" xfId="0" applyFont="1" applyFill="1" applyBorder="1" applyAlignment="1">
      <alignment horizontal="center" vertical="center" wrapText="1"/>
    </xf>
    <xf numFmtId="0" fontId="26" fillId="21" borderId="49" xfId="0" applyFont="1" applyFill="1" applyBorder="1" applyAlignment="1">
      <alignment horizontal="center" vertical="center" wrapText="1"/>
    </xf>
    <xf numFmtId="1" fontId="26" fillId="21" borderId="49" xfId="0" applyNumberFormat="1" applyFont="1" applyFill="1" applyBorder="1" applyAlignment="1">
      <alignment horizontal="center" vertical="center" wrapText="1"/>
    </xf>
    <xf numFmtId="0" fontId="4" fillId="11" borderId="1" xfId="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2" fillId="12" borderId="1" xfId="0" applyFont="1" applyFill="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10" borderId="1" xfId="0"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protection locked="0"/>
    </xf>
    <xf numFmtId="0" fontId="2" fillId="14" borderId="1" xfId="0" applyFont="1" applyFill="1" applyBorder="1" applyAlignment="1" applyProtection="1">
      <alignment horizontal="center" vertical="center" wrapText="1"/>
      <protection locked="0"/>
    </xf>
    <xf numFmtId="0" fontId="14" fillId="0" borderId="40" xfId="0" applyFont="1" applyBorder="1" applyAlignment="1">
      <alignment horizontal="center" vertical="center" wrapText="1"/>
    </xf>
    <xf numFmtId="0" fontId="26" fillId="2" borderId="1"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4" fillId="10" borderId="0" xfId="0" applyFont="1" applyFill="1" applyProtection="1">
      <protection locked="0"/>
    </xf>
    <xf numFmtId="3" fontId="2" fillId="0" borderId="0" xfId="0" applyNumberFormat="1" applyFont="1" applyFill="1" applyAlignment="1" applyProtection="1">
      <alignment horizontal="right"/>
      <protection locked="0"/>
    </xf>
    <xf numFmtId="0" fontId="2" fillId="0" borderId="0" xfId="0" applyFont="1" applyFill="1" applyBorder="1" applyAlignment="1" applyProtection="1">
      <alignment horizontal="right" vertical="center" wrapText="1"/>
      <protection locked="0"/>
    </xf>
    <xf numFmtId="0" fontId="2" fillId="0" borderId="0" xfId="0" applyFont="1" applyFill="1" applyBorder="1" applyAlignment="1" applyProtection="1">
      <alignment horizontal="center" vertical="center" wrapText="1"/>
      <protection locked="0"/>
    </xf>
    <xf numFmtId="3" fontId="14" fillId="0" borderId="0" xfId="0" applyNumberFormat="1" applyFont="1" applyFill="1" applyBorder="1" applyAlignment="1" applyProtection="1">
      <alignment horizontal="right" vertical="center"/>
      <protection locked="0"/>
    </xf>
    <xf numFmtId="3" fontId="2" fillId="0" borderId="0" xfId="0" applyNumberFormat="1" applyFont="1" applyFill="1" applyBorder="1" applyAlignment="1" applyProtection="1">
      <alignment horizontal="right" vertical="center"/>
      <protection locked="0"/>
    </xf>
    <xf numFmtId="0" fontId="26" fillId="0" borderId="1" xfId="0" applyFont="1" applyFill="1" applyBorder="1" applyAlignment="1">
      <alignment horizontal="center" vertical="center" wrapText="1"/>
    </xf>
    <xf numFmtId="0" fontId="26" fillId="26" borderId="74" xfId="0" applyFont="1" applyFill="1" applyBorder="1" applyAlignment="1">
      <alignment vertical="center" wrapText="1"/>
    </xf>
    <xf numFmtId="0" fontId="26" fillId="2" borderId="3"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75" xfId="0" applyFont="1" applyFill="1" applyBorder="1" applyAlignment="1">
      <alignment horizontal="center" vertical="center" wrapText="1"/>
    </xf>
    <xf numFmtId="0" fontId="26" fillId="2" borderId="59" xfId="0" applyFont="1" applyFill="1" applyBorder="1" applyAlignment="1">
      <alignment horizontal="center" vertical="center" wrapText="1"/>
    </xf>
    <xf numFmtId="0" fontId="26" fillId="2" borderId="56" xfId="0" applyFont="1" applyFill="1" applyBorder="1" applyAlignment="1">
      <alignment horizontal="center" vertical="center" wrapText="1"/>
    </xf>
    <xf numFmtId="0" fontId="26" fillId="21" borderId="1" xfId="0" applyFont="1" applyFill="1" applyBorder="1" applyAlignment="1">
      <alignment horizontal="justify" vertical="center" wrapText="1"/>
    </xf>
    <xf numFmtId="0" fontId="26" fillId="10" borderId="3" xfId="0" applyFont="1" applyFill="1" applyBorder="1" applyAlignment="1">
      <alignment horizontal="center" vertical="center" wrapText="1"/>
    </xf>
    <xf numFmtId="165" fontId="4" fillId="0" borderId="56" xfId="11" applyFont="1" applyFill="1" applyBorder="1" applyAlignment="1">
      <alignment horizontal="center" vertical="center" wrapText="1"/>
    </xf>
    <xf numFmtId="165" fontId="4" fillId="0" borderId="1" xfId="11" applyFont="1" applyFill="1" applyBorder="1" applyAlignment="1">
      <alignment horizontal="center" vertical="center" wrapText="1"/>
    </xf>
    <xf numFmtId="165" fontId="4" fillId="0" borderId="72" xfId="11" applyFont="1" applyFill="1" applyBorder="1" applyAlignment="1">
      <alignment vertical="center" wrapText="1"/>
    </xf>
    <xf numFmtId="43" fontId="26" fillId="2" borderId="46" xfId="1" applyFont="1" applyFill="1" applyBorder="1" applyAlignment="1">
      <alignment horizontal="right" vertical="center" wrapText="1"/>
    </xf>
    <xf numFmtId="43" fontId="4" fillId="2" borderId="46" xfId="1" applyFont="1" applyFill="1" applyBorder="1" applyAlignment="1">
      <alignment horizontal="right" vertical="center" wrapText="1"/>
    </xf>
    <xf numFmtId="43" fontId="25" fillId="23" borderId="0" xfId="1" applyFont="1" applyFill="1" applyBorder="1" applyAlignment="1">
      <alignment horizontal="right" vertical="center" wrapText="1"/>
    </xf>
    <xf numFmtId="43" fontId="4" fillId="0" borderId="46" xfId="1" applyFont="1" applyFill="1" applyBorder="1" applyAlignment="1">
      <alignment horizontal="right" vertical="center" wrapText="1"/>
    </xf>
    <xf numFmtId="165" fontId="4" fillId="0" borderId="61" xfId="11" applyFont="1" applyFill="1" applyBorder="1" applyAlignment="1">
      <alignment horizontal="right" vertical="center" wrapText="1"/>
    </xf>
    <xf numFmtId="165" fontId="4" fillId="0" borderId="1" xfId="11" applyFont="1" applyFill="1" applyBorder="1" applyAlignment="1">
      <alignment horizontal="right" vertical="center" wrapText="1"/>
    </xf>
    <xf numFmtId="173" fontId="4" fillId="0" borderId="7" xfId="13" applyNumberFormat="1" applyFont="1" applyFill="1" applyBorder="1" applyAlignment="1">
      <alignment horizontal="right" vertical="center" wrapText="1"/>
    </xf>
    <xf numFmtId="165" fontId="4" fillId="0" borderId="56" xfId="11" applyFont="1" applyFill="1" applyBorder="1" applyAlignment="1">
      <alignment horizontal="right" vertical="center" wrapText="1"/>
    </xf>
    <xf numFmtId="173" fontId="4" fillId="0" borderId="1" xfId="13" applyNumberFormat="1" applyFont="1" applyFill="1" applyBorder="1" applyAlignment="1">
      <alignment horizontal="right" vertical="center" wrapText="1"/>
    </xf>
    <xf numFmtId="43" fontId="4" fillId="0" borderId="49" xfId="1" applyFont="1" applyFill="1" applyBorder="1" applyAlignment="1">
      <alignment horizontal="right" vertical="center" wrapText="1"/>
    </xf>
    <xf numFmtId="165" fontId="4" fillId="0" borderId="3" xfId="11" applyFont="1" applyFill="1" applyBorder="1" applyAlignment="1">
      <alignment horizontal="right" vertical="center" wrapText="1"/>
    </xf>
    <xf numFmtId="173" fontId="4" fillId="0" borderId="3" xfId="13" applyNumberFormat="1" applyFont="1" applyFill="1" applyBorder="1" applyAlignment="1">
      <alignment horizontal="right" vertical="center" wrapText="1"/>
    </xf>
    <xf numFmtId="165" fontId="4" fillId="0" borderId="72" xfId="11" applyFont="1" applyFill="1" applyBorder="1" applyAlignment="1">
      <alignment horizontal="right" vertical="center" wrapText="1"/>
    </xf>
    <xf numFmtId="0" fontId="2" fillId="0" borderId="7" xfId="4" applyFont="1" applyFill="1" applyBorder="1" applyAlignment="1">
      <alignment horizontal="center" vertical="center"/>
    </xf>
    <xf numFmtId="43" fontId="4" fillId="0" borderId="7" xfId="1" applyFont="1" applyFill="1" applyBorder="1" applyAlignment="1">
      <alignment horizontal="right" vertical="center" wrapText="1"/>
    </xf>
    <xf numFmtId="43" fontId="4" fillId="0" borderId="1" xfId="1" applyFont="1" applyFill="1" applyBorder="1" applyAlignment="1">
      <alignment horizontal="right" vertical="center" wrapText="1"/>
    </xf>
    <xf numFmtId="0" fontId="26" fillId="0" borderId="58" xfId="0" applyFont="1" applyFill="1" applyBorder="1" applyAlignment="1">
      <alignment horizontal="center" vertical="center" wrapText="1"/>
    </xf>
    <xf numFmtId="0" fontId="2" fillId="0" borderId="0" xfId="0" applyFont="1" applyFill="1"/>
    <xf numFmtId="0" fontId="4" fillId="0" borderId="0" xfId="0" applyFont="1" applyFill="1" applyAlignment="1" applyProtection="1">
      <alignment horizontal="center"/>
      <protection locked="0"/>
    </xf>
    <xf numFmtId="0" fontId="4" fillId="0" borderId="0" xfId="0" applyFont="1" applyFill="1" applyProtection="1">
      <protection locked="0"/>
    </xf>
    <xf numFmtId="0" fontId="33" fillId="0" borderId="1" xfId="14" applyFont="1" applyFill="1" applyBorder="1" applyAlignment="1">
      <alignment horizontal="left" vertical="center"/>
    </xf>
    <xf numFmtId="175" fontId="33" fillId="0" borderId="1" xfId="14" applyNumberFormat="1" applyFont="1" applyFill="1" applyBorder="1" applyAlignment="1">
      <alignment horizontal="right" vertical="center"/>
    </xf>
    <xf numFmtId="0" fontId="26" fillId="21" borderId="49"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26" borderId="1" xfId="0" applyFont="1" applyFill="1" applyBorder="1" applyAlignment="1">
      <alignment horizontal="justify" vertical="center" wrapText="1"/>
    </xf>
    <xf numFmtId="0" fontId="4" fillId="2" borderId="0" xfId="0" applyFont="1" applyFill="1" applyBorder="1" applyAlignment="1">
      <alignment horizontal="center" vertical="center" wrapText="1"/>
    </xf>
    <xf numFmtId="0" fontId="2" fillId="2" borderId="8" xfId="4" applyFont="1" applyFill="1" applyBorder="1" applyAlignment="1">
      <alignment horizontal="center" vertical="center"/>
    </xf>
    <xf numFmtId="0" fontId="2" fillId="2" borderId="3" xfId="4" applyFont="1" applyFill="1" applyBorder="1" applyAlignment="1">
      <alignment horizontal="center" vertical="center"/>
    </xf>
    <xf numFmtId="0" fontId="26" fillId="0" borderId="3" xfId="0" applyFont="1" applyFill="1" applyBorder="1" applyAlignment="1">
      <alignment horizontal="center" vertical="center" wrapText="1"/>
    </xf>
    <xf numFmtId="0" fontId="2" fillId="27" borderId="1" xfId="0" applyFont="1" applyFill="1" applyBorder="1" applyAlignment="1">
      <alignment horizontal="center" vertical="center" wrapText="1"/>
    </xf>
    <xf numFmtId="1" fontId="2" fillId="27" borderId="1" xfId="0" applyNumberFormat="1" applyFont="1" applyFill="1" applyBorder="1" applyAlignment="1">
      <alignment horizontal="center" vertical="center" wrapText="1"/>
    </xf>
    <xf numFmtId="43" fontId="2" fillId="27" borderId="1" xfId="1" applyFont="1" applyFill="1" applyBorder="1" applyAlignment="1">
      <alignment horizontal="right" vertical="center"/>
    </xf>
    <xf numFmtId="165" fontId="26" fillId="27" borderId="61" xfId="11" applyFont="1" applyFill="1" applyBorder="1" applyAlignment="1">
      <alignment horizontal="right" vertical="center" wrapText="1"/>
    </xf>
    <xf numFmtId="0" fontId="2" fillId="27" borderId="3" xfId="0" applyFont="1" applyFill="1" applyBorder="1" applyAlignment="1">
      <alignment horizontal="center" vertical="center" wrapText="1"/>
    </xf>
    <xf numFmtId="43" fontId="2" fillId="27" borderId="1" xfId="1" applyFont="1" applyFill="1" applyBorder="1" applyAlignment="1">
      <alignment horizontal="right" vertical="center" wrapText="1"/>
    </xf>
    <xf numFmtId="173" fontId="2" fillId="27" borderId="1" xfId="4" applyNumberFormat="1" applyFont="1" applyFill="1" applyBorder="1" applyAlignment="1">
      <alignment horizontal="right" vertical="center"/>
    </xf>
    <xf numFmtId="0" fontId="2" fillId="27" borderId="1" xfId="4" applyFont="1" applyFill="1" applyBorder="1" applyAlignment="1">
      <alignment horizontal="center" vertical="center"/>
    </xf>
    <xf numFmtId="170" fontId="2" fillId="27" borderId="1" xfId="0" applyNumberFormat="1" applyFont="1" applyFill="1" applyBorder="1" applyAlignment="1">
      <alignment horizontal="right" vertical="center" wrapText="1"/>
    </xf>
    <xf numFmtId="0" fontId="2" fillId="27" borderId="1" xfId="4" applyFont="1" applyFill="1" applyBorder="1" applyAlignment="1">
      <alignment horizontal="center" vertical="center" wrapText="1"/>
    </xf>
    <xf numFmtId="0" fontId="2" fillId="27" borderId="1" xfId="0" applyFont="1" applyFill="1" applyBorder="1" applyAlignment="1">
      <alignment horizontal="center" vertical="center"/>
    </xf>
    <xf numFmtId="43" fontId="4" fillId="27" borderId="1" xfId="1" applyFont="1" applyFill="1" applyBorder="1" applyAlignment="1">
      <alignment horizontal="right" vertical="center" wrapText="1"/>
    </xf>
    <xf numFmtId="0" fontId="2" fillId="2" borderId="7" xfId="4" applyFont="1" applyFill="1" applyBorder="1" applyAlignment="1">
      <alignment horizontal="center" vertical="center"/>
    </xf>
    <xf numFmtId="0" fontId="2" fillId="0" borderId="7" xfId="0" applyFont="1" applyFill="1" applyBorder="1" applyAlignment="1">
      <alignment horizontal="center" vertical="center"/>
    </xf>
    <xf numFmtId="43" fontId="4" fillId="2" borderId="7" xfId="1" applyFont="1" applyFill="1" applyBorder="1" applyAlignment="1">
      <alignment horizontal="right" vertical="center" wrapText="1"/>
    </xf>
    <xf numFmtId="0" fontId="2" fillId="2" borderId="3" xfId="4" applyFont="1" applyFill="1" applyBorder="1" applyAlignment="1">
      <alignment horizontal="center" vertical="center" wrapText="1"/>
    </xf>
    <xf numFmtId="0" fontId="2" fillId="0" borderId="3" xfId="0" applyFont="1" applyFill="1" applyBorder="1" applyAlignment="1">
      <alignment horizontal="center" vertical="center"/>
    </xf>
    <xf numFmtId="43" fontId="4" fillId="2" borderId="3" xfId="1" applyFont="1" applyFill="1" applyBorder="1" applyAlignment="1">
      <alignment horizontal="right" vertical="center" wrapText="1"/>
    </xf>
    <xf numFmtId="165" fontId="4" fillId="27" borderId="1" xfId="11" applyFont="1" applyFill="1" applyBorder="1" applyAlignment="1">
      <alignment horizontal="right" vertical="center" wrapText="1"/>
    </xf>
    <xf numFmtId="0" fontId="2" fillId="2" borderId="7" xfId="4" applyFont="1" applyFill="1" applyBorder="1" applyAlignment="1">
      <alignment horizontal="center" vertical="center" wrapText="1"/>
    </xf>
    <xf numFmtId="43" fontId="2" fillId="2" borderId="7" xfId="1" applyFont="1" applyFill="1" applyBorder="1" applyAlignment="1">
      <alignment horizontal="right" vertical="center"/>
    </xf>
    <xf numFmtId="173" fontId="4" fillId="27" borderId="7" xfId="13" applyNumberFormat="1" applyFont="1" applyFill="1" applyBorder="1" applyAlignment="1">
      <alignment horizontal="right" vertical="center" wrapText="1"/>
    </xf>
    <xf numFmtId="0" fontId="2" fillId="0" borderId="8" xfId="4" applyFont="1" applyFill="1" applyBorder="1" applyAlignment="1">
      <alignment horizontal="center" vertical="center"/>
    </xf>
    <xf numFmtId="173" fontId="4" fillId="0" borderId="8" xfId="13" applyNumberFormat="1" applyFont="1" applyFill="1" applyBorder="1" applyAlignment="1">
      <alignment horizontal="right" vertical="center" wrapText="1"/>
    </xf>
    <xf numFmtId="173" fontId="4" fillId="27" borderId="1" xfId="13" applyNumberFormat="1" applyFont="1" applyFill="1" applyBorder="1" applyAlignment="1">
      <alignment horizontal="right" vertical="center" wrapText="1"/>
    </xf>
    <xf numFmtId="0" fontId="26" fillId="27" borderId="1" xfId="0" applyFont="1" applyFill="1" applyBorder="1" applyAlignment="1">
      <alignment horizontal="center" vertical="center" wrapText="1"/>
    </xf>
    <xf numFmtId="165" fontId="4" fillId="27" borderId="1" xfId="11" applyFont="1" applyFill="1" applyBorder="1" applyAlignment="1">
      <alignment horizontal="center" vertical="center" wrapText="1"/>
    </xf>
    <xf numFmtId="0" fontId="26" fillId="28" borderId="59" xfId="0" applyFont="1" applyFill="1" applyBorder="1" applyAlignment="1">
      <alignment horizontal="justify" vertical="center" wrapText="1"/>
    </xf>
    <xf numFmtId="165" fontId="26" fillId="27" borderId="46" xfId="11" applyFont="1" applyFill="1" applyBorder="1" applyAlignment="1">
      <alignment horizontal="center" vertical="center" wrapText="1"/>
    </xf>
    <xf numFmtId="0" fontId="26" fillId="27" borderId="46" xfId="0" applyFont="1" applyFill="1" applyBorder="1" applyAlignment="1">
      <alignment horizontal="center" vertical="center" wrapText="1"/>
    </xf>
    <xf numFmtId="0" fontId="26" fillId="27" borderId="49" xfId="0" applyFont="1" applyFill="1" applyBorder="1" applyAlignment="1">
      <alignment horizontal="center" vertical="center" wrapText="1"/>
    </xf>
    <xf numFmtId="165" fontId="4" fillId="27" borderId="46" xfId="11" applyFont="1" applyFill="1" applyBorder="1" applyAlignment="1">
      <alignment horizontal="center" vertical="center" wrapText="1"/>
    </xf>
    <xf numFmtId="165" fontId="4" fillId="27" borderId="49" xfId="11" applyFont="1" applyFill="1" applyBorder="1" applyAlignment="1">
      <alignment horizontal="center" vertical="center" wrapText="1"/>
    </xf>
    <xf numFmtId="43" fontId="26" fillId="27" borderId="61" xfId="1" applyFont="1" applyFill="1" applyBorder="1" applyAlignment="1">
      <alignment horizontal="right" vertical="center" wrapText="1"/>
    </xf>
    <xf numFmtId="43" fontId="26" fillId="27" borderId="46" xfId="1" applyFont="1" applyFill="1" applyBorder="1" applyAlignment="1">
      <alignment horizontal="right" vertical="center" wrapText="1"/>
    </xf>
    <xf numFmtId="165" fontId="4" fillId="0" borderId="76" xfId="11" applyFont="1" applyFill="1" applyBorder="1" applyAlignment="1">
      <alignment horizontal="right" vertical="center" wrapText="1"/>
    </xf>
    <xf numFmtId="165" fontId="4" fillId="0" borderId="7" xfId="11" applyFont="1" applyFill="1" applyBorder="1" applyAlignment="1">
      <alignment horizontal="right" vertical="center" wrapText="1"/>
    </xf>
    <xf numFmtId="43" fontId="4" fillId="0" borderId="59" xfId="1" applyFont="1" applyFill="1" applyBorder="1" applyAlignment="1">
      <alignment horizontal="right" vertical="center" wrapText="1"/>
    </xf>
    <xf numFmtId="0" fontId="26" fillId="0" borderId="59" xfId="0" applyFont="1" applyFill="1" applyBorder="1" applyAlignment="1">
      <alignment horizontal="center" vertical="center" wrapText="1"/>
    </xf>
    <xf numFmtId="173" fontId="2" fillId="0" borderId="3" xfId="4" applyNumberFormat="1" applyFont="1" applyFill="1" applyBorder="1" applyAlignment="1">
      <alignment horizontal="right" vertical="center"/>
    </xf>
    <xf numFmtId="0" fontId="26" fillId="28" borderId="49" xfId="0" applyFont="1" applyFill="1" applyBorder="1" applyAlignment="1">
      <alignment horizontal="justify" vertical="center" wrapText="1"/>
    </xf>
    <xf numFmtId="0" fontId="35" fillId="0" borderId="1" xfId="14" applyFont="1" applyBorder="1" applyAlignment="1">
      <alignment horizontal="center" vertical="center"/>
    </xf>
    <xf numFmtId="0" fontId="35" fillId="2" borderId="1" xfId="14" applyFont="1" applyFill="1" applyBorder="1" applyAlignment="1">
      <alignment horizontal="center" vertical="center"/>
    </xf>
    <xf numFmtId="0" fontId="34" fillId="0" borderId="0" xfId="14" applyNumberFormat="1" applyFont="1" applyFill="1" applyBorder="1" applyAlignment="1" applyProtection="1">
      <alignment horizontal="center" vertical="center"/>
    </xf>
    <xf numFmtId="0" fontId="33" fillId="0" borderId="1" xfId="14" applyFont="1" applyBorder="1" applyAlignment="1">
      <alignment horizontal="left" vertical="center" wrapText="1"/>
    </xf>
    <xf numFmtId="0" fontId="33" fillId="2" borderId="1" xfId="14" applyFont="1" applyFill="1" applyBorder="1" applyAlignment="1">
      <alignment horizontal="left" vertical="center" wrapText="1"/>
    </xf>
    <xf numFmtId="0" fontId="33" fillId="0" borderId="1" xfId="14" applyFont="1" applyFill="1" applyBorder="1" applyAlignment="1">
      <alignment horizontal="left" vertical="center" wrapText="1"/>
    </xf>
    <xf numFmtId="3" fontId="3" fillId="0" borderId="0" xfId="0" applyNumberFormat="1" applyFont="1" applyFill="1" applyBorder="1" applyAlignment="1" applyProtection="1">
      <alignment horizontal="center" vertical="center"/>
      <protection locked="0"/>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justify" vertical="center" wrapText="1"/>
    </xf>
    <xf numFmtId="0" fontId="2" fillId="0" borderId="0" xfId="0" applyFont="1" applyBorder="1" applyAlignment="1">
      <alignment horizontal="justify" vertical="center" wrapText="1"/>
    </xf>
    <xf numFmtId="3" fontId="10" fillId="0" borderId="0" xfId="0" applyNumberFormat="1" applyFont="1" applyFill="1" applyBorder="1" applyAlignment="1">
      <alignment horizontal="center"/>
    </xf>
    <xf numFmtId="9" fontId="4" fillId="2" borderId="23" xfId="0" applyNumberFormat="1" applyFont="1" applyFill="1" applyBorder="1" applyAlignment="1" applyProtection="1">
      <alignment horizontal="center" vertical="center"/>
      <protection locked="0"/>
    </xf>
    <xf numFmtId="9" fontId="4" fillId="2" borderId="24" xfId="0" applyNumberFormat="1" applyFont="1" applyFill="1" applyBorder="1" applyAlignment="1" applyProtection="1">
      <alignment horizontal="center" vertical="center"/>
      <protection locked="0"/>
    </xf>
    <xf numFmtId="9" fontId="4" fillId="2" borderId="13" xfId="0" applyNumberFormat="1" applyFont="1" applyFill="1" applyBorder="1" applyAlignment="1" applyProtection="1">
      <alignment horizontal="center" vertical="center"/>
      <protection locked="0"/>
    </xf>
    <xf numFmtId="0" fontId="4" fillId="2" borderId="66" xfId="0" applyFont="1" applyFill="1" applyBorder="1" applyAlignment="1" applyProtection="1">
      <alignment horizontal="justify" vertical="center" wrapText="1"/>
      <protection locked="0"/>
    </xf>
    <xf numFmtId="0" fontId="4" fillId="2" borderId="67" xfId="0" applyFont="1" applyFill="1" applyBorder="1" applyAlignment="1" applyProtection="1">
      <alignment horizontal="justify" vertical="center" wrapText="1"/>
      <protection locked="0"/>
    </xf>
    <xf numFmtId="0" fontId="4" fillId="2" borderId="68" xfId="0" applyFont="1" applyFill="1" applyBorder="1" applyAlignment="1" applyProtection="1">
      <alignment horizontal="justify" vertical="center" wrapText="1"/>
      <protection locked="0"/>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3" xfId="0" applyFont="1" applyFill="1" applyBorder="1" applyAlignment="1" applyProtection="1">
      <alignment horizontal="justify" vertical="center" wrapText="1"/>
      <protection locked="0"/>
    </xf>
    <xf numFmtId="0" fontId="4" fillId="2" borderId="24" xfId="0" applyFont="1" applyFill="1" applyBorder="1" applyAlignment="1" applyProtection="1">
      <alignment horizontal="justify" vertical="center" wrapText="1"/>
      <protection locked="0"/>
    </xf>
    <xf numFmtId="0" fontId="4" fillId="2" borderId="13" xfId="0" applyFont="1" applyFill="1" applyBorder="1" applyAlignment="1" applyProtection="1">
      <alignment horizontal="justify" vertical="center" wrapText="1"/>
      <protection locked="0"/>
    </xf>
    <xf numFmtId="0" fontId="4" fillId="2" borderId="16" xfId="2" applyNumberFormat="1" applyFont="1" applyFill="1" applyBorder="1" applyAlignment="1">
      <alignment horizontal="center" vertical="center" wrapText="1"/>
    </xf>
    <xf numFmtId="0" fontId="4" fillId="2" borderId="17" xfId="2" applyNumberFormat="1" applyFont="1" applyFill="1" applyBorder="1" applyAlignment="1">
      <alignment horizontal="center" vertical="center" wrapText="1"/>
    </xf>
    <xf numFmtId="0" fontId="4" fillId="2" borderId="18" xfId="2" applyNumberFormat="1" applyFont="1" applyFill="1" applyBorder="1" applyAlignment="1">
      <alignment horizontal="center" vertical="center" wrapText="1"/>
    </xf>
    <xf numFmtId="0" fontId="2" fillId="2" borderId="7" xfId="1" applyNumberFormat="1" applyFont="1" applyFill="1" applyBorder="1" applyAlignment="1">
      <alignment horizontal="center" vertical="center"/>
    </xf>
    <xf numFmtId="0" fontId="2" fillId="2" borderId="8" xfId="1" applyNumberFormat="1" applyFont="1" applyFill="1" applyBorder="1" applyAlignment="1">
      <alignment horizontal="center" vertical="center"/>
    </xf>
    <xf numFmtId="0" fontId="2" fillId="2" borderId="3" xfId="1" applyNumberFormat="1" applyFont="1" applyFill="1" applyBorder="1" applyAlignment="1">
      <alignment horizontal="center" vertical="center"/>
    </xf>
    <xf numFmtId="9" fontId="3" fillId="2" borderId="23" xfId="0" applyNumberFormat="1" applyFont="1" applyFill="1" applyBorder="1" applyAlignment="1" applyProtection="1">
      <alignment horizontal="center" vertical="center"/>
      <protection locked="0"/>
    </xf>
    <xf numFmtId="9" fontId="3" fillId="2" borderId="25" xfId="0" applyNumberFormat="1" applyFont="1" applyFill="1" applyBorder="1" applyAlignment="1" applyProtection="1">
      <alignment horizontal="center" vertical="center"/>
      <protection locked="0"/>
    </xf>
    <xf numFmtId="9" fontId="3" fillId="2" borderId="24" xfId="0" applyNumberFormat="1" applyFont="1" applyFill="1" applyBorder="1" applyAlignment="1" applyProtection="1">
      <alignment horizontal="center" vertical="center"/>
      <protection locked="0"/>
    </xf>
    <xf numFmtId="9" fontId="3" fillId="2" borderId="13" xfId="0" applyNumberFormat="1" applyFont="1" applyFill="1" applyBorder="1" applyAlignment="1" applyProtection="1">
      <alignment horizontal="center" vertical="center"/>
      <protection locked="0"/>
    </xf>
    <xf numFmtId="0" fontId="4" fillId="2" borderId="70" xfId="0" applyFont="1" applyFill="1" applyBorder="1" applyAlignment="1">
      <alignment horizontal="center" vertical="center" wrapText="1"/>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71" xfId="0" applyFont="1" applyFill="1" applyBorder="1" applyAlignment="1" applyProtection="1">
      <alignment horizontal="center" vertical="center" wrapText="1"/>
      <protection locked="0"/>
    </xf>
    <xf numFmtId="0" fontId="4" fillId="2" borderId="69" xfId="2" applyNumberFormat="1" applyFont="1" applyFill="1" applyBorder="1" applyAlignment="1">
      <alignment horizontal="center" vertical="center" wrapText="1"/>
    </xf>
    <xf numFmtId="0" fontId="2" fillId="2" borderId="70" xfId="1" applyNumberFormat="1" applyFont="1" applyFill="1" applyBorder="1" applyAlignment="1">
      <alignment horizontal="center" vertical="center"/>
    </xf>
    <xf numFmtId="9" fontId="3" fillId="2" borderId="71" xfId="0" applyNumberFormat="1" applyFont="1" applyFill="1" applyBorder="1" applyAlignment="1" applyProtection="1">
      <alignment horizontal="center" vertical="center"/>
      <protection locked="0"/>
    </xf>
    <xf numFmtId="2" fontId="4" fillId="2" borderId="16" xfId="1" applyNumberFormat="1" applyFont="1" applyFill="1" applyBorder="1" applyAlignment="1" applyProtection="1">
      <alignment horizontal="center" vertical="center" wrapText="1"/>
      <protection locked="0"/>
    </xf>
    <xf numFmtId="2" fontId="4" fillId="2" borderId="17" xfId="1" applyNumberFormat="1" applyFont="1" applyFill="1" applyBorder="1" applyAlignment="1" applyProtection="1">
      <alignment horizontal="center" vertical="center" wrapText="1"/>
      <protection locked="0"/>
    </xf>
    <xf numFmtId="2" fontId="4" fillId="2" borderId="18" xfId="1" applyNumberFormat="1"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43" fontId="4" fillId="2" borderId="23" xfId="1" applyFont="1" applyFill="1" applyBorder="1" applyAlignment="1" applyProtection="1">
      <alignment horizontal="center" vertical="center" wrapText="1"/>
    </xf>
    <xf numFmtId="43" fontId="4" fillId="2" borderId="24" xfId="1" applyFont="1" applyFill="1" applyBorder="1" applyAlignment="1" applyProtection="1">
      <alignment horizontal="center" vertical="center" wrapText="1"/>
    </xf>
    <xf numFmtId="43" fontId="4" fillId="2" borderId="13" xfId="1" applyFont="1" applyFill="1" applyBorder="1" applyAlignment="1" applyProtection="1">
      <alignment horizontal="center" vertical="center" wrapText="1"/>
    </xf>
    <xf numFmtId="0" fontId="4" fillId="2" borderId="16" xfId="0" applyNumberFormat="1" applyFont="1" applyFill="1" applyBorder="1" applyAlignment="1">
      <alignment horizontal="center" vertical="center" wrapText="1"/>
    </xf>
    <xf numFmtId="0" fontId="4" fillId="2" borderId="17" xfId="0" applyNumberFormat="1" applyFont="1" applyFill="1" applyBorder="1" applyAlignment="1">
      <alignment horizontal="center" vertical="center" wrapText="1"/>
    </xf>
    <xf numFmtId="0" fontId="4" fillId="2" borderId="18"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7" xfId="0" applyNumberFormat="1" applyFont="1" applyFill="1" applyBorder="1" applyAlignment="1">
      <alignment horizontal="justify" vertical="center" wrapText="1"/>
    </xf>
    <xf numFmtId="0" fontId="4" fillId="2" borderId="8" xfId="0" applyNumberFormat="1" applyFont="1" applyFill="1" applyBorder="1" applyAlignment="1">
      <alignment horizontal="justify" vertical="center" wrapText="1"/>
    </xf>
    <xf numFmtId="0" fontId="4" fillId="2" borderId="3" xfId="0" applyNumberFormat="1" applyFont="1" applyFill="1" applyBorder="1" applyAlignment="1">
      <alignment horizontal="justify" vertical="center" wrapText="1"/>
    </xf>
    <xf numFmtId="0" fontId="4" fillId="2" borderId="23" xfId="0" applyNumberFormat="1" applyFont="1" applyFill="1" applyBorder="1" applyAlignment="1">
      <alignment horizontal="center" vertical="center" wrapText="1"/>
    </xf>
    <xf numFmtId="0" fontId="4" fillId="2" borderId="24" xfId="0" applyNumberFormat="1" applyFont="1" applyFill="1" applyBorder="1" applyAlignment="1">
      <alignment horizontal="center" vertical="center" wrapText="1"/>
    </xf>
    <xf numFmtId="0" fontId="4" fillId="2" borderId="13"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2" borderId="13"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justify" vertical="center" wrapText="1"/>
      <protection locked="0"/>
    </xf>
    <xf numFmtId="0" fontId="4" fillId="2" borderId="8" xfId="0" applyFont="1" applyFill="1" applyBorder="1" applyAlignment="1" applyProtection="1">
      <alignment horizontal="justify" vertical="center" wrapText="1"/>
      <protection locked="0"/>
    </xf>
    <xf numFmtId="0" fontId="4" fillId="2" borderId="3" xfId="0" applyFont="1" applyFill="1" applyBorder="1" applyAlignment="1" applyProtection="1">
      <alignment horizontal="justify" vertical="center" wrapText="1"/>
      <protection locked="0"/>
    </xf>
    <xf numFmtId="43" fontId="4" fillId="2" borderId="23" xfId="1" applyFont="1" applyFill="1" applyBorder="1" applyAlignment="1" applyProtection="1">
      <alignment horizontal="justify" vertical="center" wrapText="1"/>
    </xf>
    <xf numFmtId="43" fontId="4" fillId="2" borderId="24" xfId="1" applyFont="1" applyFill="1" applyBorder="1" applyAlignment="1" applyProtection="1">
      <alignment horizontal="justify" vertical="center" wrapText="1"/>
    </xf>
    <xf numFmtId="43" fontId="4" fillId="2" borderId="13" xfId="1" applyFont="1" applyFill="1" applyBorder="1" applyAlignment="1" applyProtection="1">
      <alignment horizontal="justify" vertical="center" wrapText="1"/>
    </xf>
    <xf numFmtId="0" fontId="4" fillId="2" borderId="23" xfId="0" applyNumberFormat="1" applyFont="1" applyFill="1" applyBorder="1" applyAlignment="1">
      <alignment horizontal="justify" vertical="center" wrapText="1"/>
    </xf>
    <xf numFmtId="0" fontId="4" fillId="2" borderId="24" xfId="0" applyNumberFormat="1" applyFont="1" applyFill="1" applyBorder="1" applyAlignment="1">
      <alignment horizontal="justify" vertical="center" wrapText="1"/>
    </xf>
    <xf numFmtId="0" fontId="4" fillId="2" borderId="13" xfId="0" applyNumberFormat="1" applyFont="1" applyFill="1" applyBorder="1" applyAlignment="1">
      <alignment horizontal="justify" vertical="center" wrapText="1"/>
    </xf>
    <xf numFmtId="0" fontId="3" fillId="7" borderId="19" xfId="0" applyFont="1" applyFill="1" applyBorder="1" applyAlignment="1" applyProtection="1">
      <alignment horizontal="center" vertical="center" wrapText="1"/>
      <protection locked="0"/>
    </xf>
    <xf numFmtId="0" fontId="3" fillId="7" borderId="25" xfId="0" applyFont="1" applyFill="1" applyBorder="1" applyAlignment="1" applyProtection="1">
      <alignment horizontal="center" vertical="center" wrapText="1"/>
      <protection locked="0"/>
    </xf>
    <xf numFmtId="0" fontId="3" fillId="7" borderId="34" xfId="0" applyFont="1" applyFill="1" applyBorder="1" applyAlignment="1" applyProtection="1">
      <alignment horizontal="center" vertical="center" wrapText="1"/>
      <protection locked="0"/>
    </xf>
    <xf numFmtId="3" fontId="3" fillId="6" borderId="11" xfId="0" applyNumberFormat="1" applyFont="1" applyFill="1" applyBorder="1" applyAlignment="1" applyProtection="1">
      <alignment horizontal="center" vertical="center" wrapText="1"/>
      <protection locked="0"/>
    </xf>
    <xf numFmtId="3" fontId="3" fillId="6" borderId="1" xfId="0" applyNumberFormat="1"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3" fillId="7" borderId="5" xfId="0" applyFont="1" applyFill="1" applyBorder="1" applyAlignment="1" applyProtection="1">
      <alignment horizontal="center" vertical="center" wrapText="1"/>
      <protection locked="0"/>
    </xf>
    <xf numFmtId="0" fontId="3" fillId="6" borderId="16" xfId="0" applyFont="1" applyFill="1" applyBorder="1" applyAlignment="1" applyProtection="1">
      <alignment horizontal="center" vertical="center" wrapText="1"/>
      <protection locked="0"/>
    </xf>
    <xf numFmtId="0" fontId="3" fillId="6" borderId="17" xfId="0" applyFont="1" applyFill="1" applyBorder="1" applyAlignment="1" applyProtection="1">
      <alignment horizontal="center" vertical="center" wrapText="1"/>
      <protection locked="0"/>
    </xf>
    <xf numFmtId="0" fontId="3" fillId="6" borderId="18" xfId="0" applyFont="1" applyFill="1" applyBorder="1" applyAlignment="1" applyProtection="1">
      <alignment horizontal="center" vertical="center" wrapText="1"/>
      <protection locked="0"/>
    </xf>
    <xf numFmtId="0" fontId="3" fillId="6" borderId="7" xfId="0" applyFont="1" applyFill="1" applyBorder="1" applyAlignment="1" applyProtection="1">
      <alignment horizontal="center" vertical="center" wrapText="1"/>
      <protection locked="0"/>
    </xf>
    <xf numFmtId="0" fontId="3" fillId="6" borderId="8" xfId="0" applyFont="1" applyFill="1" applyBorder="1" applyAlignment="1" applyProtection="1">
      <alignment horizontal="center" vertical="center" wrapText="1"/>
      <protection locked="0"/>
    </xf>
    <xf numFmtId="0" fontId="3" fillId="6" borderId="3" xfId="0" applyFont="1" applyFill="1" applyBorder="1" applyAlignment="1" applyProtection="1">
      <alignment horizontal="center" vertical="center" wrapText="1"/>
      <protection locked="0"/>
    </xf>
    <xf numFmtId="0" fontId="3" fillId="6" borderId="20"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wrapText="1"/>
      <protection locked="0"/>
    </xf>
    <xf numFmtId="0" fontId="3" fillId="6" borderId="21" xfId="0" applyFont="1" applyFill="1" applyBorder="1" applyAlignment="1" applyProtection="1">
      <alignment horizontal="center" vertical="center" wrapText="1"/>
      <protection locked="0"/>
    </xf>
    <xf numFmtId="0" fontId="2" fillId="0" borderId="1" xfId="0" applyFont="1" applyBorder="1" applyAlignment="1">
      <alignment horizontal="center"/>
    </xf>
    <xf numFmtId="0" fontId="2" fillId="0" borderId="7" xfId="0" applyFont="1" applyBorder="1" applyAlignment="1">
      <alignment horizont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9"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17" fontId="3" fillId="0" borderId="25" xfId="0" applyNumberFormat="1" applyFont="1" applyBorder="1" applyAlignment="1">
      <alignment horizontal="center" vertical="center"/>
    </xf>
    <xf numFmtId="17" fontId="3" fillId="0" borderId="0" xfId="0" applyNumberFormat="1" applyFont="1" applyBorder="1" applyAlignment="1">
      <alignment horizontal="center" vertical="center"/>
    </xf>
    <xf numFmtId="17" fontId="3" fillId="0" borderId="15" xfId="0" applyNumberFormat="1" applyFont="1" applyBorder="1" applyAlignment="1">
      <alignment horizontal="center" vertical="center"/>
    </xf>
    <xf numFmtId="0" fontId="2" fillId="0" borderId="25" xfId="0" applyFont="1" applyBorder="1" applyAlignment="1">
      <alignment horizontal="center"/>
    </xf>
    <xf numFmtId="0" fontId="2" fillId="0" borderId="0" xfId="0" applyFont="1" applyBorder="1" applyAlignment="1">
      <alignment horizontal="center"/>
    </xf>
    <xf numFmtId="0" fontId="2" fillId="0" borderId="15" xfId="0" applyFont="1" applyBorder="1" applyAlignment="1">
      <alignment horizontal="center"/>
    </xf>
    <xf numFmtId="0" fontId="3" fillId="8" borderId="45" xfId="0" applyFont="1" applyFill="1" applyBorder="1" applyAlignment="1" applyProtection="1">
      <alignment horizontal="center" vertical="center" wrapText="1"/>
      <protection locked="0"/>
    </xf>
    <xf numFmtId="0" fontId="3" fillId="8" borderId="42" xfId="0" applyFont="1" applyFill="1" applyBorder="1" applyAlignment="1" applyProtection="1">
      <alignment horizontal="center" vertical="center" wrapText="1"/>
      <protection locked="0"/>
    </xf>
    <xf numFmtId="0" fontId="3" fillId="7" borderId="16" xfId="0" applyFont="1" applyFill="1" applyBorder="1" applyAlignment="1" applyProtection="1">
      <alignment horizontal="center" vertical="center" wrapText="1"/>
      <protection locked="0"/>
    </xf>
    <xf numFmtId="0" fontId="3" fillId="7" borderId="17" xfId="0" applyFont="1" applyFill="1" applyBorder="1" applyAlignment="1" applyProtection="1">
      <alignment horizontal="center" vertical="center" wrapText="1"/>
      <protection locked="0"/>
    </xf>
    <xf numFmtId="0" fontId="3" fillId="7" borderId="18" xfId="0" applyFont="1" applyFill="1" applyBorder="1" applyAlignment="1" applyProtection="1">
      <alignment horizontal="center" vertical="center" wrapText="1"/>
      <protection locked="0"/>
    </xf>
    <xf numFmtId="0" fontId="3" fillId="7" borderId="7" xfId="0" applyFont="1" applyFill="1" applyBorder="1" applyAlignment="1" applyProtection="1">
      <alignment horizontal="center" vertical="center" wrapText="1"/>
      <protection locked="0"/>
    </xf>
    <xf numFmtId="0" fontId="3" fillId="7" borderId="8"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center" vertical="center" wrapText="1"/>
      <protection locked="0"/>
    </xf>
    <xf numFmtId="0" fontId="3" fillId="7" borderId="23" xfId="0" applyFont="1" applyFill="1" applyBorder="1" applyAlignment="1" applyProtection="1">
      <alignment horizontal="center" vertical="center" wrapText="1"/>
      <protection locked="0"/>
    </xf>
    <xf numFmtId="0" fontId="3" fillId="7" borderId="24" xfId="0" applyFont="1" applyFill="1" applyBorder="1" applyAlignment="1" applyProtection="1">
      <alignment horizontal="center" vertical="center" wrapText="1"/>
      <protection locked="0"/>
    </xf>
    <xf numFmtId="0" fontId="3" fillId="7" borderId="13" xfId="0" applyFont="1" applyFill="1" applyBorder="1" applyAlignment="1" applyProtection="1">
      <alignment horizontal="center" vertical="center" wrapText="1"/>
      <protection locked="0"/>
    </xf>
    <xf numFmtId="0" fontId="3" fillId="6" borderId="19" xfId="0" applyFont="1" applyFill="1" applyBorder="1" applyAlignment="1" applyProtection="1">
      <alignment horizontal="center" vertical="center" wrapText="1"/>
      <protection locked="0"/>
    </xf>
    <xf numFmtId="0" fontId="3" fillId="6" borderId="25" xfId="0" applyFont="1" applyFill="1" applyBorder="1" applyAlignment="1" applyProtection="1">
      <alignment horizontal="center" vertical="center" wrapText="1"/>
      <protection locked="0"/>
    </xf>
    <xf numFmtId="0" fontId="3" fillId="6" borderId="34" xfId="0" applyFont="1" applyFill="1" applyBorder="1" applyAlignment="1" applyProtection="1">
      <alignment horizontal="center" vertical="center" wrapText="1"/>
      <protection locked="0"/>
    </xf>
    <xf numFmtId="0" fontId="3" fillId="7" borderId="11"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30"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9" borderId="22" xfId="0" applyFont="1" applyFill="1" applyBorder="1" applyAlignment="1" applyProtection="1">
      <alignment horizontal="center" vertical="center" wrapText="1"/>
      <protection locked="0"/>
    </xf>
    <xf numFmtId="0" fontId="5" fillId="9" borderId="29"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44" xfId="0" applyFont="1" applyFill="1" applyBorder="1" applyAlignment="1" applyProtection="1">
      <alignment horizontal="center" vertical="center" wrapText="1"/>
      <protection locked="0"/>
    </xf>
    <xf numFmtId="0" fontId="5" fillId="9" borderId="31" xfId="0" applyFont="1" applyFill="1" applyBorder="1" applyAlignment="1" applyProtection="1">
      <alignment horizontal="center" vertical="center" wrapText="1"/>
      <protection locked="0"/>
    </xf>
    <xf numFmtId="0" fontId="5" fillId="9" borderId="32" xfId="0" applyFont="1" applyFill="1" applyBorder="1" applyAlignment="1" applyProtection="1">
      <alignment horizontal="center" vertical="center" wrapText="1"/>
      <protection locked="0"/>
    </xf>
    <xf numFmtId="0" fontId="5" fillId="9" borderId="33" xfId="0" applyFont="1" applyFill="1" applyBorder="1" applyAlignment="1" applyProtection="1">
      <alignment horizontal="center" vertical="center" wrapText="1"/>
      <protection locked="0"/>
    </xf>
    <xf numFmtId="0" fontId="5" fillId="3" borderId="22" xfId="0" applyFont="1" applyFill="1" applyBorder="1" applyAlignment="1" applyProtection="1">
      <alignment horizontal="center" vertical="center" wrapText="1"/>
      <protection locked="0"/>
    </xf>
    <xf numFmtId="0" fontId="5" fillId="3" borderId="29" xfId="0" applyFont="1" applyFill="1" applyBorder="1" applyAlignment="1" applyProtection="1">
      <alignment horizontal="center" vertical="center" wrapText="1"/>
      <protection locked="0"/>
    </xf>
    <xf numFmtId="0" fontId="5" fillId="3" borderId="65" xfId="0" applyFont="1" applyFill="1" applyBorder="1" applyAlignment="1" applyProtection="1">
      <alignment horizontal="center" vertical="center" wrapText="1"/>
      <protection locked="0"/>
    </xf>
    <xf numFmtId="3" fontId="5" fillId="9" borderId="27" xfId="0" applyNumberFormat="1" applyFont="1" applyFill="1" applyBorder="1" applyAlignment="1" applyProtection="1">
      <alignment horizontal="center" vertical="center" wrapText="1"/>
      <protection locked="0"/>
    </xf>
    <xf numFmtId="3" fontId="5" fillId="9" borderId="28" xfId="0" applyNumberFormat="1" applyFont="1" applyFill="1" applyBorder="1" applyAlignment="1" applyProtection="1">
      <alignment horizontal="center" vertical="center" wrapText="1"/>
      <protection locked="0"/>
    </xf>
    <xf numFmtId="3" fontId="5" fillId="9" borderId="44" xfId="0" applyNumberFormat="1" applyFont="1" applyFill="1" applyBorder="1" applyAlignment="1" applyProtection="1">
      <alignment horizontal="center" vertical="center" wrapText="1"/>
      <protection locked="0"/>
    </xf>
    <xf numFmtId="9" fontId="4" fillId="2" borderId="71" xfId="0" applyNumberFormat="1" applyFont="1" applyFill="1" applyBorder="1" applyAlignment="1" applyProtection="1">
      <alignment horizontal="center" vertical="center"/>
      <protection locked="0"/>
    </xf>
    <xf numFmtId="0" fontId="4" fillId="2" borderId="66" xfId="0" applyFont="1" applyFill="1" applyBorder="1" applyAlignment="1" applyProtection="1">
      <alignment horizontal="center" vertical="center" wrapText="1"/>
      <protection locked="0"/>
    </xf>
    <xf numFmtId="0" fontId="4" fillId="2" borderId="67" xfId="0" applyFont="1" applyFill="1" applyBorder="1" applyAlignment="1" applyProtection="1">
      <alignment horizontal="center" vertical="center" wrapText="1"/>
      <protection locked="0"/>
    </xf>
    <xf numFmtId="0" fontId="4" fillId="2" borderId="73" xfId="0" applyFont="1" applyFill="1" applyBorder="1" applyAlignment="1" applyProtection="1">
      <alignment horizontal="center" vertical="center" wrapText="1"/>
      <protection locked="0"/>
    </xf>
    <xf numFmtId="0" fontId="4" fillId="2" borderId="69" xfId="0" applyFont="1" applyFill="1" applyBorder="1" applyAlignment="1" applyProtection="1">
      <alignment horizontal="center" vertical="center" wrapText="1"/>
      <protection locked="0"/>
    </xf>
    <xf numFmtId="0" fontId="4" fillId="2" borderId="70" xfId="0" applyFont="1" applyFill="1" applyBorder="1" applyAlignment="1" applyProtection="1">
      <alignment horizontal="center" vertical="center" wrapText="1"/>
      <protection locked="0"/>
    </xf>
    <xf numFmtId="43" fontId="4" fillId="2" borderId="71" xfId="1" applyFont="1" applyFill="1" applyBorder="1" applyAlignment="1" applyProtection="1">
      <alignment horizontal="center" vertical="center" wrapText="1"/>
    </xf>
    <xf numFmtId="0" fontId="4" fillId="2" borderId="69" xfId="0" applyNumberFormat="1" applyFont="1" applyFill="1" applyBorder="1" applyAlignment="1">
      <alignment horizontal="center" vertical="center" wrapText="1"/>
    </xf>
    <xf numFmtId="0" fontId="4" fillId="2" borderId="70" xfId="0" applyNumberFormat="1" applyFont="1" applyFill="1" applyBorder="1" applyAlignment="1">
      <alignment horizontal="center" vertical="center" wrapText="1"/>
    </xf>
    <xf numFmtId="0" fontId="4" fillId="2" borderId="71" xfId="0" applyNumberFormat="1" applyFont="1" applyFill="1" applyBorder="1" applyAlignment="1">
      <alignment horizontal="center" vertical="center" wrapText="1"/>
    </xf>
    <xf numFmtId="0" fontId="2" fillId="2" borderId="69" xfId="0" applyFont="1" applyFill="1" applyBorder="1" applyAlignment="1">
      <alignment horizontal="center" vertical="center" wrapText="1"/>
    </xf>
    <xf numFmtId="0" fontId="4" fillId="21" borderId="8" xfId="0" applyFont="1" applyFill="1" applyBorder="1" applyAlignment="1">
      <alignment horizontal="center" vertical="center" wrapText="1"/>
    </xf>
    <xf numFmtId="0" fontId="26" fillId="21" borderId="49" xfId="0" applyFont="1" applyFill="1" applyBorder="1" applyAlignment="1">
      <alignment horizontal="justify" vertical="center" wrapText="1"/>
    </xf>
    <xf numFmtId="0" fontId="26" fillId="21" borderId="58" xfId="0" applyFont="1" applyFill="1" applyBorder="1" applyAlignment="1">
      <alignment horizontal="justify" vertical="center" wrapText="1"/>
    </xf>
    <xf numFmtId="0" fontId="26" fillId="21" borderId="59" xfId="0" applyFont="1" applyFill="1" applyBorder="1" applyAlignment="1">
      <alignment horizontal="justify" vertical="center" wrapText="1"/>
    </xf>
    <xf numFmtId="0" fontId="26" fillId="21" borderId="46" xfId="0" applyFont="1" applyFill="1" applyBorder="1" applyAlignment="1">
      <alignment horizontal="justify" vertical="center" wrapText="1"/>
    </xf>
    <xf numFmtId="0" fontId="26" fillId="21" borderId="61" xfId="0" applyFont="1" applyFill="1" applyBorder="1" applyAlignment="1">
      <alignment horizontal="justify" vertical="center" wrapText="1"/>
    </xf>
    <xf numFmtId="0" fontId="26" fillId="21" borderId="76" xfId="0" applyFont="1" applyFill="1" applyBorder="1" applyAlignment="1">
      <alignment horizontal="justify" vertical="center" wrapText="1"/>
    </xf>
    <xf numFmtId="0" fontId="26" fillId="21" borderId="75" xfId="0" applyFont="1" applyFill="1" applyBorder="1" applyAlignment="1">
      <alignment horizontal="justify" vertical="center" wrapText="1"/>
    </xf>
    <xf numFmtId="0" fontId="26" fillId="0" borderId="8" xfId="0" applyFont="1" applyFill="1" applyBorder="1" applyAlignment="1">
      <alignment horizontal="center" vertical="center" wrapText="1"/>
    </xf>
    <xf numFmtId="14" fontId="4" fillId="21" borderId="8"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21" borderId="0" xfId="0" applyFont="1" applyFill="1" applyBorder="1" applyAlignment="1">
      <alignment horizontal="center" vertical="center" wrapText="1"/>
    </xf>
    <xf numFmtId="10" fontId="26" fillId="21" borderId="46" xfId="0" applyNumberFormat="1" applyFont="1" applyFill="1" applyBorder="1" applyAlignment="1">
      <alignment horizontal="center" vertical="center" wrapText="1"/>
    </xf>
    <xf numFmtId="0" fontId="26" fillId="21" borderId="49" xfId="0" applyFont="1" applyFill="1" applyBorder="1" applyAlignment="1">
      <alignment horizontal="center" vertical="center" wrapText="1"/>
    </xf>
    <xf numFmtId="0" fontId="26" fillId="21" borderId="58" xfId="0" applyFont="1" applyFill="1" applyBorder="1" applyAlignment="1">
      <alignment horizontal="center" vertical="center" wrapText="1"/>
    </xf>
    <xf numFmtId="9" fontId="26" fillId="21" borderId="49" xfId="0" applyNumberFormat="1" applyFont="1" applyFill="1" applyBorder="1" applyAlignment="1">
      <alignment horizontal="center" vertical="center" wrapText="1"/>
    </xf>
    <xf numFmtId="9" fontId="26" fillId="21" borderId="58" xfId="0" applyNumberFormat="1" applyFont="1" applyFill="1" applyBorder="1" applyAlignment="1">
      <alignment horizontal="center" vertical="center" wrapText="1"/>
    </xf>
    <xf numFmtId="165" fontId="26" fillId="0" borderId="49" xfId="11" applyFont="1" applyFill="1" applyBorder="1" applyAlignment="1">
      <alignment horizontal="center" vertical="center" wrapText="1"/>
    </xf>
    <xf numFmtId="165" fontId="26" fillId="0" borderId="58" xfId="11" applyFont="1" applyFill="1" applyBorder="1" applyAlignment="1">
      <alignment horizontal="center" vertical="center" wrapText="1"/>
    </xf>
    <xf numFmtId="0" fontId="26" fillId="21" borderId="46" xfId="0" applyFont="1" applyFill="1" applyBorder="1" applyAlignment="1">
      <alignment horizontal="center" vertical="center" wrapText="1"/>
    </xf>
    <xf numFmtId="1" fontId="26" fillId="21" borderId="46" xfId="0" applyNumberFormat="1" applyFont="1" applyFill="1" applyBorder="1" applyAlignment="1">
      <alignment horizontal="center" vertical="center" wrapText="1"/>
    </xf>
    <xf numFmtId="1" fontId="26" fillId="21" borderId="49" xfId="0" applyNumberFormat="1" applyFont="1" applyFill="1" applyBorder="1" applyAlignment="1">
      <alignment horizontal="center" vertical="center" wrapText="1"/>
    </xf>
    <xf numFmtId="14" fontId="26" fillId="21" borderId="8" xfId="0" applyNumberFormat="1" applyFont="1" applyFill="1" applyBorder="1" applyAlignment="1">
      <alignment horizontal="center" vertical="center" wrapText="1"/>
    </xf>
    <xf numFmtId="0" fontId="26" fillId="21" borderId="8" xfId="0" applyFont="1" applyFill="1" applyBorder="1" applyAlignment="1">
      <alignment horizontal="center" vertical="center" wrapText="1"/>
    </xf>
    <xf numFmtId="0" fontId="26" fillId="21" borderId="60" xfId="0" applyFont="1" applyFill="1" applyBorder="1" applyAlignment="1">
      <alignment horizontal="center" vertical="center" wrapText="1"/>
    </xf>
    <xf numFmtId="0" fontId="4" fillId="21" borderId="46" xfId="0" applyFont="1" applyFill="1" applyBorder="1" applyAlignment="1">
      <alignment horizontal="center" vertical="center" wrapText="1"/>
    </xf>
    <xf numFmtId="0" fontId="4" fillId="21" borderId="46" xfId="0" applyFont="1" applyFill="1" applyBorder="1" applyAlignment="1">
      <alignment horizontal="justify" vertical="center" wrapText="1"/>
    </xf>
    <xf numFmtId="0" fontId="4" fillId="21" borderId="49" xfId="0" applyFont="1" applyFill="1" applyBorder="1" applyAlignment="1">
      <alignment horizontal="justify" vertical="center" wrapText="1"/>
    </xf>
    <xf numFmtId="0" fontId="4" fillId="21" borderId="58" xfId="0" applyFont="1" applyFill="1" applyBorder="1" applyAlignment="1">
      <alignment horizontal="justify" vertical="center" wrapText="1"/>
    </xf>
    <xf numFmtId="0" fontId="4" fillId="21" borderId="59" xfId="0" applyFont="1" applyFill="1" applyBorder="1" applyAlignment="1">
      <alignment horizontal="justify" vertical="center" wrapText="1"/>
    </xf>
    <xf numFmtId="0" fontId="26" fillId="21" borderId="2" xfId="0" applyFont="1" applyFill="1" applyBorder="1" applyAlignment="1">
      <alignment horizontal="center" vertical="center" wrapText="1"/>
    </xf>
    <xf numFmtId="0" fontId="4" fillId="0" borderId="46" xfId="0" applyFont="1" applyBorder="1" applyAlignment="1">
      <alignment horizontal="center" vertical="center" wrapText="1"/>
    </xf>
    <xf numFmtId="0" fontId="4" fillId="0" borderId="49" xfId="0" applyFont="1" applyBorder="1" applyAlignment="1">
      <alignment horizontal="justify" vertical="center" wrapText="1"/>
    </xf>
    <xf numFmtId="0" fontId="4" fillId="0" borderId="58" xfId="0" applyFont="1" applyBorder="1" applyAlignment="1">
      <alignment horizontal="justify" vertical="center" wrapText="1"/>
    </xf>
    <xf numFmtId="0" fontId="4" fillId="0" borderId="59" xfId="0" applyFont="1" applyBorder="1" applyAlignment="1">
      <alignment horizontal="justify" vertical="center" wrapText="1"/>
    </xf>
    <xf numFmtId="165" fontId="26" fillId="21" borderId="46" xfId="11" applyFont="1" applyFill="1" applyBorder="1" applyAlignment="1">
      <alignment horizontal="center" vertical="center" wrapText="1"/>
    </xf>
    <xf numFmtId="0" fontId="4" fillId="0" borderId="0" xfId="0" applyFont="1" applyFill="1" applyBorder="1" applyAlignment="1">
      <alignment horizontal="center" vertical="center" wrapText="1"/>
    </xf>
    <xf numFmtId="171" fontId="14" fillId="18" borderId="1" xfId="0" applyNumberFormat="1" applyFont="1" applyFill="1" applyBorder="1" applyAlignment="1">
      <alignment horizontal="center" vertical="center" wrapText="1"/>
    </xf>
    <xf numFmtId="3" fontId="14" fillId="18" borderId="1" xfId="0" applyNumberFormat="1" applyFont="1" applyFill="1" applyBorder="1" applyAlignment="1">
      <alignment horizontal="center" vertical="center" wrapText="1"/>
    </xf>
    <xf numFmtId="0" fontId="3" fillId="19" borderId="50" xfId="0" applyFont="1" applyFill="1" applyBorder="1" applyAlignment="1">
      <alignment horizontal="left" vertical="center" wrapText="1"/>
    </xf>
    <xf numFmtId="0" fontId="3" fillId="20" borderId="52" xfId="0" applyFont="1" applyFill="1" applyBorder="1" applyAlignment="1">
      <alignment horizontal="left" vertical="center"/>
    </xf>
    <xf numFmtId="0" fontId="3" fillId="20" borderId="48" xfId="0" applyFont="1" applyFill="1" applyBorder="1" applyAlignment="1">
      <alignment horizontal="left" vertical="center"/>
    </xf>
    <xf numFmtId="0" fontId="3" fillId="22" borderId="56" xfId="0" applyFont="1" applyFill="1" applyBorder="1" applyAlignment="1">
      <alignment horizontal="left" vertical="center"/>
    </xf>
    <xf numFmtId="0" fontId="3" fillId="22" borderId="55" xfId="0" applyFont="1" applyFill="1" applyBorder="1" applyAlignment="1">
      <alignment horizontal="left" vertical="center"/>
    </xf>
    <xf numFmtId="1" fontId="14" fillId="15" borderId="1" xfId="0" applyNumberFormat="1" applyFont="1" applyFill="1" applyBorder="1" applyAlignment="1">
      <alignment horizontal="center" vertical="center" wrapText="1"/>
    </xf>
    <xf numFmtId="3" fontId="3" fillId="15" borderId="1" xfId="0" applyNumberFormat="1"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5" borderId="7" xfId="0" applyFont="1" applyFill="1" applyBorder="1" applyAlignment="1">
      <alignment horizontal="center" vertical="center" textRotation="90" wrapText="1"/>
    </xf>
    <xf numFmtId="0" fontId="3" fillId="15" borderId="3" xfId="0" applyFont="1" applyFill="1" applyBorder="1" applyAlignment="1">
      <alignment horizontal="center" vertical="center" textRotation="90" wrapText="1"/>
    </xf>
    <xf numFmtId="0" fontId="14" fillId="0" borderId="19" xfId="0" applyFont="1" applyBorder="1" applyAlignment="1">
      <alignment horizontal="center" vertical="center" wrapText="1"/>
    </xf>
    <xf numFmtId="0" fontId="14" fillId="0" borderId="4" xfId="0" applyFont="1" applyBorder="1" applyAlignment="1">
      <alignment horizontal="center" vertical="center"/>
    </xf>
    <xf numFmtId="0" fontId="14" fillId="0" borderId="25" xfId="0" applyFont="1" applyBorder="1" applyAlignment="1">
      <alignment horizontal="center" vertical="center"/>
    </xf>
    <xf numFmtId="0" fontId="14" fillId="0" borderId="0" xfId="0" applyFont="1" applyBorder="1" applyAlignment="1">
      <alignment horizontal="center" vertical="center"/>
    </xf>
    <xf numFmtId="0" fontId="14" fillId="0" borderId="47"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5" xfId="0" applyFont="1" applyBorder="1" applyAlignment="1">
      <alignment horizontal="center" vertical="center"/>
    </xf>
    <xf numFmtId="0" fontId="14" fillId="0" borderId="48" xfId="0" applyFont="1" applyBorder="1" applyAlignment="1">
      <alignment horizontal="center" vertical="center"/>
    </xf>
    <xf numFmtId="0" fontId="14" fillId="0" borderId="6" xfId="0" applyFont="1" applyBorder="1" applyAlignment="1">
      <alignment horizontal="center" vertical="center"/>
    </xf>
    <xf numFmtId="0" fontId="14" fillId="0" borderId="1" xfId="0" applyFont="1" applyBorder="1" applyAlignment="1">
      <alignment horizontal="center" vertical="center"/>
    </xf>
    <xf numFmtId="0" fontId="14" fillId="0" borderId="34" xfId="0" applyFont="1" applyBorder="1" applyAlignment="1">
      <alignment horizontal="center" vertical="center"/>
    </xf>
    <xf numFmtId="0" fontId="14" fillId="0" borderId="21" xfId="0" applyFont="1" applyBorder="1" applyAlignment="1">
      <alignment horizontal="center" vertical="center"/>
    </xf>
    <xf numFmtId="1" fontId="14" fillId="15" borderId="3" xfId="0" applyNumberFormat="1" applyFont="1" applyFill="1" applyBorder="1" applyAlignment="1">
      <alignment horizontal="center" vertical="center" wrapText="1"/>
    </xf>
    <xf numFmtId="1" fontId="14" fillId="15" borderId="34" xfId="0" applyNumberFormat="1" applyFont="1" applyFill="1" applyBorder="1" applyAlignment="1">
      <alignment horizontal="center" vertical="center" wrapText="1"/>
    </xf>
    <xf numFmtId="1" fontId="14" fillId="15" borderId="47" xfId="0" applyNumberFormat="1" applyFont="1" applyFill="1" applyBorder="1" applyAlignment="1">
      <alignment horizontal="center" vertical="center" wrapText="1"/>
    </xf>
    <xf numFmtId="0" fontId="14" fillId="17" borderId="3" xfId="0" applyFont="1" applyFill="1" applyBorder="1" applyAlignment="1">
      <alignment horizontal="center" vertical="center"/>
    </xf>
    <xf numFmtId="0" fontId="14" fillId="17" borderId="1" xfId="0" applyFont="1" applyFill="1" applyBorder="1" applyAlignment="1">
      <alignment horizontal="center" vertical="center"/>
    </xf>
    <xf numFmtId="0" fontId="3" fillId="15" borderId="5" xfId="0" applyFont="1" applyFill="1" applyBorder="1" applyAlignment="1">
      <alignment horizontal="center" vertical="center" wrapText="1"/>
    </xf>
    <xf numFmtId="0" fontId="3" fillId="15" borderId="48" xfId="0" applyFont="1" applyFill="1" applyBorder="1" applyAlignment="1">
      <alignment horizontal="center" vertical="center" wrapText="1"/>
    </xf>
    <xf numFmtId="0" fontId="3" fillId="15" borderId="6" xfId="0" applyFont="1" applyFill="1" applyBorder="1" applyAlignment="1">
      <alignment horizontal="center" vertical="center" wrapText="1"/>
    </xf>
    <xf numFmtId="0" fontId="3" fillId="15" borderId="5" xfId="0" applyFont="1" applyFill="1" applyBorder="1" applyAlignment="1">
      <alignment horizontal="center" vertical="center"/>
    </xf>
    <xf numFmtId="0" fontId="3" fillId="15" borderId="48" xfId="0" applyFont="1" applyFill="1" applyBorder="1" applyAlignment="1">
      <alignment horizontal="center" vertical="center"/>
    </xf>
    <xf numFmtId="0" fontId="3" fillId="15" borderId="6" xfId="0" applyFont="1" applyFill="1" applyBorder="1" applyAlignment="1">
      <alignment horizontal="center" vertical="center"/>
    </xf>
    <xf numFmtId="1" fontId="26" fillId="21" borderId="58" xfId="0" applyNumberFormat="1" applyFont="1" applyFill="1" applyBorder="1" applyAlignment="1">
      <alignment horizontal="center" vertical="center" wrapText="1"/>
    </xf>
    <xf numFmtId="1" fontId="26" fillId="21" borderId="74" xfId="0" applyNumberFormat="1" applyFont="1" applyFill="1" applyBorder="1" applyAlignment="1">
      <alignment horizontal="center" vertical="center" wrapText="1"/>
    </xf>
    <xf numFmtId="0" fontId="26" fillId="21" borderId="74" xfId="0" applyFont="1" applyFill="1" applyBorder="1" applyAlignment="1">
      <alignment horizontal="center" vertical="center" wrapText="1"/>
    </xf>
    <xf numFmtId="9" fontId="26" fillId="21" borderId="74" xfId="0" applyNumberFormat="1" applyFont="1" applyFill="1" applyBorder="1" applyAlignment="1">
      <alignment horizontal="center" vertical="center" wrapText="1"/>
    </xf>
    <xf numFmtId="165" fontId="26" fillId="21" borderId="49" xfId="11" applyFont="1" applyFill="1" applyBorder="1" applyAlignment="1">
      <alignment horizontal="center" vertical="center" wrapText="1"/>
    </xf>
    <xf numFmtId="165" fontId="26" fillId="21" borderId="58" xfId="11" applyFont="1" applyFill="1" applyBorder="1" applyAlignment="1">
      <alignment horizontal="center" vertical="center" wrapText="1"/>
    </xf>
    <xf numFmtId="165" fontId="26" fillId="21" borderId="74" xfId="11" applyFont="1" applyFill="1" applyBorder="1" applyAlignment="1">
      <alignment horizontal="center" vertical="center" wrapText="1"/>
    </xf>
    <xf numFmtId="0" fontId="26" fillId="0" borderId="1" xfId="0" applyFont="1" applyFill="1" applyBorder="1" applyAlignment="1">
      <alignment horizontal="center" vertical="center" wrapText="1"/>
    </xf>
    <xf numFmtId="0" fontId="4" fillId="0" borderId="49" xfId="8" applyNumberFormat="1" applyFont="1" applyFill="1" applyBorder="1" applyAlignment="1">
      <alignment horizontal="center" vertical="center" wrapText="1"/>
    </xf>
    <xf numFmtId="0" fontId="4" fillId="0" borderId="58" xfId="8" applyNumberFormat="1" applyFont="1" applyFill="1" applyBorder="1" applyAlignment="1">
      <alignment horizontal="center" vertical="center" wrapText="1"/>
    </xf>
    <xf numFmtId="0" fontId="4" fillId="0" borderId="74" xfId="8" applyNumberFormat="1" applyFont="1" applyFill="1" applyBorder="1" applyAlignment="1">
      <alignment horizontal="center" vertical="center" wrapText="1"/>
    </xf>
    <xf numFmtId="0" fontId="4" fillId="2" borderId="49" xfId="0" applyNumberFormat="1" applyFont="1" applyFill="1" applyBorder="1" applyAlignment="1">
      <alignment horizontal="center" vertical="center" wrapText="1"/>
    </xf>
    <xf numFmtId="0" fontId="4" fillId="2" borderId="58" xfId="0" applyNumberFormat="1" applyFont="1" applyFill="1" applyBorder="1" applyAlignment="1">
      <alignment horizontal="center" vertical="center" wrapText="1"/>
    </xf>
    <xf numFmtId="0" fontId="4" fillId="2" borderId="74" xfId="0" applyNumberFormat="1" applyFont="1" applyFill="1" applyBorder="1" applyAlignment="1">
      <alignment horizontal="center" vertical="center" wrapText="1"/>
    </xf>
    <xf numFmtId="0" fontId="4" fillId="2" borderId="49" xfId="8" applyNumberFormat="1" applyFont="1" applyFill="1" applyBorder="1" applyAlignment="1">
      <alignment horizontal="center" vertical="center" wrapText="1"/>
    </xf>
    <xf numFmtId="0" fontId="4" fillId="2" borderId="58" xfId="8" applyNumberFormat="1" applyFont="1" applyFill="1" applyBorder="1" applyAlignment="1">
      <alignment horizontal="center" vertical="center" wrapText="1"/>
    </xf>
    <xf numFmtId="0" fontId="4" fillId="2" borderId="74" xfId="8" applyNumberFormat="1" applyFont="1" applyFill="1" applyBorder="1" applyAlignment="1">
      <alignment horizontal="center" vertical="center" wrapText="1"/>
    </xf>
    <xf numFmtId="0" fontId="4" fillId="0" borderId="49" xfId="4" applyFont="1" applyFill="1" applyBorder="1" applyAlignment="1">
      <alignment horizontal="center" vertical="center" wrapText="1"/>
    </xf>
    <xf numFmtId="0" fontId="4" fillId="0" borderId="58" xfId="4" applyFont="1" applyFill="1" applyBorder="1" applyAlignment="1">
      <alignment horizontal="center" vertical="center" wrapText="1"/>
    </xf>
    <xf numFmtId="0" fontId="4" fillId="0" borderId="74" xfId="4" applyFont="1" applyFill="1" applyBorder="1" applyAlignment="1">
      <alignment horizontal="center" vertical="center" wrapText="1"/>
    </xf>
    <xf numFmtId="0" fontId="4" fillId="0" borderId="49" xfId="4" applyFont="1" applyBorder="1" applyAlignment="1">
      <alignment horizontal="center" vertical="center" wrapText="1"/>
    </xf>
    <xf numFmtId="0" fontId="4" fillId="0" borderId="58" xfId="4" applyFont="1" applyBorder="1" applyAlignment="1">
      <alignment horizontal="center" vertical="center" wrapText="1"/>
    </xf>
    <xf numFmtId="0" fontId="4" fillId="0" borderId="74" xfId="4" applyFont="1" applyBorder="1" applyAlignment="1">
      <alignment horizontal="center" vertical="center" wrapText="1"/>
    </xf>
    <xf numFmtId="0" fontId="4" fillId="2" borderId="49" xfId="0" applyNumberFormat="1" applyFont="1" applyFill="1" applyBorder="1" applyAlignment="1">
      <alignment horizontal="center" vertical="center"/>
    </xf>
    <xf numFmtId="0" fontId="4" fillId="2" borderId="58" xfId="0" applyNumberFormat="1" applyFont="1" applyFill="1" applyBorder="1" applyAlignment="1">
      <alignment horizontal="center" vertical="center"/>
    </xf>
    <xf numFmtId="0" fontId="4" fillId="2" borderId="74" xfId="0" applyNumberFormat="1" applyFont="1" applyFill="1" applyBorder="1" applyAlignment="1">
      <alignment horizontal="center" vertical="center"/>
    </xf>
    <xf numFmtId="14" fontId="26" fillId="0" borderId="1" xfId="0" applyNumberFormat="1" applyFont="1" applyFill="1" applyBorder="1" applyAlignment="1">
      <alignment horizontal="center" vertical="center" wrapText="1"/>
    </xf>
    <xf numFmtId="0" fontId="26" fillId="26" borderId="1" xfId="0" applyFont="1" applyFill="1" applyBorder="1" applyAlignment="1">
      <alignment horizontal="justify" vertical="center" wrapText="1"/>
    </xf>
    <xf numFmtId="0" fontId="14" fillId="0" borderId="2" xfId="0" applyFont="1" applyBorder="1" applyAlignment="1">
      <alignment horizontal="center" vertical="center"/>
    </xf>
    <xf numFmtId="0" fontId="26" fillId="26" borderId="2"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6" borderId="8" xfId="0"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18" borderId="5" xfId="0" applyFont="1" applyFill="1" applyBorder="1" applyAlignment="1">
      <alignment horizontal="center" vertical="center" wrapText="1"/>
    </xf>
    <xf numFmtId="0" fontId="14" fillId="18" borderId="6" xfId="0" applyFont="1" applyFill="1" applyBorder="1" applyAlignment="1">
      <alignment horizontal="center" vertical="center" wrapText="1"/>
    </xf>
    <xf numFmtId="168" fontId="27" fillId="15" borderId="5" xfId="7" applyFont="1" applyFill="1" applyBorder="1" applyAlignment="1">
      <alignment horizontal="center" vertical="center"/>
    </xf>
    <xf numFmtId="168" fontId="27" fillId="15" borderId="48" xfId="7" applyFont="1" applyFill="1" applyBorder="1" applyAlignment="1">
      <alignment horizontal="center" vertical="center"/>
    </xf>
    <xf numFmtId="168" fontId="27" fillId="15" borderId="6" xfId="7" applyFont="1" applyFill="1" applyBorder="1" applyAlignment="1">
      <alignment horizontal="center" vertical="center"/>
    </xf>
    <xf numFmtId="0" fontId="28" fillId="25" borderId="8" xfId="0" applyFont="1" applyFill="1" applyBorder="1" applyAlignment="1">
      <alignment horizontal="center" vertical="center" wrapText="1"/>
    </xf>
    <xf numFmtId="0" fontId="28" fillId="25" borderId="3" xfId="0" applyFont="1" applyFill="1" applyBorder="1" applyAlignment="1">
      <alignment horizontal="center" vertical="center" wrapText="1"/>
    </xf>
    <xf numFmtId="3" fontId="28" fillId="25" borderId="8" xfId="0" applyNumberFormat="1" applyFont="1" applyFill="1" applyBorder="1" applyAlignment="1">
      <alignment horizontal="center" vertical="center" wrapText="1"/>
    </xf>
    <xf numFmtId="3" fontId="28" fillId="25" borderId="3" xfId="0" applyNumberFormat="1" applyFont="1" applyFill="1" applyBorder="1" applyAlignment="1">
      <alignment horizontal="center" vertical="center" wrapText="1"/>
    </xf>
    <xf numFmtId="9" fontId="28" fillId="25" borderId="8" xfId="5" applyFont="1" applyFill="1" applyBorder="1" applyAlignment="1">
      <alignment horizontal="center" vertical="center" wrapText="1"/>
    </xf>
    <xf numFmtId="9" fontId="28" fillId="25" borderId="3" xfId="5" applyFont="1" applyFill="1" applyBorder="1" applyAlignment="1">
      <alignment horizontal="center" vertical="center" wrapText="1"/>
    </xf>
    <xf numFmtId="0" fontId="28" fillId="25" borderId="34" xfId="0" applyFont="1" applyFill="1" applyBorder="1" applyAlignment="1">
      <alignment horizontal="center" vertical="center" wrapText="1"/>
    </xf>
    <xf numFmtId="0" fontId="28" fillId="25" borderId="21" xfId="0" applyFont="1" applyFill="1" applyBorder="1" applyAlignment="1">
      <alignment horizontal="center" vertical="center" wrapText="1"/>
    </xf>
    <xf numFmtId="0" fontId="14" fillId="18" borderId="5" xfId="0" applyFont="1" applyFill="1" applyBorder="1" applyAlignment="1">
      <alignment horizontal="center" vertical="center" textRotation="90" wrapText="1"/>
    </xf>
    <xf numFmtId="0" fontId="14" fillId="18" borderId="6" xfId="0" applyFont="1" applyFill="1" applyBorder="1" applyAlignment="1">
      <alignment horizontal="center" vertical="center" textRotation="90" wrapText="1"/>
    </xf>
    <xf numFmtId="49" fontId="14" fillId="18" borderId="5" xfId="0" applyNumberFormat="1" applyFont="1" applyFill="1" applyBorder="1" applyAlignment="1">
      <alignment horizontal="center" vertical="center" textRotation="90" wrapText="1"/>
    </xf>
    <xf numFmtId="49" fontId="14" fillId="18" borderId="6" xfId="0" applyNumberFormat="1" applyFont="1" applyFill="1" applyBorder="1" applyAlignment="1">
      <alignment horizontal="center" vertical="center" textRotation="90" wrapText="1"/>
    </xf>
    <xf numFmtId="14" fontId="26" fillId="26" borderId="62" xfId="0" applyNumberFormat="1" applyFont="1" applyFill="1" applyBorder="1" applyAlignment="1">
      <alignment horizontal="center" vertical="center" wrapText="1"/>
    </xf>
    <xf numFmtId="14" fontId="26" fillId="26" borderId="8" xfId="0" applyNumberFormat="1" applyFont="1" applyFill="1" applyBorder="1" applyAlignment="1">
      <alignment horizontal="center" vertical="center" wrapText="1"/>
    </xf>
    <xf numFmtId="14" fontId="26" fillId="26" borderId="60" xfId="0" applyNumberFormat="1" applyFont="1" applyFill="1" applyBorder="1" applyAlignment="1">
      <alignment horizontal="center" vertical="center" wrapText="1"/>
    </xf>
    <xf numFmtId="165" fontId="26" fillId="26" borderId="2" xfId="0" applyNumberFormat="1" applyFont="1" applyFill="1" applyBorder="1" applyAlignment="1">
      <alignment horizontal="center" vertical="center" wrapText="1"/>
    </xf>
    <xf numFmtId="9" fontId="26" fillId="26" borderId="2" xfId="12"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1" borderId="1" xfId="0" applyFont="1" applyFill="1" applyBorder="1" applyAlignment="1">
      <alignment horizontal="justify" vertical="center" wrapText="1"/>
    </xf>
    <xf numFmtId="0" fontId="26" fillId="26" borderId="46" xfId="0" applyFont="1" applyFill="1" applyBorder="1" applyAlignment="1">
      <alignment horizontal="center" vertical="center" wrapText="1"/>
    </xf>
    <xf numFmtId="10" fontId="26" fillId="26" borderId="46" xfId="0" applyNumberFormat="1" applyFont="1" applyFill="1" applyBorder="1" applyAlignment="1">
      <alignment horizontal="center" vertical="center" wrapText="1"/>
    </xf>
    <xf numFmtId="0" fontId="26" fillId="26" borderId="46" xfId="0" applyFont="1" applyFill="1" applyBorder="1" applyAlignment="1">
      <alignment horizontal="justify" vertical="center" wrapText="1"/>
    </xf>
    <xf numFmtId="0" fontId="26" fillId="26" borderId="62" xfId="0" applyFont="1" applyFill="1" applyBorder="1" applyAlignment="1">
      <alignment horizontal="center" vertical="center" wrapText="1"/>
    </xf>
    <xf numFmtId="0" fontId="26" fillId="26" borderId="60" xfId="0" applyFont="1" applyFill="1" applyBorder="1" applyAlignment="1">
      <alignment horizontal="center" vertical="center" wrapText="1"/>
    </xf>
    <xf numFmtId="0" fontId="4" fillId="26" borderId="46" xfId="0" applyFont="1" applyFill="1" applyBorder="1" applyAlignment="1">
      <alignment horizontal="center" vertical="center" wrapText="1"/>
    </xf>
    <xf numFmtId="0" fontId="4" fillId="26" borderId="49" xfId="0" applyFont="1" applyFill="1" applyBorder="1" applyAlignment="1">
      <alignment horizontal="justify" vertical="center" wrapText="1"/>
    </xf>
    <xf numFmtId="0" fontId="4" fillId="26" borderId="58" xfId="0" applyFont="1" applyFill="1" applyBorder="1" applyAlignment="1">
      <alignment horizontal="justify" vertical="center" wrapText="1"/>
    </xf>
    <xf numFmtId="0" fontId="4" fillId="26" borderId="59" xfId="0" applyFont="1" applyFill="1" applyBorder="1" applyAlignment="1">
      <alignment horizontal="justify" vertical="center" wrapText="1"/>
    </xf>
    <xf numFmtId="1" fontId="26" fillId="26" borderId="46" xfId="0" applyNumberFormat="1" applyFont="1" applyFill="1" applyBorder="1" applyAlignment="1">
      <alignment horizontal="center" vertical="center" wrapText="1"/>
    </xf>
    <xf numFmtId="0" fontId="4" fillId="26" borderId="46" xfId="0" applyFont="1" applyFill="1" applyBorder="1" applyAlignment="1">
      <alignment horizontal="justify" vertical="center" wrapText="1"/>
    </xf>
    <xf numFmtId="0" fontId="3" fillId="15" borderId="19" xfId="0" applyFont="1" applyFill="1" applyBorder="1" applyAlignment="1">
      <alignment horizontal="center" vertical="center" textRotation="90" wrapText="1"/>
    </xf>
    <xf numFmtId="0" fontId="3" fillId="15" borderId="20" xfId="0" applyFont="1" applyFill="1" applyBorder="1" applyAlignment="1">
      <alignment horizontal="center" vertical="center" textRotation="90" wrapText="1"/>
    </xf>
    <xf numFmtId="0" fontId="3" fillId="15" borderId="34" xfId="0" applyFont="1" applyFill="1" applyBorder="1" applyAlignment="1">
      <alignment horizontal="center" vertical="center" textRotation="90" wrapText="1"/>
    </xf>
    <xf numFmtId="0" fontId="3" fillId="15" borderId="21" xfId="0" applyFont="1" applyFill="1" applyBorder="1" applyAlignment="1">
      <alignment horizontal="center" vertical="center" textRotation="90" wrapText="1"/>
    </xf>
    <xf numFmtId="3" fontId="3" fillId="15" borderId="5" xfId="0" applyNumberFormat="1" applyFont="1" applyFill="1" applyBorder="1" applyAlignment="1">
      <alignment horizontal="center" vertical="center" wrapText="1"/>
    </xf>
    <xf numFmtId="3" fontId="3" fillId="15" borderId="48" xfId="0" applyNumberFormat="1" applyFont="1" applyFill="1" applyBorder="1" applyAlignment="1">
      <alignment horizontal="center" vertical="center" wrapText="1"/>
    </xf>
    <xf numFmtId="3" fontId="3" fillId="15" borderId="6" xfId="0" applyNumberFormat="1" applyFont="1" applyFill="1" applyBorder="1" applyAlignment="1">
      <alignment horizontal="center" vertical="center" wrapText="1"/>
    </xf>
    <xf numFmtId="0" fontId="14" fillId="18" borderId="34" xfId="0" applyFont="1" applyFill="1" applyBorder="1" applyAlignment="1">
      <alignment horizontal="center" vertical="center" textRotation="90" wrapText="1"/>
    </xf>
    <xf numFmtId="0" fontId="14" fillId="18" borderId="21" xfId="0" applyFont="1" applyFill="1" applyBorder="1" applyAlignment="1">
      <alignment horizontal="center" vertical="center" textRotation="90" wrapText="1"/>
    </xf>
    <xf numFmtId="174" fontId="27" fillId="18" borderId="19" xfId="0" applyNumberFormat="1" applyFont="1" applyFill="1" applyBorder="1" applyAlignment="1">
      <alignment horizontal="center" vertical="center" wrapText="1"/>
    </xf>
    <xf numFmtId="174" fontId="27" fillId="18" borderId="20" xfId="0" applyNumberFormat="1" applyFont="1" applyFill="1" applyBorder="1" applyAlignment="1">
      <alignment horizontal="center" vertical="center" wrapText="1"/>
    </xf>
    <xf numFmtId="174" fontId="27" fillId="18" borderId="34" xfId="0" applyNumberFormat="1" applyFont="1" applyFill="1" applyBorder="1" applyAlignment="1">
      <alignment horizontal="center" vertical="center" wrapText="1"/>
    </xf>
    <xf numFmtId="174" fontId="27" fillId="18" borderId="21" xfId="0" applyNumberFormat="1" applyFont="1" applyFill="1" applyBorder="1" applyAlignment="1">
      <alignment horizontal="center" vertical="center" wrapText="1"/>
    </xf>
    <xf numFmtId="174" fontId="27" fillId="18" borderId="4" xfId="0" applyNumberFormat="1" applyFont="1" applyFill="1" applyBorder="1" applyAlignment="1">
      <alignment horizontal="center" vertical="center" wrapText="1"/>
    </xf>
    <xf numFmtId="174" fontId="27" fillId="18" borderId="47"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9" xfId="0" applyFont="1" applyFill="1" applyBorder="1" applyAlignment="1">
      <alignment horizontal="justify" vertical="center" wrapText="1"/>
    </xf>
    <xf numFmtId="0" fontId="4" fillId="2" borderId="58" xfId="0" applyFont="1" applyFill="1" applyBorder="1" applyAlignment="1">
      <alignment horizontal="justify" vertical="center" wrapText="1"/>
    </xf>
    <xf numFmtId="0" fontId="4" fillId="2" borderId="59" xfId="0" applyFont="1" applyFill="1" applyBorder="1" applyAlignment="1">
      <alignment horizontal="justify" vertical="center" wrapText="1"/>
    </xf>
    <xf numFmtId="170" fontId="14" fillId="18" borderId="5" xfId="0" applyNumberFormat="1" applyFont="1" applyFill="1" applyBorder="1" applyAlignment="1">
      <alignment horizontal="center" vertical="center" wrapText="1"/>
    </xf>
    <xf numFmtId="170" fontId="14" fillId="18" borderId="48" xfId="0" applyNumberFormat="1" applyFont="1" applyFill="1" applyBorder="1" applyAlignment="1">
      <alignment horizontal="center" vertical="center" wrapText="1"/>
    </xf>
    <xf numFmtId="170" fontId="14" fillId="18" borderId="6" xfId="0" applyNumberFormat="1" applyFont="1" applyFill="1" applyBorder="1" applyAlignment="1">
      <alignment horizontal="center" vertical="center" wrapText="1"/>
    </xf>
    <xf numFmtId="0" fontId="14" fillId="17" borderId="5" xfId="0" applyFont="1" applyFill="1" applyBorder="1" applyAlignment="1">
      <alignment horizontal="center" vertical="center"/>
    </xf>
    <xf numFmtId="0" fontId="14" fillId="17" borderId="48" xfId="0" applyFont="1" applyFill="1" applyBorder="1" applyAlignment="1">
      <alignment horizontal="center" vertical="center"/>
    </xf>
    <xf numFmtId="0" fontId="14" fillId="17" borderId="6" xfId="0" applyFont="1" applyFill="1" applyBorder="1" applyAlignment="1">
      <alignment horizontal="center" vertical="center"/>
    </xf>
    <xf numFmtId="165" fontId="26" fillId="26" borderId="46" xfId="11" applyFont="1" applyFill="1" applyBorder="1" applyAlignment="1">
      <alignment horizontal="center" vertical="center" wrapText="1"/>
    </xf>
    <xf numFmtId="0" fontId="26" fillId="26" borderId="49" xfId="0" applyFont="1" applyFill="1" applyBorder="1" applyAlignment="1">
      <alignment horizontal="justify" vertical="center" wrapText="1"/>
    </xf>
    <xf numFmtId="0" fontId="26" fillId="26" borderId="59" xfId="0" applyFont="1" applyFill="1" applyBorder="1" applyAlignment="1">
      <alignment horizontal="justify" vertical="center" wrapText="1"/>
    </xf>
    <xf numFmtId="165" fontId="26" fillId="0" borderId="2" xfId="0" applyNumberFormat="1" applyFont="1" applyFill="1" applyBorder="1" applyAlignment="1">
      <alignment horizontal="center" vertical="center" wrapText="1"/>
    </xf>
    <xf numFmtId="9" fontId="26" fillId="0" borderId="2" xfId="12" applyFont="1" applyFill="1" applyBorder="1" applyAlignment="1">
      <alignment horizontal="center" vertical="center" wrapText="1"/>
    </xf>
    <xf numFmtId="14" fontId="26" fillId="21" borderId="1" xfId="0" applyNumberFormat="1" applyFont="1" applyFill="1" applyBorder="1" applyAlignment="1">
      <alignment horizontal="center" vertical="center" wrapText="1"/>
    </xf>
    <xf numFmtId="0" fontId="4" fillId="21" borderId="1" xfId="0" applyFont="1" applyFill="1" applyBorder="1" applyAlignment="1">
      <alignment horizontal="center" vertical="center" wrapText="1"/>
    </xf>
    <xf numFmtId="0" fontId="26" fillId="21" borderId="1" xfId="0" applyFont="1" applyFill="1" applyBorder="1" applyAlignment="1">
      <alignment horizontal="center" vertical="center" wrapText="1"/>
    </xf>
    <xf numFmtId="0" fontId="2" fillId="2" borderId="62" xfId="4" applyFont="1" applyFill="1" applyBorder="1" applyAlignment="1">
      <alignment horizontal="center" vertical="center"/>
    </xf>
    <xf numFmtId="0" fontId="2" fillId="2" borderId="8" xfId="4" applyFont="1" applyFill="1" applyBorder="1" applyAlignment="1">
      <alignment horizontal="center" vertical="center"/>
    </xf>
    <xf numFmtId="0" fontId="2" fillId="2" borderId="3" xfId="4" applyFont="1" applyFill="1" applyBorder="1" applyAlignment="1">
      <alignment horizontal="center" vertical="center"/>
    </xf>
    <xf numFmtId="0" fontId="2" fillId="2" borderId="1" xfId="4" applyFont="1" applyFill="1" applyBorder="1" applyAlignment="1">
      <alignment horizontal="center" vertical="center"/>
    </xf>
    <xf numFmtId="0" fontId="26" fillId="0" borderId="7" xfId="0" applyFont="1" applyFill="1" applyBorder="1" applyAlignment="1">
      <alignment horizontal="center" vertical="center" wrapText="1"/>
    </xf>
    <xf numFmtId="0" fontId="26" fillId="0" borderId="3" xfId="0" applyFont="1" applyFill="1" applyBorder="1" applyAlignment="1">
      <alignment horizontal="center" vertical="center" wrapText="1"/>
    </xf>
    <xf numFmtId="9" fontId="26" fillId="0" borderId="7" xfId="12" applyFont="1" applyFill="1" applyBorder="1" applyAlignment="1">
      <alignment horizontal="center" vertical="center" wrapText="1"/>
    </xf>
    <xf numFmtId="9" fontId="26" fillId="0" borderId="8" xfId="12" applyFont="1" applyFill="1" applyBorder="1" applyAlignment="1">
      <alignment horizontal="center" vertical="center" wrapText="1"/>
    </xf>
    <xf numFmtId="9" fontId="26" fillId="0" borderId="3" xfId="12" applyFont="1" applyFill="1" applyBorder="1" applyAlignment="1">
      <alignment horizontal="center" vertical="center" wrapText="1"/>
    </xf>
    <xf numFmtId="0" fontId="26" fillId="21" borderId="75" xfId="0" applyFont="1" applyFill="1" applyBorder="1" applyAlignment="1">
      <alignment horizontal="center" vertical="center" wrapText="1"/>
    </xf>
    <xf numFmtId="0" fontId="26" fillId="26" borderId="3" xfId="0" applyFont="1" applyFill="1" applyBorder="1" applyAlignment="1">
      <alignment horizontal="justify" vertical="center" wrapText="1"/>
    </xf>
    <xf numFmtId="0" fontId="17" fillId="15" borderId="1" xfId="0" applyFont="1" applyFill="1" applyBorder="1" applyAlignment="1">
      <alignment horizontal="center"/>
    </xf>
    <xf numFmtId="0" fontId="17" fillId="15" borderId="7" xfId="0" applyFont="1" applyFill="1" applyBorder="1" applyAlignment="1">
      <alignment horizontal="center" vertical="center" wrapText="1"/>
    </xf>
    <xf numFmtId="0" fontId="17" fillId="15" borderId="3" xfId="0" applyFont="1" applyFill="1" applyBorder="1" applyAlignment="1">
      <alignment horizontal="center" vertical="center" wrapText="1"/>
    </xf>
    <xf numFmtId="0" fontId="17" fillId="15" borderId="1" xfId="0" applyFont="1" applyFill="1" applyBorder="1" applyAlignment="1">
      <alignment horizontal="center" vertical="center"/>
    </xf>
    <xf numFmtId="0" fontId="17" fillId="15" borderId="5" xfId="0" applyFont="1" applyFill="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5" xfId="0" applyBorder="1" applyAlignment="1">
      <alignment horizontal="center"/>
    </xf>
    <xf numFmtId="0" fontId="0" fillId="0" borderId="2" xfId="0" applyBorder="1" applyAlignment="1">
      <alignment horizontal="center"/>
    </xf>
    <xf numFmtId="0" fontId="0" fillId="0" borderId="34" xfId="0" applyBorder="1" applyAlignment="1">
      <alignment horizontal="center"/>
    </xf>
    <xf numFmtId="0" fontId="0" fillId="0" borderId="21" xfId="0" applyBorder="1" applyAlignment="1">
      <alignment horizontal="center"/>
    </xf>
    <xf numFmtId="0" fontId="11" fillId="0" borderId="19" xfId="0" applyFont="1" applyBorder="1" applyAlignment="1">
      <alignment horizontal="center" vertical="center"/>
    </xf>
    <xf numFmtId="0" fontId="11" fillId="0" borderId="4" xfId="0" applyFont="1" applyBorder="1" applyAlignment="1">
      <alignment horizontal="center" vertical="center"/>
    </xf>
    <xf numFmtId="0" fontId="11" fillId="0" borderId="20" xfId="0" applyFont="1" applyBorder="1" applyAlignment="1">
      <alignment horizontal="center" vertical="center"/>
    </xf>
    <xf numFmtId="0" fontId="11" fillId="0" borderId="34" xfId="0" applyFont="1" applyBorder="1" applyAlignment="1">
      <alignment horizontal="center" vertical="center"/>
    </xf>
    <xf numFmtId="0" fontId="11" fillId="0" borderId="47" xfId="0" applyFont="1" applyBorder="1" applyAlignment="1">
      <alignment horizontal="center" vertical="center"/>
    </xf>
    <xf numFmtId="0" fontId="11" fillId="0" borderId="21" xfId="0" applyFont="1" applyBorder="1" applyAlignment="1">
      <alignment horizontal="center"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21" xfId="0" applyFont="1" applyFill="1" applyBorder="1" applyAlignment="1">
      <alignment horizontal="left" vertical="center"/>
    </xf>
    <xf numFmtId="0" fontId="12" fillId="2" borderId="19" xfId="0" applyFont="1" applyFill="1" applyBorder="1" applyAlignment="1">
      <alignment horizontal="left"/>
    </xf>
    <xf numFmtId="0" fontId="12" fillId="2" borderId="20" xfId="0" applyFont="1" applyFill="1" applyBorder="1" applyAlignment="1">
      <alignment horizontal="left"/>
    </xf>
    <xf numFmtId="0" fontId="12" fillId="2" borderId="34" xfId="0" applyFont="1" applyFill="1" applyBorder="1" applyAlignment="1">
      <alignment horizontal="left"/>
    </xf>
    <xf numFmtId="0" fontId="12" fillId="2" borderId="21" xfId="0" applyFont="1" applyFill="1" applyBorder="1" applyAlignment="1">
      <alignment horizontal="left"/>
    </xf>
    <xf numFmtId="0" fontId="11" fillId="2" borderId="19" xfId="0" applyFont="1" applyFill="1" applyBorder="1" applyAlignment="1">
      <alignment horizontal="left" vertical="distributed"/>
    </xf>
    <xf numFmtId="0" fontId="11" fillId="2" borderId="20" xfId="0" applyFont="1" applyFill="1" applyBorder="1" applyAlignment="1">
      <alignment horizontal="left" vertical="distributed"/>
    </xf>
    <xf numFmtId="0" fontId="11" fillId="2" borderId="34" xfId="0" applyFont="1" applyFill="1" applyBorder="1" applyAlignment="1">
      <alignment horizontal="left" vertical="distributed"/>
    </xf>
    <xf numFmtId="0" fontId="11" fillId="2" borderId="21" xfId="0" applyFont="1" applyFill="1" applyBorder="1" applyAlignment="1">
      <alignment horizontal="left" vertical="distributed"/>
    </xf>
    <xf numFmtId="0" fontId="16" fillId="0" borderId="19" xfId="0" applyFont="1" applyBorder="1" applyAlignment="1">
      <alignment horizontal="center"/>
    </xf>
    <xf numFmtId="0" fontId="16" fillId="0" borderId="4" xfId="0" applyFont="1" applyBorder="1" applyAlignment="1">
      <alignment horizontal="center"/>
    </xf>
    <xf numFmtId="0" fontId="16" fillId="0" borderId="20" xfId="0" applyFont="1" applyBorder="1" applyAlignment="1">
      <alignment horizontal="center"/>
    </xf>
    <xf numFmtId="0" fontId="16" fillId="0" borderId="25"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21" fillId="0" borderId="1" xfId="0" applyFont="1" applyBorder="1" applyAlignment="1">
      <alignment horizontal="center" wrapText="1"/>
    </xf>
    <xf numFmtId="0" fontId="21" fillId="0" borderId="1" xfId="0" applyFont="1" applyBorder="1" applyAlignment="1">
      <alignment horizontal="center"/>
    </xf>
    <xf numFmtId="0" fontId="22" fillId="16" borderId="8" xfId="0" applyFont="1" applyFill="1" applyBorder="1" applyAlignment="1">
      <alignment horizontal="center" vertical="center" wrapText="1"/>
    </xf>
    <xf numFmtId="0" fontId="22" fillId="16" borderId="3" xfId="0" applyFont="1" applyFill="1" applyBorder="1" applyAlignment="1">
      <alignment horizontal="center" vertical="center" wrapText="1"/>
    </xf>
    <xf numFmtId="0" fontId="22" fillId="16" borderId="8" xfId="0" applyFont="1" applyFill="1" applyBorder="1" applyAlignment="1">
      <alignment horizontal="justify" vertical="center" wrapText="1"/>
    </xf>
    <xf numFmtId="170" fontId="22" fillId="16" borderId="34" xfId="0" applyNumberFormat="1" applyFont="1" applyFill="1" applyBorder="1" applyAlignment="1">
      <alignment horizontal="center" vertical="center"/>
    </xf>
    <xf numFmtId="170" fontId="22" fillId="16" borderId="47" xfId="0" applyNumberFormat="1" applyFont="1" applyFill="1" applyBorder="1" applyAlignment="1">
      <alignment horizontal="center" vertical="center"/>
    </xf>
    <xf numFmtId="170" fontId="22" fillId="16" borderId="25" xfId="0" applyNumberFormat="1" applyFont="1" applyFill="1" applyBorder="1" applyAlignment="1">
      <alignment horizontal="center" vertical="center" wrapText="1"/>
    </xf>
    <xf numFmtId="170" fontId="22" fillId="16" borderId="2" xfId="0" applyNumberFormat="1" applyFont="1" applyFill="1" applyBorder="1" applyAlignment="1">
      <alignment horizontal="center" vertical="center" wrapText="1"/>
    </xf>
    <xf numFmtId="0" fontId="22" fillId="16" borderId="3" xfId="0" applyFont="1" applyFill="1" applyBorder="1" applyAlignment="1">
      <alignment horizontal="justify" vertical="center" wrapText="1"/>
    </xf>
    <xf numFmtId="0" fontId="20" fillId="0" borderId="1" xfId="0" applyFont="1" applyBorder="1" applyAlignment="1">
      <alignment horizontal="center"/>
    </xf>
    <xf numFmtId="0" fontId="21" fillId="0" borderId="1" xfId="0" applyFont="1" applyBorder="1" applyAlignment="1">
      <alignment horizontal="center"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0" borderId="1" xfId="0" applyFont="1" applyBorder="1" applyAlignment="1">
      <alignment horizontal="center" vertical="center" wrapText="1"/>
    </xf>
    <xf numFmtId="0" fontId="20" fillId="4" borderId="19" xfId="0" applyFont="1" applyFill="1" applyBorder="1" applyAlignment="1">
      <alignment horizontal="left" vertical="center"/>
    </xf>
    <xf numFmtId="0" fontId="20" fillId="4" borderId="20" xfId="0" applyFont="1" applyFill="1" applyBorder="1" applyAlignment="1">
      <alignment horizontal="left" vertical="center"/>
    </xf>
    <xf numFmtId="0" fontId="20" fillId="4" borderId="25" xfId="0" applyFont="1" applyFill="1" applyBorder="1" applyAlignment="1">
      <alignment horizontal="left" vertical="center"/>
    </xf>
    <xf numFmtId="0" fontId="20" fillId="4" borderId="2" xfId="0" applyFont="1" applyFill="1" applyBorder="1" applyAlignment="1">
      <alignment horizontal="left" vertical="center"/>
    </xf>
    <xf numFmtId="0" fontId="20" fillId="4" borderId="3" xfId="0" applyFont="1" applyFill="1" applyBorder="1" applyAlignment="1">
      <alignment horizontal="left" vertical="center"/>
    </xf>
    <xf numFmtId="0" fontId="21" fillId="4" borderId="1" xfId="0" applyFont="1" applyFill="1" applyBorder="1" applyAlignment="1">
      <alignment horizontal="left" vertical="distributed"/>
    </xf>
    <xf numFmtId="165" fontId="26" fillId="29" borderId="61" xfId="11" applyFont="1" applyFill="1" applyBorder="1" applyAlignment="1">
      <alignment horizontal="right" vertical="center" wrapText="1"/>
    </xf>
    <xf numFmtId="175" fontId="33" fillId="27" borderId="1" xfId="14" applyNumberFormat="1" applyFont="1" applyFill="1" applyBorder="1" applyAlignment="1">
      <alignment horizontal="right" vertical="center"/>
    </xf>
    <xf numFmtId="176" fontId="36" fillId="0" borderId="47" xfId="14" applyNumberFormat="1" applyFont="1" applyBorder="1" applyAlignment="1">
      <alignment horizontal="centerContinuous" vertical="center"/>
    </xf>
    <xf numFmtId="0" fontId="39" fillId="0" borderId="0" xfId="14" applyFont="1" applyFill="1" applyAlignment="1">
      <alignment horizontal="centerContinuous" vertical="center"/>
    </xf>
    <xf numFmtId="165" fontId="26" fillId="30" borderId="61" xfId="11" applyFont="1" applyFill="1" applyBorder="1" applyAlignment="1">
      <alignment horizontal="right" vertical="center" wrapText="1"/>
    </xf>
    <xf numFmtId="175" fontId="33" fillId="30" borderId="1" xfId="14" applyNumberFormat="1" applyFont="1" applyFill="1" applyBorder="1" applyAlignment="1">
      <alignment horizontal="right" vertical="center"/>
    </xf>
    <xf numFmtId="0" fontId="2" fillId="29" borderId="1" xfId="4" applyFont="1" applyFill="1" applyBorder="1" applyAlignment="1">
      <alignment horizontal="center" vertical="center" wrapText="1"/>
    </xf>
    <xf numFmtId="1" fontId="2" fillId="29" borderId="1" xfId="0" applyNumberFormat="1" applyFont="1" applyFill="1" applyBorder="1" applyAlignment="1">
      <alignment horizontal="center" vertical="center" wrapText="1"/>
    </xf>
    <xf numFmtId="0" fontId="2" fillId="29" borderId="1" xfId="0" applyFont="1" applyFill="1" applyBorder="1" applyAlignment="1">
      <alignment horizontal="center" vertical="center" wrapText="1"/>
    </xf>
    <xf numFmtId="43" fontId="2" fillId="29" borderId="1" xfId="1" applyFont="1" applyFill="1" applyBorder="1" applyAlignment="1">
      <alignment horizontal="right" vertical="center"/>
    </xf>
    <xf numFmtId="43" fontId="2" fillId="29" borderId="1" xfId="1" applyFont="1" applyFill="1" applyBorder="1" applyAlignment="1">
      <alignment horizontal="right" vertical="center" wrapText="1"/>
    </xf>
    <xf numFmtId="43" fontId="26" fillId="29" borderId="46" xfId="1" applyFont="1" applyFill="1" applyBorder="1" applyAlignment="1">
      <alignment horizontal="right" vertical="center" wrapText="1"/>
    </xf>
    <xf numFmtId="173" fontId="2" fillId="29" borderId="1" xfId="4" applyNumberFormat="1" applyFont="1" applyFill="1" applyBorder="1" applyAlignment="1">
      <alignment horizontal="right" vertical="center"/>
    </xf>
    <xf numFmtId="0" fontId="26" fillId="29" borderId="46" xfId="0" applyFont="1" applyFill="1" applyBorder="1" applyAlignment="1">
      <alignment horizontal="center" vertical="center" wrapText="1"/>
    </xf>
    <xf numFmtId="0" fontId="26" fillId="29" borderId="49" xfId="0" applyFont="1" applyFill="1" applyBorder="1" applyAlignment="1">
      <alignment horizontal="center" vertical="center" wrapText="1"/>
    </xf>
    <xf numFmtId="173" fontId="26" fillId="29" borderId="61" xfId="11" applyNumberFormat="1" applyFont="1" applyFill="1" applyBorder="1" applyAlignment="1">
      <alignment horizontal="right" vertical="center" wrapText="1"/>
    </xf>
    <xf numFmtId="4" fontId="29" fillId="0" borderId="1" xfId="0" applyNumberFormat="1" applyFont="1" applyBorder="1" applyAlignment="1">
      <alignment vertical="center"/>
    </xf>
    <xf numFmtId="4" fontId="0" fillId="0" borderId="0" xfId="0" applyNumberFormat="1"/>
  </cellXfs>
  <cellStyles count="15">
    <cellStyle name="Excel Built-in Normal" xfId="13"/>
    <cellStyle name="KPT04" xfId="2"/>
    <cellStyle name="Millares" xfId="1" builtinId="3"/>
    <cellStyle name="Millares 2" xfId="3"/>
    <cellStyle name="Millares 2 2 2 2" xfId="8"/>
    <cellStyle name="Millares 3" xfId="11"/>
    <cellStyle name="Moneda 4" xfId="10"/>
    <cellStyle name="Normal" xfId="0" builtinId="0"/>
    <cellStyle name="Normal 2" xfId="4"/>
    <cellStyle name="Normal 2 3" xfId="7"/>
    <cellStyle name="Normal 3" xfId="14"/>
    <cellStyle name="Normal 8" xfId="9"/>
    <cellStyle name="Porcentaje" xfId="12" builtinId="5"/>
    <cellStyle name="Porcentaje 2 2" xfId="5"/>
    <cellStyle name="Porcentaje 2 2 2" xfId="6"/>
  </cellStyles>
  <dxfs count="45">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'F-PLA-47 METAS INDEPORTES'!$S$85</c:f>
              <c:strCache>
                <c:ptCount val="1"/>
                <c:pt idx="0">
                  <c:v>Valor</c:v>
                </c:pt>
              </c:strCache>
            </c:strRef>
          </c:tx>
          <c:spPr>
            <a:solidFill>
              <a:schemeClr val="accent1"/>
            </a:solidFill>
            <a:ln>
              <a:noFill/>
            </a:ln>
            <a:effectLst/>
            <a:sp3d/>
          </c:spPr>
          <c:invertIfNegative val="0"/>
          <c:cat>
            <c:strRef>
              <c:f>'F-PLA-47 METAS INDEPORTES'!$R$86:$R$89</c:f>
              <c:strCache>
                <c:ptCount val="4"/>
                <c:pt idx="1">
                  <c:v>Compromisos</c:v>
                </c:pt>
                <c:pt idx="2">
                  <c:v>Obligaciones</c:v>
                </c:pt>
                <c:pt idx="3">
                  <c:v>Saldo Disponible</c:v>
                </c:pt>
              </c:strCache>
            </c:strRef>
          </c:cat>
          <c:val>
            <c:numRef>
              <c:f>'F-PLA-47 METAS INDEPORTES'!$S$86:$S$89</c:f>
              <c:numCache>
                <c:formatCode>#,##0</c:formatCode>
                <c:ptCount val="4"/>
                <c:pt idx="0">
                  <c:v>13010854314.189999</c:v>
                </c:pt>
                <c:pt idx="1">
                  <c:v>2720684605.7799997</c:v>
                </c:pt>
                <c:pt idx="2">
                  <c:v>1412745440.78</c:v>
                </c:pt>
                <c:pt idx="3">
                  <c:v>10290169708.41</c:v>
                </c:pt>
              </c:numCache>
            </c:numRef>
          </c:val>
          <c:extLst>
            <c:ext xmlns:c16="http://schemas.microsoft.com/office/drawing/2014/chart" uri="{C3380CC4-5D6E-409C-BE32-E72D297353CC}">
              <c16:uniqueId val="{00000000-AAE7-4FB1-A8CE-96364DC0A82B}"/>
            </c:ext>
          </c:extLst>
        </c:ser>
        <c:ser>
          <c:idx val="1"/>
          <c:order val="1"/>
          <c:tx>
            <c:strRef>
              <c:f>'F-PLA-47 METAS INDEPORTES'!$T$85</c:f>
              <c:strCache>
                <c:ptCount val="1"/>
                <c:pt idx="0">
                  <c:v>%</c:v>
                </c:pt>
              </c:strCache>
            </c:strRef>
          </c:tx>
          <c:spPr>
            <a:noFill/>
            <a:ln>
              <a:noFill/>
            </a:ln>
            <a:effectLst/>
            <a:sp3d/>
          </c:spPr>
          <c:invertIfNegative val="0"/>
          <c:cat>
            <c:strRef>
              <c:f>'F-PLA-47 METAS INDEPORTES'!$R$86:$R$89</c:f>
              <c:strCache>
                <c:ptCount val="4"/>
                <c:pt idx="1">
                  <c:v>Compromisos</c:v>
                </c:pt>
                <c:pt idx="2">
                  <c:v>Obligaciones</c:v>
                </c:pt>
                <c:pt idx="3">
                  <c:v>Saldo Disponible</c:v>
                </c:pt>
              </c:strCache>
            </c:strRef>
          </c:cat>
          <c:val>
            <c:numRef>
              <c:f>'F-PLA-47 METAS INDEPORTES'!$T$86:$T$89</c:f>
              <c:numCache>
                <c:formatCode>0%</c:formatCode>
                <c:ptCount val="4"/>
                <c:pt idx="0">
                  <c:v>1</c:v>
                </c:pt>
                <c:pt idx="1">
                  <c:v>0.209108836366936</c:v>
                </c:pt>
                <c:pt idx="2">
                  <c:v>0.51926101165077032</c:v>
                </c:pt>
                <c:pt idx="3">
                  <c:v>0.79089116363306411</c:v>
                </c:pt>
              </c:numCache>
            </c:numRef>
          </c:val>
          <c:extLst>
            <c:ext xmlns:c16="http://schemas.microsoft.com/office/drawing/2014/chart" uri="{C3380CC4-5D6E-409C-BE32-E72D297353CC}">
              <c16:uniqueId val="{00000001-AAE7-4FB1-A8CE-96364DC0A82B}"/>
            </c:ext>
          </c:extLst>
        </c:ser>
        <c:dLbls>
          <c:showLegendKey val="0"/>
          <c:showVal val="0"/>
          <c:showCatName val="0"/>
          <c:showSerName val="0"/>
          <c:showPercent val="0"/>
          <c:showBubbleSize val="0"/>
        </c:dLbls>
        <c:gapWidth val="150"/>
        <c:shape val="box"/>
        <c:axId val="-51910944"/>
        <c:axId val="-51908768"/>
        <c:axId val="0"/>
      </c:bar3DChart>
      <c:catAx>
        <c:axId val="-519109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908768"/>
        <c:crosses val="autoZero"/>
        <c:auto val="1"/>
        <c:lblAlgn val="ctr"/>
        <c:lblOffset val="100"/>
        <c:noMultiLvlLbl val="0"/>
      </c:catAx>
      <c:valAx>
        <c:axId val="-5190876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9109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4762</xdr:colOff>
      <xdr:row>0</xdr:row>
      <xdr:rowOff>223080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112"/>
        <a:stretch/>
      </xdr:blipFill>
      <xdr:spPr>
        <a:xfrm>
          <a:off x="7581900" y="0"/>
          <a:ext cx="4762" cy="223080"/>
        </a:xfrm>
        <a:prstGeom prst="rect">
          <a:avLst/>
        </a:prstGeom>
      </xdr:spPr>
    </xdr:pic>
    <xdr:clientData/>
  </xdr:twoCellAnchor>
  <xdr:oneCellAnchor>
    <xdr:from>
      <xdr:col>0</xdr:col>
      <xdr:colOff>381000</xdr:colOff>
      <xdr:row>1</xdr:row>
      <xdr:rowOff>15874</xdr:rowOff>
    </xdr:from>
    <xdr:ext cx="1206500" cy="1349376"/>
    <xdr:pic>
      <xdr:nvPicPr>
        <xdr:cNvPr id="3" name="Imagen 2" descr="C:\Users\AUXPLANEACION03\Desktop\Gobernacion_del_quindi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387349"/>
          <a:ext cx="1206500" cy="1349376"/>
        </a:xfrm>
        <a:prstGeom prst="rect">
          <a:avLst/>
        </a:prstGeom>
        <a:noFill/>
        <a:ln>
          <a:noFill/>
        </a:ln>
      </xdr:spPr>
    </xdr:pic>
    <xdr:clientData/>
  </xdr:oneCellAnchor>
  <xdr:twoCellAnchor>
    <xdr:from>
      <xdr:col>20</xdr:col>
      <xdr:colOff>142875</xdr:colOff>
      <xdr:row>85</xdr:row>
      <xdr:rowOff>0</xdr:rowOff>
    </xdr:from>
    <xdr:to>
      <xdr:col>22</xdr:col>
      <xdr:colOff>3048000</xdr:colOff>
      <xdr:row>95</xdr:row>
      <xdr:rowOff>47625</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619125</xdr:colOff>
      <xdr:row>3</xdr:row>
      <xdr:rowOff>152400</xdr:rowOff>
    </xdr:to>
    <xdr:pic>
      <xdr:nvPicPr>
        <xdr:cNvPr id="2" name="Imagen 1" descr="C:\Users\AUXPLANEACION03\Desktop\Gobernacion_del_quindi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752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619125</xdr:colOff>
      <xdr:row>3</xdr:row>
      <xdr:rowOff>152400</xdr:rowOff>
    </xdr:to>
    <xdr:pic>
      <xdr:nvPicPr>
        <xdr:cNvPr id="2" name="Imagen 1" descr="C:\Users\AUXPLANEACION03\Desktop\Gobernacion_del_quindi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752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230352</xdr:colOff>
      <xdr:row>0</xdr:row>
      <xdr:rowOff>189542</xdr:rowOff>
    </xdr:from>
    <xdr:to>
      <xdr:col>1</xdr:col>
      <xdr:colOff>1438275</xdr:colOff>
      <xdr:row>7</xdr:row>
      <xdr:rowOff>66972</xdr:rowOff>
    </xdr:to>
    <xdr:pic>
      <xdr:nvPicPr>
        <xdr:cNvPr id="2" name="1 Imagen">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3327" y="189542"/>
          <a:ext cx="1207923" cy="1210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892968</xdr:colOff>
      <xdr:row>0</xdr:row>
      <xdr:rowOff>0</xdr:rowOff>
    </xdr:from>
    <xdr:to>
      <xdr:col>1</xdr:col>
      <xdr:colOff>755485</xdr:colOff>
      <xdr:row>6</xdr:row>
      <xdr:rowOff>67930</xdr:rowOff>
    </xdr:to>
    <xdr:pic>
      <xdr:nvPicPr>
        <xdr:cNvPr id="2" name="1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0"/>
          <a:ext cx="1205542" cy="1210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5"/>
  <sheetViews>
    <sheetView topLeftCell="C58" zoomScale="96" zoomScaleNormal="96" workbookViewId="0">
      <selection activeCell="J64" sqref="J64"/>
    </sheetView>
  </sheetViews>
  <sheetFormatPr baseColWidth="10" defaultRowHeight="12.75" x14ac:dyDescent="0.2"/>
  <cols>
    <col min="1" max="1" width="25.42578125" style="172" customWidth="1"/>
    <col min="2" max="2" width="57" style="172" customWidth="1"/>
    <col min="3" max="3" width="19.140625" style="172" customWidth="1"/>
    <col min="4" max="4" width="11.42578125" style="172"/>
    <col min="5" max="5" width="14.7109375" style="172" customWidth="1"/>
    <col min="6" max="6" width="17.28515625" style="172" customWidth="1"/>
    <col min="7" max="7" width="17.7109375" style="230" customWidth="1"/>
    <col min="8" max="9" width="15.7109375" style="230" customWidth="1"/>
    <col min="10" max="10" width="15.42578125" style="172" customWidth="1"/>
    <col min="11" max="11" width="15.140625" style="172" customWidth="1"/>
    <col min="12" max="12" width="16.42578125" style="172" customWidth="1"/>
    <col min="13" max="16384" width="11.42578125" style="172"/>
  </cols>
  <sheetData>
    <row r="2" spans="1:12" ht="15.75" x14ac:dyDescent="0.2">
      <c r="A2" s="239" t="s">
        <v>274</v>
      </c>
      <c r="B2" s="239"/>
      <c r="C2" s="239"/>
      <c r="D2" s="239"/>
      <c r="E2" s="239"/>
      <c r="F2" s="239"/>
      <c r="G2" s="240"/>
      <c r="H2" s="240"/>
      <c r="I2" s="240"/>
      <c r="J2" s="239"/>
      <c r="K2" s="239"/>
      <c r="L2" s="239"/>
    </row>
    <row r="3" spans="1:12" x14ac:dyDescent="0.2">
      <c r="A3" s="237" t="s">
        <v>275</v>
      </c>
      <c r="B3" s="237"/>
      <c r="C3" s="237"/>
      <c r="D3" s="237"/>
      <c r="E3" s="237"/>
      <c r="F3" s="237"/>
      <c r="G3" s="238"/>
      <c r="H3" s="238"/>
      <c r="I3" s="238"/>
      <c r="J3" s="237"/>
      <c r="K3" s="759"/>
      <c r="L3" s="237"/>
    </row>
    <row r="4" spans="1:12" x14ac:dyDescent="0.2">
      <c r="A4" s="235" t="s">
        <v>418</v>
      </c>
      <c r="B4" s="235"/>
      <c r="C4" s="235"/>
      <c r="D4" s="235"/>
      <c r="E4" s="235"/>
      <c r="F4" s="235"/>
      <c r="G4" s="236"/>
      <c r="H4" s="236"/>
      <c r="I4" s="236"/>
      <c r="J4" s="758">
        <f>+J6-K6</f>
        <v>2885000</v>
      </c>
      <c r="K4" s="759"/>
      <c r="L4" s="235"/>
    </row>
    <row r="5" spans="1:12" s="359" customFormat="1" ht="31.5" customHeight="1" x14ac:dyDescent="0.25">
      <c r="A5" s="357" t="s">
        <v>276</v>
      </c>
      <c r="B5" s="357" t="s">
        <v>277</v>
      </c>
      <c r="C5" s="357" t="s">
        <v>278</v>
      </c>
      <c r="D5" s="357" t="s">
        <v>417</v>
      </c>
      <c r="E5" s="357" t="s">
        <v>416</v>
      </c>
      <c r="F5" s="357" t="s">
        <v>279</v>
      </c>
      <c r="G5" s="358" t="s">
        <v>53</v>
      </c>
      <c r="H5" s="358" t="s">
        <v>280</v>
      </c>
      <c r="I5" s="358" t="s">
        <v>9</v>
      </c>
      <c r="J5" s="357" t="s">
        <v>36</v>
      </c>
      <c r="K5" s="357" t="s">
        <v>281</v>
      </c>
      <c r="L5" s="357" t="s">
        <v>282</v>
      </c>
    </row>
    <row r="6" spans="1:12" x14ac:dyDescent="0.2">
      <c r="A6" s="234" t="s">
        <v>289</v>
      </c>
      <c r="B6" s="360" t="s">
        <v>290</v>
      </c>
      <c r="C6" s="233">
        <v>3493730254.2199998</v>
      </c>
      <c r="D6" s="233">
        <v>80384615</v>
      </c>
      <c r="E6" s="233">
        <v>80384615</v>
      </c>
      <c r="F6" s="233">
        <v>9517124059.9700012</v>
      </c>
      <c r="G6" s="231">
        <v>13010854314.190001</v>
      </c>
      <c r="H6" s="231">
        <v>3658017176.5599999</v>
      </c>
      <c r="I6" s="231">
        <v>2720684605.7800002</v>
      </c>
      <c r="J6" s="233">
        <v>1412745440.78</v>
      </c>
      <c r="K6" s="233">
        <v>1409860440.78</v>
      </c>
      <c r="L6" s="233">
        <v>9352837137.6300011</v>
      </c>
    </row>
    <row r="7" spans="1:12" s="230" customFormat="1" x14ac:dyDescent="0.2">
      <c r="A7" s="232" t="s">
        <v>291</v>
      </c>
      <c r="B7" s="361" t="s">
        <v>283</v>
      </c>
      <c r="C7" s="231">
        <v>3493730254.2199998</v>
      </c>
      <c r="D7" s="231">
        <v>80384615</v>
      </c>
      <c r="E7" s="231">
        <v>80384615</v>
      </c>
      <c r="F7" s="231">
        <v>9517124059.9700012</v>
      </c>
      <c r="G7" s="231">
        <v>13010854314.190001</v>
      </c>
      <c r="H7" s="231">
        <v>3658017176.5599999</v>
      </c>
      <c r="I7" s="231">
        <v>2720684605.7800002</v>
      </c>
      <c r="J7" s="231">
        <v>1412745440.78</v>
      </c>
      <c r="K7" s="231">
        <v>1409860440.78</v>
      </c>
      <c r="L7" s="231">
        <v>9352837137.6300011</v>
      </c>
    </row>
    <row r="8" spans="1:12" s="230" customFormat="1" x14ac:dyDescent="0.2">
      <c r="A8" s="232" t="s">
        <v>292</v>
      </c>
      <c r="B8" s="361" t="s">
        <v>284</v>
      </c>
      <c r="C8" s="231">
        <v>407746067.93000001</v>
      </c>
      <c r="D8" s="231">
        <v>0</v>
      </c>
      <c r="E8" s="231">
        <v>45384615</v>
      </c>
      <c r="F8" s="231">
        <v>2195356724</v>
      </c>
      <c r="G8" s="231">
        <v>2557718176.9299998</v>
      </c>
      <c r="H8" s="231">
        <v>0</v>
      </c>
      <c r="I8" s="231">
        <v>0</v>
      </c>
      <c r="J8" s="231">
        <v>0</v>
      </c>
      <c r="K8" s="231">
        <v>0</v>
      </c>
      <c r="L8" s="231">
        <v>2557718176.9299998</v>
      </c>
    </row>
    <row r="9" spans="1:12" s="230" customFormat="1" x14ac:dyDescent="0.2">
      <c r="A9" s="232" t="s">
        <v>415</v>
      </c>
      <c r="B9" s="361" t="s">
        <v>285</v>
      </c>
      <c r="C9" s="231">
        <v>0</v>
      </c>
      <c r="D9" s="231">
        <v>0</v>
      </c>
      <c r="E9" s="231">
        <v>0</v>
      </c>
      <c r="F9" s="231">
        <v>545484938</v>
      </c>
      <c r="G9" s="231">
        <v>545484938</v>
      </c>
      <c r="H9" s="231">
        <v>0</v>
      </c>
      <c r="I9" s="231">
        <v>0</v>
      </c>
      <c r="J9" s="231">
        <v>0</v>
      </c>
      <c r="K9" s="231">
        <v>0</v>
      </c>
      <c r="L9" s="231">
        <v>545484938</v>
      </c>
    </row>
    <row r="10" spans="1:12" s="230" customFormat="1" x14ac:dyDescent="0.2">
      <c r="A10" s="232" t="s">
        <v>414</v>
      </c>
      <c r="B10" s="361" t="s">
        <v>413</v>
      </c>
      <c r="C10" s="231">
        <v>0</v>
      </c>
      <c r="D10" s="231">
        <v>0</v>
      </c>
      <c r="E10" s="231">
        <v>0</v>
      </c>
      <c r="F10" s="231">
        <v>545484938</v>
      </c>
      <c r="G10" s="231">
        <v>545484938</v>
      </c>
      <c r="H10" s="231">
        <v>0</v>
      </c>
      <c r="I10" s="231">
        <v>0</v>
      </c>
      <c r="J10" s="231">
        <v>0</v>
      </c>
      <c r="K10" s="231">
        <v>0</v>
      </c>
      <c r="L10" s="231">
        <v>545484938</v>
      </c>
    </row>
    <row r="11" spans="1:12" s="230" customFormat="1" ht="22.5" x14ac:dyDescent="0.2">
      <c r="A11" s="232" t="s">
        <v>412</v>
      </c>
      <c r="B11" s="361" t="s">
        <v>411</v>
      </c>
      <c r="C11" s="231">
        <v>0</v>
      </c>
      <c r="D11" s="231">
        <v>0</v>
      </c>
      <c r="E11" s="231">
        <v>0</v>
      </c>
      <c r="F11" s="231">
        <v>545484938</v>
      </c>
      <c r="G11" s="231">
        <v>545484938</v>
      </c>
      <c r="H11" s="231">
        <v>0</v>
      </c>
      <c r="I11" s="231">
        <v>0</v>
      </c>
      <c r="J11" s="231">
        <v>0</v>
      </c>
      <c r="K11" s="231">
        <v>0</v>
      </c>
      <c r="L11" s="231">
        <v>545484938</v>
      </c>
    </row>
    <row r="12" spans="1:12" ht="22.5" x14ac:dyDescent="0.2">
      <c r="A12" s="306" t="s">
        <v>410</v>
      </c>
      <c r="B12" s="362" t="s">
        <v>409</v>
      </c>
      <c r="C12" s="307">
        <v>0</v>
      </c>
      <c r="D12" s="307">
        <v>0</v>
      </c>
      <c r="E12" s="307">
        <v>0</v>
      </c>
      <c r="F12" s="307">
        <v>545484938</v>
      </c>
      <c r="G12" s="307">
        <v>545484938</v>
      </c>
      <c r="H12" s="307">
        <v>0</v>
      </c>
      <c r="I12" s="307">
        <v>0</v>
      </c>
      <c r="J12" s="307">
        <v>0</v>
      </c>
      <c r="K12" s="307">
        <v>0</v>
      </c>
      <c r="L12" s="307">
        <v>545484938</v>
      </c>
    </row>
    <row r="13" spans="1:12" ht="33.75" x14ac:dyDescent="0.2">
      <c r="A13" s="306" t="s">
        <v>408</v>
      </c>
      <c r="B13" s="362" t="s">
        <v>407</v>
      </c>
      <c r="C13" s="307">
        <v>0</v>
      </c>
      <c r="D13" s="307">
        <v>0</v>
      </c>
      <c r="E13" s="307">
        <v>0</v>
      </c>
      <c r="F13" s="307">
        <v>545484938</v>
      </c>
      <c r="G13" s="307">
        <v>545484938</v>
      </c>
      <c r="H13" s="307">
        <v>0</v>
      </c>
      <c r="I13" s="307">
        <v>0</v>
      </c>
      <c r="J13" s="307">
        <v>0</v>
      </c>
      <c r="K13" s="307">
        <v>0</v>
      </c>
      <c r="L13" s="307">
        <v>545484938</v>
      </c>
    </row>
    <row r="14" spans="1:12" x14ac:dyDescent="0.2">
      <c r="A14" s="306" t="s">
        <v>293</v>
      </c>
      <c r="B14" s="362" t="s">
        <v>286</v>
      </c>
      <c r="C14" s="307">
        <v>407746067.93000001</v>
      </c>
      <c r="D14" s="307">
        <v>0</v>
      </c>
      <c r="E14" s="307">
        <v>45384615</v>
      </c>
      <c r="F14" s="307">
        <v>1649871786</v>
      </c>
      <c r="G14" s="307">
        <v>2012233238.9300001</v>
      </c>
      <c r="H14" s="307">
        <v>0</v>
      </c>
      <c r="I14" s="307">
        <v>0</v>
      </c>
      <c r="J14" s="307">
        <v>0</v>
      </c>
      <c r="K14" s="307">
        <v>0</v>
      </c>
      <c r="L14" s="307">
        <v>2012233238.9300001</v>
      </c>
    </row>
    <row r="15" spans="1:12" x14ac:dyDescent="0.2">
      <c r="A15" s="306" t="s">
        <v>406</v>
      </c>
      <c r="B15" s="362" t="s">
        <v>405</v>
      </c>
      <c r="C15" s="307">
        <v>407746067.93000001</v>
      </c>
      <c r="D15" s="307">
        <v>0</v>
      </c>
      <c r="E15" s="307">
        <v>45384615</v>
      </c>
      <c r="F15" s="307">
        <v>1649871786</v>
      </c>
      <c r="G15" s="307">
        <v>2012233238.9300001</v>
      </c>
      <c r="H15" s="307">
        <v>0</v>
      </c>
      <c r="I15" s="307">
        <v>0</v>
      </c>
      <c r="J15" s="307">
        <v>0</v>
      </c>
      <c r="K15" s="307">
        <v>0</v>
      </c>
      <c r="L15" s="307">
        <v>2012233238.9300001</v>
      </c>
    </row>
    <row r="16" spans="1:12" x14ac:dyDescent="0.2">
      <c r="A16" s="306" t="s">
        <v>404</v>
      </c>
      <c r="B16" s="362" t="s">
        <v>403</v>
      </c>
      <c r="C16" s="307">
        <v>108625517.93000001</v>
      </c>
      <c r="D16" s="307">
        <v>0</v>
      </c>
      <c r="E16" s="307">
        <v>45384615</v>
      </c>
      <c r="F16" s="307">
        <v>285613152</v>
      </c>
      <c r="G16" s="307">
        <v>348854054.93000001</v>
      </c>
      <c r="H16" s="307">
        <v>0</v>
      </c>
      <c r="I16" s="307">
        <v>0</v>
      </c>
      <c r="J16" s="307">
        <v>0</v>
      </c>
      <c r="K16" s="307">
        <v>0</v>
      </c>
      <c r="L16" s="307">
        <v>348854054.93000001</v>
      </c>
    </row>
    <row r="17" spans="1:12" x14ac:dyDescent="0.2">
      <c r="A17" s="306" t="s">
        <v>187</v>
      </c>
      <c r="B17" s="362" t="s">
        <v>294</v>
      </c>
      <c r="C17" s="307">
        <v>38625517.93</v>
      </c>
      <c r="D17" s="307">
        <v>0</v>
      </c>
      <c r="E17" s="307">
        <v>0</v>
      </c>
      <c r="F17" s="307">
        <v>0</v>
      </c>
      <c r="G17" s="307">
        <v>38625517.93</v>
      </c>
      <c r="H17" s="307">
        <v>0</v>
      </c>
      <c r="I17" s="307">
        <v>0</v>
      </c>
      <c r="J17" s="307">
        <v>0</v>
      </c>
      <c r="K17" s="307">
        <v>0</v>
      </c>
      <c r="L17" s="307">
        <v>38625517.93</v>
      </c>
    </row>
    <row r="18" spans="1:12" ht="22.5" x14ac:dyDescent="0.2">
      <c r="A18" s="306" t="s">
        <v>402</v>
      </c>
      <c r="B18" s="362" t="s">
        <v>401</v>
      </c>
      <c r="C18" s="307">
        <v>0</v>
      </c>
      <c r="D18" s="307">
        <v>0</v>
      </c>
      <c r="E18" s="307">
        <v>0</v>
      </c>
      <c r="F18" s="307">
        <v>285613152</v>
      </c>
      <c r="G18" s="307">
        <v>285613152</v>
      </c>
      <c r="H18" s="307">
        <v>0</v>
      </c>
      <c r="I18" s="307">
        <v>0</v>
      </c>
      <c r="J18" s="307">
        <v>0</v>
      </c>
      <c r="K18" s="307">
        <v>0</v>
      </c>
      <c r="L18" s="307">
        <v>285613152</v>
      </c>
    </row>
    <row r="19" spans="1:12" ht="22.5" x14ac:dyDescent="0.2">
      <c r="A19" s="306" t="s">
        <v>189</v>
      </c>
      <c r="B19" s="362" t="s">
        <v>295</v>
      </c>
      <c r="C19" s="307">
        <v>70000000</v>
      </c>
      <c r="D19" s="307">
        <v>0</v>
      </c>
      <c r="E19" s="307">
        <v>45384615</v>
      </c>
      <c r="F19" s="307">
        <v>0</v>
      </c>
      <c r="G19" s="307">
        <v>24615385</v>
      </c>
      <c r="H19" s="307">
        <v>0</v>
      </c>
      <c r="I19" s="307">
        <v>0</v>
      </c>
      <c r="J19" s="307">
        <v>0</v>
      </c>
      <c r="K19" s="307">
        <v>0</v>
      </c>
      <c r="L19" s="307">
        <v>24615385</v>
      </c>
    </row>
    <row r="20" spans="1:12" ht="22.5" x14ac:dyDescent="0.2">
      <c r="A20" s="306" t="s">
        <v>400</v>
      </c>
      <c r="B20" s="362" t="s">
        <v>399</v>
      </c>
      <c r="C20" s="307">
        <v>150000000</v>
      </c>
      <c r="D20" s="307">
        <v>0</v>
      </c>
      <c r="E20" s="307">
        <v>0</v>
      </c>
      <c r="F20" s="307">
        <v>250000000</v>
      </c>
      <c r="G20" s="307">
        <v>400000000</v>
      </c>
      <c r="H20" s="307">
        <v>0</v>
      </c>
      <c r="I20" s="307">
        <v>0</v>
      </c>
      <c r="J20" s="307">
        <v>0</v>
      </c>
      <c r="K20" s="307">
        <v>0</v>
      </c>
      <c r="L20" s="307">
        <v>400000000</v>
      </c>
    </row>
    <row r="21" spans="1:12" ht="22.5" x14ac:dyDescent="0.2">
      <c r="A21" s="306" t="s">
        <v>209</v>
      </c>
      <c r="B21" s="362" t="s">
        <v>296</v>
      </c>
      <c r="C21" s="307">
        <v>60000000</v>
      </c>
      <c r="D21" s="307">
        <v>0</v>
      </c>
      <c r="E21" s="307">
        <v>0</v>
      </c>
      <c r="F21" s="307">
        <v>0</v>
      </c>
      <c r="G21" s="307">
        <v>60000000</v>
      </c>
      <c r="H21" s="307">
        <v>0</v>
      </c>
      <c r="I21" s="307">
        <v>0</v>
      </c>
      <c r="J21" s="307">
        <v>0</v>
      </c>
      <c r="K21" s="307">
        <v>0</v>
      </c>
      <c r="L21" s="307">
        <v>60000000</v>
      </c>
    </row>
    <row r="22" spans="1:12" ht="22.5" x14ac:dyDescent="0.2">
      <c r="A22" s="306" t="s">
        <v>398</v>
      </c>
      <c r="B22" s="362" t="s">
        <v>397</v>
      </c>
      <c r="C22" s="307">
        <v>0</v>
      </c>
      <c r="D22" s="307">
        <v>0</v>
      </c>
      <c r="E22" s="307">
        <v>0</v>
      </c>
      <c r="F22" s="307">
        <v>250000000</v>
      </c>
      <c r="G22" s="307">
        <v>250000000</v>
      </c>
      <c r="H22" s="307">
        <v>0</v>
      </c>
      <c r="I22" s="307">
        <v>0</v>
      </c>
      <c r="J22" s="307">
        <v>0</v>
      </c>
      <c r="K22" s="307">
        <v>0</v>
      </c>
      <c r="L22" s="307">
        <v>250000000</v>
      </c>
    </row>
    <row r="23" spans="1:12" ht="22.5" x14ac:dyDescent="0.2">
      <c r="A23" s="306" t="s">
        <v>200</v>
      </c>
      <c r="B23" s="362" t="s">
        <v>297</v>
      </c>
      <c r="C23" s="307">
        <v>90000000</v>
      </c>
      <c r="D23" s="307">
        <v>0</v>
      </c>
      <c r="E23" s="307">
        <v>0</v>
      </c>
      <c r="F23" s="307">
        <v>0</v>
      </c>
      <c r="G23" s="307">
        <v>90000000</v>
      </c>
      <c r="H23" s="307">
        <v>0</v>
      </c>
      <c r="I23" s="307">
        <v>0</v>
      </c>
      <c r="J23" s="307">
        <v>0</v>
      </c>
      <c r="K23" s="307">
        <v>0</v>
      </c>
      <c r="L23" s="307">
        <v>90000000</v>
      </c>
    </row>
    <row r="24" spans="1:12" x14ac:dyDescent="0.2">
      <c r="A24" s="306" t="s">
        <v>396</v>
      </c>
      <c r="B24" s="362" t="s">
        <v>395</v>
      </c>
      <c r="C24" s="307">
        <v>149120550</v>
      </c>
      <c r="D24" s="307">
        <v>0</v>
      </c>
      <c r="E24" s="307">
        <v>0</v>
      </c>
      <c r="F24" s="307">
        <v>1114258634</v>
      </c>
      <c r="G24" s="307">
        <v>1263379184</v>
      </c>
      <c r="H24" s="307">
        <v>0</v>
      </c>
      <c r="I24" s="307">
        <v>0</v>
      </c>
      <c r="J24" s="307">
        <v>0</v>
      </c>
      <c r="K24" s="307">
        <v>0</v>
      </c>
      <c r="L24" s="307">
        <v>1263379184</v>
      </c>
    </row>
    <row r="25" spans="1:12" ht="22.5" x14ac:dyDescent="0.2">
      <c r="A25" s="306" t="s">
        <v>394</v>
      </c>
      <c r="B25" s="362" t="s">
        <v>393</v>
      </c>
      <c r="C25" s="307">
        <v>0</v>
      </c>
      <c r="D25" s="307">
        <v>0</v>
      </c>
      <c r="E25" s="307">
        <v>0</v>
      </c>
      <c r="F25" s="307">
        <v>70000000</v>
      </c>
      <c r="G25" s="307">
        <v>70000000</v>
      </c>
      <c r="H25" s="307">
        <v>0</v>
      </c>
      <c r="I25" s="307">
        <v>0</v>
      </c>
      <c r="J25" s="307">
        <v>0</v>
      </c>
      <c r="K25" s="307">
        <v>0</v>
      </c>
      <c r="L25" s="307">
        <v>70000000</v>
      </c>
    </row>
    <row r="26" spans="1:12" ht="22.5" x14ac:dyDescent="0.2">
      <c r="A26" s="306" t="s">
        <v>392</v>
      </c>
      <c r="B26" s="362" t="s">
        <v>391</v>
      </c>
      <c r="C26" s="307">
        <v>0</v>
      </c>
      <c r="D26" s="307">
        <v>0</v>
      </c>
      <c r="E26" s="307">
        <v>0</v>
      </c>
      <c r="F26" s="307">
        <v>1044258634</v>
      </c>
      <c r="G26" s="307">
        <v>1044258634</v>
      </c>
      <c r="H26" s="307">
        <v>0</v>
      </c>
      <c r="I26" s="307">
        <v>0</v>
      </c>
      <c r="J26" s="307">
        <v>0</v>
      </c>
      <c r="K26" s="307">
        <v>0</v>
      </c>
      <c r="L26" s="307">
        <v>1044258634</v>
      </c>
    </row>
    <row r="27" spans="1:12" ht="22.5" x14ac:dyDescent="0.2">
      <c r="A27" s="306" t="s">
        <v>237</v>
      </c>
      <c r="B27" s="362" t="s">
        <v>298</v>
      </c>
      <c r="C27" s="307">
        <v>149120550</v>
      </c>
      <c r="D27" s="307">
        <v>0</v>
      </c>
      <c r="E27" s="307">
        <v>0</v>
      </c>
      <c r="F27" s="307">
        <v>0</v>
      </c>
      <c r="G27" s="307">
        <v>149120550</v>
      </c>
      <c r="H27" s="307">
        <v>0</v>
      </c>
      <c r="I27" s="307">
        <v>0</v>
      </c>
      <c r="J27" s="307">
        <v>0</v>
      </c>
      <c r="K27" s="307">
        <v>0</v>
      </c>
      <c r="L27" s="307">
        <v>149120550</v>
      </c>
    </row>
    <row r="28" spans="1:12" x14ac:dyDescent="0.2">
      <c r="A28" s="306" t="s">
        <v>299</v>
      </c>
      <c r="B28" s="362" t="s">
        <v>287</v>
      </c>
      <c r="C28" s="307">
        <v>3085984186.29</v>
      </c>
      <c r="D28" s="307">
        <v>80384615</v>
      </c>
      <c r="E28" s="307">
        <v>35000000</v>
      </c>
      <c r="F28" s="307">
        <v>7321767335.9700003</v>
      </c>
      <c r="G28" s="307">
        <v>10453136137.26</v>
      </c>
      <c r="H28" s="307">
        <v>3658017176.5599999</v>
      </c>
      <c r="I28" s="307">
        <v>2720684605.7800002</v>
      </c>
      <c r="J28" s="307">
        <v>1412745440.78</v>
      </c>
      <c r="K28" s="307">
        <v>1409860440.78</v>
      </c>
      <c r="L28" s="307">
        <v>6795118960.7000008</v>
      </c>
    </row>
    <row r="29" spans="1:12" x14ac:dyDescent="0.2">
      <c r="A29" s="306" t="s">
        <v>390</v>
      </c>
      <c r="B29" s="362" t="s">
        <v>389</v>
      </c>
      <c r="C29" s="307">
        <v>580168805.98000002</v>
      </c>
      <c r="D29" s="307">
        <v>0</v>
      </c>
      <c r="E29" s="307">
        <v>0</v>
      </c>
      <c r="F29" s="307">
        <v>1412703853</v>
      </c>
      <c r="G29" s="307">
        <v>1992872658.98</v>
      </c>
      <c r="H29" s="307">
        <v>58060917</v>
      </c>
      <c r="I29" s="307">
        <v>33580667</v>
      </c>
      <c r="J29" s="307">
        <v>0</v>
      </c>
      <c r="K29" s="307">
        <v>0</v>
      </c>
      <c r="L29" s="307">
        <v>1934811741.98</v>
      </c>
    </row>
    <row r="30" spans="1:12" ht="22.5" x14ac:dyDescent="0.2">
      <c r="A30" s="306" t="s">
        <v>388</v>
      </c>
      <c r="B30" s="362" t="s">
        <v>387</v>
      </c>
      <c r="C30" s="307">
        <v>6178126.9800000004</v>
      </c>
      <c r="D30" s="307">
        <v>0</v>
      </c>
      <c r="E30" s="307">
        <v>0</v>
      </c>
      <c r="F30" s="307">
        <v>0</v>
      </c>
      <c r="G30" s="307">
        <v>6178126.9800000004</v>
      </c>
      <c r="H30" s="307">
        <v>0</v>
      </c>
      <c r="I30" s="307">
        <v>0</v>
      </c>
      <c r="J30" s="307">
        <v>0</v>
      </c>
      <c r="K30" s="307">
        <v>0</v>
      </c>
      <c r="L30" s="307">
        <v>6178126.9800000004</v>
      </c>
    </row>
    <row r="31" spans="1:12" ht="22.5" x14ac:dyDescent="0.2">
      <c r="A31" s="306" t="s">
        <v>219</v>
      </c>
      <c r="B31" s="362" t="s">
        <v>300</v>
      </c>
      <c r="C31" s="307">
        <v>6178126.9800000004</v>
      </c>
      <c r="D31" s="307">
        <v>0</v>
      </c>
      <c r="E31" s="307">
        <v>0</v>
      </c>
      <c r="F31" s="307">
        <v>0</v>
      </c>
      <c r="G31" s="307">
        <v>6178126.9800000004</v>
      </c>
      <c r="H31" s="307">
        <v>0</v>
      </c>
      <c r="I31" s="307">
        <v>0</v>
      </c>
      <c r="J31" s="307">
        <v>0</v>
      </c>
      <c r="K31" s="307">
        <v>0</v>
      </c>
      <c r="L31" s="307">
        <v>6178126.9800000004</v>
      </c>
    </row>
    <row r="32" spans="1:12" ht="22.5" x14ac:dyDescent="0.2">
      <c r="A32" s="306" t="s">
        <v>386</v>
      </c>
      <c r="B32" s="362" t="s">
        <v>385</v>
      </c>
      <c r="C32" s="307">
        <v>70000000</v>
      </c>
      <c r="D32" s="307">
        <v>0</v>
      </c>
      <c r="E32" s="307">
        <v>0</v>
      </c>
      <c r="F32" s="307">
        <v>602703853</v>
      </c>
      <c r="G32" s="307">
        <v>672703853</v>
      </c>
      <c r="H32" s="307">
        <v>0</v>
      </c>
      <c r="I32" s="307">
        <v>0</v>
      </c>
      <c r="J32" s="307">
        <v>0</v>
      </c>
      <c r="K32" s="307">
        <v>0</v>
      </c>
      <c r="L32" s="307">
        <v>672703853</v>
      </c>
    </row>
    <row r="33" spans="1:12" ht="22.5" x14ac:dyDescent="0.2">
      <c r="A33" s="306" t="s">
        <v>384</v>
      </c>
      <c r="B33" s="362" t="s">
        <v>383</v>
      </c>
      <c r="C33" s="307">
        <v>0</v>
      </c>
      <c r="D33" s="307">
        <v>0</v>
      </c>
      <c r="E33" s="307">
        <v>0</v>
      </c>
      <c r="F33" s="307">
        <v>602703853</v>
      </c>
      <c r="G33" s="307">
        <v>602703853</v>
      </c>
      <c r="H33" s="307">
        <v>0</v>
      </c>
      <c r="I33" s="307">
        <v>0</v>
      </c>
      <c r="J33" s="307">
        <v>0</v>
      </c>
      <c r="K33" s="307">
        <v>0</v>
      </c>
      <c r="L33" s="307">
        <v>602703853</v>
      </c>
    </row>
    <row r="34" spans="1:12" ht="22.5" x14ac:dyDescent="0.2">
      <c r="A34" s="306" t="s">
        <v>188</v>
      </c>
      <c r="B34" s="362" t="s">
        <v>301</v>
      </c>
      <c r="C34" s="307">
        <v>70000000</v>
      </c>
      <c r="D34" s="307">
        <v>0</v>
      </c>
      <c r="E34" s="307">
        <v>0</v>
      </c>
      <c r="F34" s="307">
        <v>0</v>
      </c>
      <c r="G34" s="307">
        <v>70000000</v>
      </c>
      <c r="H34" s="307">
        <v>0</v>
      </c>
      <c r="I34" s="307">
        <v>0</v>
      </c>
      <c r="J34" s="307">
        <v>0</v>
      </c>
      <c r="K34" s="307">
        <v>0</v>
      </c>
      <c r="L34" s="307">
        <v>70000000</v>
      </c>
    </row>
    <row r="35" spans="1:12" ht="22.5" x14ac:dyDescent="0.2">
      <c r="A35" s="306" t="s">
        <v>382</v>
      </c>
      <c r="B35" s="362" t="s">
        <v>381</v>
      </c>
      <c r="C35" s="307">
        <v>343021304</v>
      </c>
      <c r="D35" s="307">
        <v>0</v>
      </c>
      <c r="E35" s="307">
        <v>0</v>
      </c>
      <c r="F35" s="307">
        <v>150000000</v>
      </c>
      <c r="G35" s="307">
        <v>493021304</v>
      </c>
      <c r="H35" s="307">
        <v>42360917</v>
      </c>
      <c r="I35" s="307">
        <v>29880667</v>
      </c>
      <c r="J35" s="307">
        <v>0</v>
      </c>
      <c r="K35" s="307">
        <v>0</v>
      </c>
      <c r="L35" s="307">
        <v>450660387</v>
      </c>
    </row>
    <row r="36" spans="1:12" ht="33.75" x14ac:dyDescent="0.2">
      <c r="A36" s="306" t="s">
        <v>197</v>
      </c>
      <c r="B36" s="362" t="s">
        <v>302</v>
      </c>
      <c r="C36" s="307">
        <v>168021304</v>
      </c>
      <c r="D36" s="307">
        <v>0</v>
      </c>
      <c r="E36" s="307">
        <v>0</v>
      </c>
      <c r="F36" s="307">
        <v>0</v>
      </c>
      <c r="G36" s="307">
        <v>168021304</v>
      </c>
      <c r="H36" s="307">
        <v>0</v>
      </c>
      <c r="I36" s="307">
        <v>0</v>
      </c>
      <c r="J36" s="307">
        <v>0</v>
      </c>
      <c r="K36" s="307">
        <v>0</v>
      </c>
      <c r="L36" s="307">
        <v>168021304</v>
      </c>
    </row>
    <row r="37" spans="1:12" ht="33.75" x14ac:dyDescent="0.2">
      <c r="A37" s="306" t="s">
        <v>380</v>
      </c>
      <c r="B37" s="362" t="s">
        <v>379</v>
      </c>
      <c r="C37" s="307">
        <v>0</v>
      </c>
      <c r="D37" s="307">
        <v>0</v>
      </c>
      <c r="E37" s="307">
        <v>0</v>
      </c>
      <c r="F37" s="307">
        <v>150000000</v>
      </c>
      <c r="G37" s="307">
        <v>150000000</v>
      </c>
      <c r="H37" s="307">
        <v>0</v>
      </c>
      <c r="I37" s="307">
        <v>0</v>
      </c>
      <c r="J37" s="307">
        <v>0</v>
      </c>
      <c r="K37" s="307">
        <v>0</v>
      </c>
      <c r="L37" s="307">
        <v>150000000</v>
      </c>
    </row>
    <row r="38" spans="1:12" ht="33.75" x14ac:dyDescent="0.2">
      <c r="A38" s="306" t="s">
        <v>213</v>
      </c>
      <c r="B38" s="362" t="s">
        <v>303</v>
      </c>
      <c r="C38" s="307">
        <v>40000000</v>
      </c>
      <c r="D38" s="307">
        <v>0</v>
      </c>
      <c r="E38" s="307">
        <v>0</v>
      </c>
      <c r="F38" s="307">
        <v>0</v>
      </c>
      <c r="G38" s="307">
        <v>40000000</v>
      </c>
      <c r="H38" s="307">
        <v>37360917</v>
      </c>
      <c r="I38" s="307">
        <v>29880667</v>
      </c>
      <c r="J38" s="307">
        <v>0</v>
      </c>
      <c r="K38" s="307">
        <v>0</v>
      </c>
      <c r="L38" s="307">
        <v>2639083</v>
      </c>
    </row>
    <row r="39" spans="1:12" ht="33.75" x14ac:dyDescent="0.2">
      <c r="A39" s="306" t="s">
        <v>198</v>
      </c>
      <c r="B39" s="362" t="s">
        <v>304</v>
      </c>
      <c r="C39" s="307">
        <v>105000000</v>
      </c>
      <c r="D39" s="307">
        <v>0</v>
      </c>
      <c r="E39" s="307">
        <v>0</v>
      </c>
      <c r="F39" s="307">
        <v>0</v>
      </c>
      <c r="G39" s="307">
        <v>105000000</v>
      </c>
      <c r="H39" s="307">
        <v>0</v>
      </c>
      <c r="I39" s="307">
        <v>0</v>
      </c>
      <c r="J39" s="307">
        <v>0</v>
      </c>
      <c r="K39" s="307">
        <v>0</v>
      </c>
      <c r="L39" s="307">
        <v>105000000</v>
      </c>
    </row>
    <row r="40" spans="1:12" ht="33.75" x14ac:dyDescent="0.2">
      <c r="A40" s="306" t="s">
        <v>211</v>
      </c>
      <c r="B40" s="362" t="s">
        <v>305</v>
      </c>
      <c r="C40" s="307">
        <v>30000000</v>
      </c>
      <c r="D40" s="307">
        <v>0</v>
      </c>
      <c r="E40" s="307">
        <v>0</v>
      </c>
      <c r="F40" s="307">
        <v>0</v>
      </c>
      <c r="G40" s="307">
        <v>30000000</v>
      </c>
      <c r="H40" s="307">
        <v>5000000</v>
      </c>
      <c r="I40" s="307">
        <v>0</v>
      </c>
      <c r="J40" s="307">
        <v>0</v>
      </c>
      <c r="K40" s="307">
        <v>0</v>
      </c>
      <c r="L40" s="307">
        <v>25000000</v>
      </c>
    </row>
    <row r="41" spans="1:12" ht="22.5" x14ac:dyDescent="0.2">
      <c r="A41" s="306" t="s">
        <v>378</v>
      </c>
      <c r="B41" s="362" t="s">
        <v>377</v>
      </c>
      <c r="C41" s="307">
        <v>321938750</v>
      </c>
      <c r="D41" s="307">
        <v>0</v>
      </c>
      <c r="E41" s="307">
        <v>0</v>
      </c>
      <c r="F41" s="307">
        <v>1320000000</v>
      </c>
      <c r="G41" s="307">
        <v>1641938750</v>
      </c>
      <c r="H41" s="307">
        <v>31400000</v>
      </c>
      <c r="I41" s="307">
        <v>7400000</v>
      </c>
      <c r="J41" s="307">
        <v>0</v>
      </c>
      <c r="K41" s="307">
        <v>0</v>
      </c>
      <c r="L41" s="307">
        <v>1610538750</v>
      </c>
    </row>
    <row r="42" spans="1:12" ht="22.5" x14ac:dyDescent="0.2">
      <c r="A42" s="306" t="s">
        <v>238</v>
      </c>
      <c r="B42" s="362" t="s">
        <v>306</v>
      </c>
      <c r="C42" s="307">
        <v>100164200</v>
      </c>
      <c r="D42" s="307">
        <v>0</v>
      </c>
      <c r="E42" s="307">
        <v>0</v>
      </c>
      <c r="F42" s="307">
        <v>0</v>
      </c>
      <c r="G42" s="307">
        <v>100164200</v>
      </c>
      <c r="H42" s="307">
        <v>3700000</v>
      </c>
      <c r="I42" s="307">
        <v>3700000</v>
      </c>
      <c r="J42" s="307">
        <v>0</v>
      </c>
      <c r="K42" s="307">
        <v>0</v>
      </c>
      <c r="L42" s="307">
        <v>96464200</v>
      </c>
    </row>
    <row r="43" spans="1:12" ht="33.75" x14ac:dyDescent="0.2">
      <c r="A43" s="306" t="s">
        <v>376</v>
      </c>
      <c r="B43" s="362" t="s">
        <v>375</v>
      </c>
      <c r="C43" s="307">
        <v>0</v>
      </c>
      <c r="D43" s="307">
        <v>0</v>
      </c>
      <c r="E43" s="307">
        <v>0</v>
      </c>
      <c r="F43" s="307">
        <v>660000000</v>
      </c>
      <c r="G43" s="307">
        <v>660000000</v>
      </c>
      <c r="H43" s="307">
        <v>0</v>
      </c>
      <c r="I43" s="307">
        <v>0</v>
      </c>
      <c r="J43" s="307">
        <v>0</v>
      </c>
      <c r="K43" s="307">
        <v>0</v>
      </c>
      <c r="L43" s="307">
        <v>660000000</v>
      </c>
    </row>
    <row r="44" spans="1:12" ht="33.75" x14ac:dyDescent="0.2">
      <c r="A44" s="306" t="s">
        <v>240</v>
      </c>
      <c r="B44" s="362" t="s">
        <v>307</v>
      </c>
      <c r="C44" s="307">
        <v>60805175</v>
      </c>
      <c r="D44" s="307">
        <v>0</v>
      </c>
      <c r="E44" s="307">
        <v>0</v>
      </c>
      <c r="F44" s="307">
        <v>0</v>
      </c>
      <c r="G44" s="307">
        <v>60805175</v>
      </c>
      <c r="H44" s="307">
        <v>12000000</v>
      </c>
      <c r="I44" s="307">
        <v>0</v>
      </c>
      <c r="J44" s="307">
        <v>0</v>
      </c>
      <c r="K44" s="307">
        <v>0</v>
      </c>
      <c r="L44" s="307">
        <v>48805175</v>
      </c>
    </row>
    <row r="45" spans="1:12" x14ac:dyDescent="0.2">
      <c r="A45" s="306" t="s">
        <v>308</v>
      </c>
      <c r="B45" s="362" t="s">
        <v>288</v>
      </c>
      <c r="C45" s="307">
        <v>2505815380.3099999</v>
      </c>
      <c r="D45" s="307">
        <v>80384615</v>
      </c>
      <c r="E45" s="307">
        <v>35000000</v>
      </c>
      <c r="F45" s="307">
        <v>5909063482.9700003</v>
      </c>
      <c r="G45" s="307">
        <v>8460263478.2800016</v>
      </c>
      <c r="H45" s="307">
        <v>3599956259.5599999</v>
      </c>
      <c r="I45" s="307">
        <v>2687103938.7800002</v>
      </c>
      <c r="J45" s="307">
        <v>1412745440.78</v>
      </c>
      <c r="K45" s="307">
        <v>1409860440.78</v>
      </c>
      <c r="L45" s="307">
        <v>4860307218.7200003</v>
      </c>
    </row>
    <row r="46" spans="1:12" ht="22.5" x14ac:dyDescent="0.2">
      <c r="A46" s="306" t="s">
        <v>374</v>
      </c>
      <c r="B46" s="362" t="s">
        <v>373</v>
      </c>
      <c r="C46" s="307">
        <v>0</v>
      </c>
      <c r="D46" s="307">
        <v>0</v>
      </c>
      <c r="E46" s="307">
        <v>0</v>
      </c>
      <c r="F46" s="307">
        <v>581742469</v>
      </c>
      <c r="G46" s="307">
        <v>581742469</v>
      </c>
      <c r="H46" s="307">
        <v>53995000</v>
      </c>
      <c r="I46" s="307">
        <v>50000000</v>
      </c>
      <c r="J46" s="307">
        <v>0</v>
      </c>
      <c r="K46" s="307">
        <v>0</v>
      </c>
      <c r="L46" s="307">
        <v>527747469</v>
      </c>
    </row>
    <row r="47" spans="1:12" ht="22.5" x14ac:dyDescent="0.2">
      <c r="A47" s="306" t="s">
        <v>372</v>
      </c>
      <c r="B47" s="362" t="s">
        <v>371</v>
      </c>
      <c r="C47" s="307">
        <v>0</v>
      </c>
      <c r="D47" s="307">
        <v>0</v>
      </c>
      <c r="E47" s="307">
        <v>0</v>
      </c>
      <c r="F47" s="307">
        <v>581742469</v>
      </c>
      <c r="G47" s="307">
        <v>581742469</v>
      </c>
      <c r="H47" s="307">
        <v>53995000</v>
      </c>
      <c r="I47" s="307">
        <v>50000000</v>
      </c>
      <c r="J47" s="307">
        <v>0</v>
      </c>
      <c r="K47" s="307">
        <v>0</v>
      </c>
      <c r="L47" s="307">
        <v>527747469</v>
      </c>
    </row>
    <row r="48" spans="1:12" ht="33.75" x14ac:dyDescent="0.2">
      <c r="A48" s="306" t="s">
        <v>370</v>
      </c>
      <c r="B48" s="362" t="s">
        <v>369</v>
      </c>
      <c r="C48" s="307">
        <v>0</v>
      </c>
      <c r="D48" s="307">
        <v>0</v>
      </c>
      <c r="E48" s="307">
        <v>0</v>
      </c>
      <c r="F48" s="307">
        <v>4000000</v>
      </c>
      <c r="G48" s="307">
        <v>4000000</v>
      </c>
      <c r="H48" s="307">
        <v>3995000</v>
      </c>
      <c r="I48" s="307">
        <v>0</v>
      </c>
      <c r="J48" s="307">
        <v>0</v>
      </c>
      <c r="K48" s="307">
        <v>0</v>
      </c>
      <c r="L48" s="307">
        <v>5000</v>
      </c>
    </row>
    <row r="49" spans="1:12" ht="33.75" x14ac:dyDescent="0.2">
      <c r="A49" s="306" t="s">
        <v>269</v>
      </c>
      <c r="B49" s="362" t="s">
        <v>309</v>
      </c>
      <c r="C49" s="307">
        <v>0</v>
      </c>
      <c r="D49" s="307">
        <v>0</v>
      </c>
      <c r="E49" s="307">
        <v>0</v>
      </c>
      <c r="F49" s="307">
        <v>50000000</v>
      </c>
      <c r="G49" s="307">
        <v>50000000</v>
      </c>
      <c r="H49" s="307">
        <v>50000000</v>
      </c>
      <c r="I49" s="307">
        <v>50000000</v>
      </c>
      <c r="J49" s="307">
        <v>0</v>
      </c>
      <c r="K49" s="307">
        <v>0</v>
      </c>
      <c r="L49" s="307">
        <v>0</v>
      </c>
    </row>
    <row r="50" spans="1:12" ht="33.75" x14ac:dyDescent="0.2">
      <c r="A50" s="306" t="s">
        <v>368</v>
      </c>
      <c r="B50" s="362" t="s">
        <v>367</v>
      </c>
      <c r="C50" s="307">
        <v>0</v>
      </c>
      <c r="D50" s="307">
        <v>0</v>
      </c>
      <c r="E50" s="307">
        <v>0</v>
      </c>
      <c r="F50" s="307">
        <v>527742469</v>
      </c>
      <c r="G50" s="307">
        <v>527742469</v>
      </c>
      <c r="H50" s="307">
        <v>0</v>
      </c>
      <c r="I50" s="307">
        <v>0</v>
      </c>
      <c r="J50" s="307">
        <v>0</v>
      </c>
      <c r="K50" s="307">
        <v>0</v>
      </c>
      <c r="L50" s="307">
        <v>527742469</v>
      </c>
    </row>
    <row r="51" spans="1:12" x14ac:dyDescent="0.2">
      <c r="A51" s="306" t="s">
        <v>366</v>
      </c>
      <c r="B51" s="362" t="s">
        <v>365</v>
      </c>
      <c r="C51" s="307">
        <v>2505815380.3099999</v>
      </c>
      <c r="D51" s="307">
        <v>80384615</v>
      </c>
      <c r="E51" s="307">
        <v>35000000</v>
      </c>
      <c r="F51" s="307">
        <v>5327321013.9700003</v>
      </c>
      <c r="G51" s="307">
        <v>7878521009.2800016</v>
      </c>
      <c r="H51" s="307">
        <v>3545961259.5599999</v>
      </c>
      <c r="I51" s="307">
        <v>2637103938.7800002</v>
      </c>
      <c r="J51" s="307">
        <v>1412745440.78</v>
      </c>
      <c r="K51" s="307">
        <v>1409860440.78</v>
      </c>
      <c r="L51" s="307">
        <v>4332559749.7200003</v>
      </c>
    </row>
    <row r="52" spans="1:12" x14ac:dyDescent="0.2">
      <c r="A52" s="306" t="s">
        <v>364</v>
      </c>
      <c r="B52" s="362" t="s">
        <v>363</v>
      </c>
      <c r="C52" s="307">
        <v>70000000</v>
      </c>
      <c r="D52" s="307">
        <v>0</v>
      </c>
      <c r="E52" s="307">
        <v>0</v>
      </c>
      <c r="F52" s="307">
        <v>0</v>
      </c>
      <c r="G52" s="307">
        <v>70000000</v>
      </c>
      <c r="H52" s="307">
        <v>58440000</v>
      </c>
      <c r="I52" s="307">
        <v>13200000</v>
      </c>
      <c r="J52" s="307">
        <v>8250000</v>
      </c>
      <c r="K52" s="307">
        <v>8250000</v>
      </c>
      <c r="L52" s="307">
        <v>11560000</v>
      </c>
    </row>
    <row r="53" spans="1:12" ht="22.5" x14ac:dyDescent="0.2">
      <c r="A53" s="306" t="s">
        <v>217</v>
      </c>
      <c r="B53" s="362" t="s">
        <v>310</v>
      </c>
      <c r="C53" s="307">
        <v>50000000</v>
      </c>
      <c r="D53" s="307">
        <v>0</v>
      </c>
      <c r="E53" s="307">
        <v>0</v>
      </c>
      <c r="F53" s="307">
        <v>0</v>
      </c>
      <c r="G53" s="307">
        <v>50000000</v>
      </c>
      <c r="H53" s="307">
        <v>40440000</v>
      </c>
      <c r="I53" s="307">
        <v>13200000</v>
      </c>
      <c r="J53" s="761">
        <v>8250000</v>
      </c>
      <c r="K53" s="761">
        <v>8250000</v>
      </c>
      <c r="L53" s="307">
        <v>9560000</v>
      </c>
    </row>
    <row r="54" spans="1:12" ht="22.5" x14ac:dyDescent="0.2">
      <c r="A54" s="306" t="s">
        <v>216</v>
      </c>
      <c r="B54" s="362" t="s">
        <v>311</v>
      </c>
      <c r="C54" s="307">
        <v>20000000</v>
      </c>
      <c r="D54" s="307">
        <v>0</v>
      </c>
      <c r="E54" s="307">
        <v>0</v>
      </c>
      <c r="F54" s="307">
        <v>0</v>
      </c>
      <c r="G54" s="307">
        <v>20000000</v>
      </c>
      <c r="H54" s="307">
        <v>18000000</v>
      </c>
      <c r="I54" s="307">
        <v>0</v>
      </c>
      <c r="J54" s="307">
        <v>0</v>
      </c>
      <c r="K54" s="307">
        <v>0</v>
      </c>
      <c r="L54" s="307">
        <v>2000000</v>
      </c>
    </row>
    <row r="55" spans="1:12" x14ac:dyDescent="0.2">
      <c r="A55" s="306" t="s">
        <v>362</v>
      </c>
      <c r="B55" s="362" t="s">
        <v>361</v>
      </c>
      <c r="C55" s="307">
        <v>905120983.30999994</v>
      </c>
      <c r="D55" s="307">
        <v>45384615</v>
      </c>
      <c r="E55" s="307">
        <v>0</v>
      </c>
      <c r="F55" s="307">
        <v>689482137.80999994</v>
      </c>
      <c r="G55" s="307">
        <v>1639987736.1199999</v>
      </c>
      <c r="H55" s="307">
        <v>1373800737.1199999</v>
      </c>
      <c r="I55" s="307">
        <v>864976832.78000021</v>
      </c>
      <c r="J55" s="307">
        <v>733443500.77999997</v>
      </c>
      <c r="K55" s="307">
        <v>733443500.77999997</v>
      </c>
      <c r="L55" s="307">
        <v>266186999</v>
      </c>
    </row>
    <row r="56" spans="1:12" ht="22.5" x14ac:dyDescent="0.2">
      <c r="A56" s="306" t="s">
        <v>184</v>
      </c>
      <c r="B56" s="362" t="s">
        <v>312</v>
      </c>
      <c r="C56" s="307">
        <v>60000000</v>
      </c>
      <c r="D56" s="307">
        <v>0</v>
      </c>
      <c r="E56" s="307">
        <v>0</v>
      </c>
      <c r="F56" s="307">
        <v>0</v>
      </c>
      <c r="G56" s="307">
        <v>60000000</v>
      </c>
      <c r="H56" s="307">
        <v>44423080</v>
      </c>
      <c r="I56" s="307">
        <v>21000000</v>
      </c>
      <c r="J56" s="307">
        <v>0</v>
      </c>
      <c r="K56" s="307">
        <v>0</v>
      </c>
      <c r="L56" s="307">
        <v>15576920</v>
      </c>
    </row>
    <row r="57" spans="1:12" ht="22.5" x14ac:dyDescent="0.2">
      <c r="A57" s="306" t="s">
        <v>179</v>
      </c>
      <c r="B57" s="362" t="s">
        <v>313</v>
      </c>
      <c r="C57" s="307">
        <v>0</v>
      </c>
      <c r="D57" s="307">
        <v>0</v>
      </c>
      <c r="E57" s="307">
        <v>0</v>
      </c>
      <c r="F57" s="307">
        <v>460056673.81</v>
      </c>
      <c r="G57" s="307">
        <v>460056673.81</v>
      </c>
      <c r="H57" s="307">
        <v>460056673.81</v>
      </c>
      <c r="I57" s="307">
        <v>384285339.6400001</v>
      </c>
      <c r="J57" s="761">
        <v>384285339.63999999</v>
      </c>
      <c r="K57" s="761">
        <v>384285339.63999999</v>
      </c>
      <c r="L57" s="307">
        <v>0</v>
      </c>
    </row>
    <row r="58" spans="1:12" ht="22.5" x14ac:dyDescent="0.2">
      <c r="A58" s="306" t="s">
        <v>360</v>
      </c>
      <c r="B58" s="362" t="s">
        <v>359</v>
      </c>
      <c r="C58" s="307">
        <v>0</v>
      </c>
      <c r="D58" s="307">
        <v>0</v>
      </c>
      <c r="E58" s="307">
        <v>0</v>
      </c>
      <c r="F58" s="307">
        <v>229425464</v>
      </c>
      <c r="G58" s="307">
        <v>229425464</v>
      </c>
      <c r="H58" s="307">
        <v>0</v>
      </c>
      <c r="I58" s="307">
        <v>0</v>
      </c>
      <c r="J58" s="307">
        <v>0</v>
      </c>
      <c r="K58" s="307">
        <v>0</v>
      </c>
      <c r="L58" s="307">
        <v>229425464</v>
      </c>
    </row>
    <row r="59" spans="1:12" ht="22.5" x14ac:dyDescent="0.2">
      <c r="A59" s="306" t="s">
        <v>176</v>
      </c>
      <c r="B59" s="362" t="s">
        <v>314</v>
      </c>
      <c r="C59" s="307">
        <v>745120983.30999994</v>
      </c>
      <c r="D59" s="307">
        <v>0</v>
      </c>
      <c r="E59" s="307">
        <v>0</v>
      </c>
      <c r="F59" s="307">
        <v>0</v>
      </c>
      <c r="G59" s="307">
        <v>745120983.30999994</v>
      </c>
      <c r="H59" s="307">
        <v>745120983.30999994</v>
      </c>
      <c r="I59" s="307">
        <v>349158161.13999999</v>
      </c>
      <c r="J59" s="761">
        <v>349158161.13999999</v>
      </c>
      <c r="K59" s="761">
        <v>349158161.13999999</v>
      </c>
      <c r="L59" s="307">
        <v>0</v>
      </c>
    </row>
    <row r="60" spans="1:12" ht="22.5" x14ac:dyDescent="0.2">
      <c r="A60" s="306" t="s">
        <v>182</v>
      </c>
      <c r="B60" s="362" t="s">
        <v>315</v>
      </c>
      <c r="C60" s="307">
        <v>100000000</v>
      </c>
      <c r="D60" s="307">
        <v>45384615</v>
      </c>
      <c r="E60" s="307">
        <v>0</v>
      </c>
      <c r="F60" s="307">
        <v>0</v>
      </c>
      <c r="G60" s="307">
        <v>145384615</v>
      </c>
      <c r="H60" s="307">
        <v>124200000</v>
      </c>
      <c r="I60" s="307">
        <v>110533332</v>
      </c>
      <c r="J60" s="307">
        <v>0</v>
      </c>
      <c r="K60" s="307">
        <v>0</v>
      </c>
      <c r="L60" s="307">
        <v>21184615</v>
      </c>
    </row>
    <row r="61" spans="1:12" ht="22.5" x14ac:dyDescent="0.2">
      <c r="A61" s="306" t="s">
        <v>358</v>
      </c>
      <c r="B61" s="362" t="s">
        <v>357</v>
      </c>
      <c r="C61" s="307">
        <v>833303586</v>
      </c>
      <c r="D61" s="307">
        <v>0</v>
      </c>
      <c r="E61" s="307">
        <v>0</v>
      </c>
      <c r="F61" s="307">
        <v>768617531.11000001</v>
      </c>
      <c r="G61" s="307">
        <v>1601921117.1099999</v>
      </c>
      <c r="H61" s="307">
        <v>612308880</v>
      </c>
      <c r="I61" s="307">
        <v>443836667</v>
      </c>
      <c r="J61" s="307">
        <v>100682500</v>
      </c>
      <c r="K61" s="307">
        <v>100682500</v>
      </c>
      <c r="L61" s="307">
        <v>989612237.11000001</v>
      </c>
    </row>
    <row r="62" spans="1:12" ht="22.5" x14ac:dyDescent="0.2">
      <c r="A62" s="306" t="s">
        <v>192</v>
      </c>
      <c r="B62" s="362" t="s">
        <v>316</v>
      </c>
      <c r="C62" s="307">
        <v>65820060</v>
      </c>
      <c r="D62" s="307">
        <v>0</v>
      </c>
      <c r="E62" s="307">
        <v>0</v>
      </c>
      <c r="F62" s="307">
        <v>0</v>
      </c>
      <c r="G62" s="307">
        <v>65820060</v>
      </c>
      <c r="H62" s="307">
        <v>27489913</v>
      </c>
      <c r="I62" s="307">
        <v>9000000</v>
      </c>
      <c r="J62" s="761">
        <v>3000000</v>
      </c>
      <c r="K62" s="307">
        <v>3000000</v>
      </c>
      <c r="L62" s="307">
        <v>38330147</v>
      </c>
    </row>
    <row r="63" spans="1:12" ht="22.5" x14ac:dyDescent="0.2">
      <c r="A63" s="306" t="s">
        <v>204</v>
      </c>
      <c r="B63" s="362" t="s">
        <v>317</v>
      </c>
      <c r="C63" s="307">
        <v>0</v>
      </c>
      <c r="D63" s="307">
        <v>0</v>
      </c>
      <c r="E63" s="307">
        <v>0</v>
      </c>
      <c r="F63" s="307">
        <v>58617531.109999999</v>
      </c>
      <c r="G63" s="307">
        <v>58617531.109999999</v>
      </c>
      <c r="H63" s="307">
        <v>58617531</v>
      </c>
      <c r="I63" s="307">
        <v>50220000</v>
      </c>
      <c r="J63" s="761">
        <v>13882500</v>
      </c>
      <c r="K63" s="307">
        <v>13882500</v>
      </c>
      <c r="L63" s="307">
        <v>0.10999999940395355</v>
      </c>
    </row>
    <row r="64" spans="1:12" ht="22.5" x14ac:dyDescent="0.2">
      <c r="A64" s="306" t="s">
        <v>193</v>
      </c>
      <c r="B64" s="362" t="s">
        <v>318</v>
      </c>
      <c r="C64" s="307">
        <v>0</v>
      </c>
      <c r="D64" s="307">
        <v>0</v>
      </c>
      <c r="E64" s="307">
        <v>0</v>
      </c>
      <c r="F64" s="307">
        <v>110000000</v>
      </c>
      <c r="G64" s="307">
        <v>110000000</v>
      </c>
      <c r="H64" s="307">
        <v>109475000</v>
      </c>
      <c r="I64" s="307">
        <v>109050000</v>
      </c>
      <c r="J64" s="761">
        <v>74000000</v>
      </c>
      <c r="K64" s="307">
        <v>74000000</v>
      </c>
      <c r="L64" s="307">
        <v>525000</v>
      </c>
    </row>
    <row r="65" spans="1:12" ht="22.5" x14ac:dyDescent="0.2">
      <c r="A65" s="306" t="s">
        <v>356</v>
      </c>
      <c r="B65" s="362" t="s">
        <v>355</v>
      </c>
      <c r="C65" s="307">
        <v>0</v>
      </c>
      <c r="D65" s="307">
        <v>0</v>
      </c>
      <c r="E65" s="307">
        <v>0</v>
      </c>
      <c r="F65" s="307">
        <v>600000000</v>
      </c>
      <c r="G65" s="307">
        <v>600000000</v>
      </c>
      <c r="H65" s="307">
        <v>0</v>
      </c>
      <c r="I65" s="307">
        <v>0</v>
      </c>
      <c r="J65" s="307">
        <v>0</v>
      </c>
      <c r="K65" s="307">
        <v>0</v>
      </c>
      <c r="L65" s="307">
        <v>600000000</v>
      </c>
    </row>
    <row r="66" spans="1:12" ht="22.5" x14ac:dyDescent="0.2">
      <c r="A66" s="306" t="s">
        <v>206</v>
      </c>
      <c r="B66" s="362" t="s">
        <v>319</v>
      </c>
      <c r="C66" s="307">
        <v>66355890</v>
      </c>
      <c r="D66" s="307">
        <v>0</v>
      </c>
      <c r="E66" s="307">
        <v>0</v>
      </c>
      <c r="F66" s="307">
        <v>0</v>
      </c>
      <c r="G66" s="307">
        <v>66355890</v>
      </c>
      <c r="H66" s="307">
        <v>7800000</v>
      </c>
      <c r="I66" s="307">
        <v>7800000</v>
      </c>
      <c r="J66" s="307">
        <v>0</v>
      </c>
      <c r="K66" s="307">
        <v>0</v>
      </c>
      <c r="L66" s="307">
        <v>58555890</v>
      </c>
    </row>
    <row r="67" spans="1:12" ht="22.5" x14ac:dyDescent="0.2">
      <c r="A67" s="306" t="s">
        <v>203</v>
      </c>
      <c r="B67" s="362" t="s">
        <v>320</v>
      </c>
      <c r="C67" s="307">
        <v>136127636</v>
      </c>
      <c r="D67" s="307">
        <v>0</v>
      </c>
      <c r="E67" s="307">
        <v>0</v>
      </c>
      <c r="F67" s="307">
        <v>0</v>
      </c>
      <c r="G67" s="307">
        <v>136127636</v>
      </c>
      <c r="H67" s="307">
        <v>103806500</v>
      </c>
      <c r="I67" s="307">
        <v>84599231</v>
      </c>
      <c r="J67" s="761">
        <v>9800000</v>
      </c>
      <c r="K67" s="307">
        <v>9800000</v>
      </c>
      <c r="L67" s="307">
        <v>32321136</v>
      </c>
    </row>
    <row r="68" spans="1:12" ht="22.5" x14ac:dyDescent="0.2">
      <c r="A68" s="306" t="s">
        <v>195</v>
      </c>
      <c r="B68" s="362" t="s">
        <v>321</v>
      </c>
      <c r="C68" s="307">
        <v>565000000</v>
      </c>
      <c r="D68" s="307">
        <v>0</v>
      </c>
      <c r="E68" s="307">
        <v>0</v>
      </c>
      <c r="F68" s="307">
        <v>0</v>
      </c>
      <c r="G68" s="307">
        <v>565000000</v>
      </c>
      <c r="H68" s="307">
        <v>305119936</v>
      </c>
      <c r="I68" s="307">
        <v>183167436</v>
      </c>
      <c r="J68" s="307">
        <v>0</v>
      </c>
      <c r="K68" s="307">
        <v>0</v>
      </c>
      <c r="L68" s="307">
        <v>259880064</v>
      </c>
    </row>
    <row r="69" spans="1:12" ht="22.5" x14ac:dyDescent="0.2">
      <c r="A69" s="306" t="s">
        <v>354</v>
      </c>
      <c r="B69" s="362" t="s">
        <v>353</v>
      </c>
      <c r="C69" s="307">
        <v>0</v>
      </c>
      <c r="D69" s="307">
        <v>35000000</v>
      </c>
      <c r="E69" s="307">
        <v>0</v>
      </c>
      <c r="F69" s="307">
        <v>91882074.640000001</v>
      </c>
      <c r="G69" s="307">
        <v>126882074.64</v>
      </c>
      <c r="H69" s="307">
        <v>31735000</v>
      </c>
      <c r="I69" s="307">
        <v>29811666</v>
      </c>
      <c r="J69" s="307">
        <v>0</v>
      </c>
      <c r="K69" s="307">
        <v>0</v>
      </c>
      <c r="L69" s="307">
        <v>95147074.640000001</v>
      </c>
    </row>
    <row r="70" spans="1:12" ht="22.5" x14ac:dyDescent="0.2">
      <c r="A70" s="306" t="s">
        <v>352</v>
      </c>
      <c r="B70" s="362" t="s">
        <v>351</v>
      </c>
      <c r="C70" s="307">
        <v>0</v>
      </c>
      <c r="D70" s="307">
        <v>0</v>
      </c>
      <c r="E70" s="307">
        <v>0</v>
      </c>
      <c r="F70" s="307">
        <v>91882074.640000001</v>
      </c>
      <c r="G70" s="307">
        <v>91882074.640000001</v>
      </c>
      <c r="H70" s="307">
        <v>31735000</v>
      </c>
      <c r="I70" s="307">
        <v>29811666</v>
      </c>
      <c r="J70" s="307">
        <v>0</v>
      </c>
      <c r="K70" s="307">
        <v>0</v>
      </c>
      <c r="L70" s="307">
        <v>60147074.640000001</v>
      </c>
    </row>
    <row r="71" spans="1:12" ht="22.5" x14ac:dyDescent="0.2">
      <c r="A71" s="306" t="s">
        <v>350</v>
      </c>
      <c r="B71" s="362" t="s">
        <v>349</v>
      </c>
      <c r="C71" s="307">
        <v>0</v>
      </c>
      <c r="D71" s="307">
        <v>35000000</v>
      </c>
      <c r="E71" s="307">
        <v>0</v>
      </c>
      <c r="F71" s="307">
        <v>0</v>
      </c>
      <c r="G71" s="307">
        <v>35000000</v>
      </c>
      <c r="H71" s="307">
        <v>0</v>
      </c>
      <c r="I71" s="307">
        <v>0</v>
      </c>
      <c r="J71" s="307">
        <v>0</v>
      </c>
      <c r="K71" s="307">
        <v>0</v>
      </c>
      <c r="L71" s="307">
        <v>35000000</v>
      </c>
    </row>
    <row r="72" spans="1:12" ht="22.5" x14ac:dyDescent="0.2">
      <c r="A72" s="306" t="s">
        <v>348</v>
      </c>
      <c r="B72" s="362" t="s">
        <v>347</v>
      </c>
      <c r="C72" s="307">
        <v>697390811</v>
      </c>
      <c r="D72" s="307">
        <v>0</v>
      </c>
      <c r="E72" s="307">
        <v>35000000</v>
      </c>
      <c r="F72" s="307">
        <v>3777339270.4099998</v>
      </c>
      <c r="G72" s="307">
        <v>4439730081.4099998</v>
      </c>
      <c r="H72" s="307">
        <v>1469676642.4400001</v>
      </c>
      <c r="I72" s="307">
        <v>1285278773</v>
      </c>
      <c r="J72" s="757">
        <v>570369440</v>
      </c>
      <c r="K72" s="757">
        <v>567484440</v>
      </c>
      <c r="L72" s="307">
        <v>2970053438.9699998</v>
      </c>
    </row>
    <row r="73" spans="1:12" ht="22.5" x14ac:dyDescent="0.2">
      <c r="A73" s="306" t="s">
        <v>235</v>
      </c>
      <c r="B73" s="362" t="s">
        <v>322</v>
      </c>
      <c r="C73" s="307">
        <v>69000000</v>
      </c>
      <c r="D73" s="307">
        <v>0</v>
      </c>
      <c r="E73" s="307">
        <v>0</v>
      </c>
      <c r="F73" s="307">
        <v>0</v>
      </c>
      <c r="G73" s="307">
        <v>69000000</v>
      </c>
      <c r="H73" s="307">
        <v>16600000</v>
      </c>
      <c r="I73" s="307">
        <v>16600000</v>
      </c>
      <c r="J73" s="761">
        <v>16600000</v>
      </c>
      <c r="K73" s="307">
        <v>16600000</v>
      </c>
      <c r="L73" s="307">
        <v>52400000</v>
      </c>
    </row>
    <row r="74" spans="1:12" ht="22.5" x14ac:dyDescent="0.2">
      <c r="A74" s="306" t="s">
        <v>228</v>
      </c>
      <c r="B74" s="362" t="s">
        <v>323</v>
      </c>
      <c r="C74" s="307">
        <v>0</v>
      </c>
      <c r="D74" s="307">
        <v>0</v>
      </c>
      <c r="E74" s="307">
        <v>0</v>
      </c>
      <c r="F74" s="307">
        <v>100000000</v>
      </c>
      <c r="G74" s="307">
        <v>100000000</v>
      </c>
      <c r="H74" s="307">
        <v>97250440</v>
      </c>
      <c r="I74" s="307">
        <v>93551440</v>
      </c>
      <c r="J74" s="761">
        <v>93551440</v>
      </c>
      <c r="K74" s="307">
        <v>93551440</v>
      </c>
      <c r="L74" s="307">
        <v>2749560</v>
      </c>
    </row>
    <row r="75" spans="1:12" ht="22.5" x14ac:dyDescent="0.2">
      <c r="A75" s="306" t="s">
        <v>226</v>
      </c>
      <c r="B75" s="362" t="s">
        <v>324</v>
      </c>
      <c r="C75" s="307">
        <v>0</v>
      </c>
      <c r="D75" s="307">
        <v>0</v>
      </c>
      <c r="E75" s="307">
        <v>0</v>
      </c>
      <c r="F75" s="307">
        <v>323078233.44</v>
      </c>
      <c r="G75" s="307">
        <v>323078233.44</v>
      </c>
      <c r="H75" s="307">
        <v>323008233.44</v>
      </c>
      <c r="I75" s="307">
        <v>220978000</v>
      </c>
      <c r="J75" s="761">
        <v>220978000</v>
      </c>
      <c r="K75" s="307">
        <v>220978000</v>
      </c>
      <c r="L75" s="307">
        <v>70000</v>
      </c>
    </row>
    <row r="76" spans="1:12" ht="22.5" x14ac:dyDescent="0.2">
      <c r="A76" s="306" t="s">
        <v>346</v>
      </c>
      <c r="B76" s="362" t="s">
        <v>345</v>
      </c>
      <c r="C76" s="307">
        <v>0</v>
      </c>
      <c r="D76" s="307">
        <v>0</v>
      </c>
      <c r="E76" s="307">
        <v>0</v>
      </c>
      <c r="F76" s="307">
        <v>26000000</v>
      </c>
      <c r="G76" s="307">
        <v>26000000</v>
      </c>
      <c r="H76" s="307">
        <v>25399667</v>
      </c>
      <c r="I76" s="307">
        <v>0</v>
      </c>
      <c r="J76" s="307">
        <v>0</v>
      </c>
      <c r="K76" s="307">
        <v>0</v>
      </c>
      <c r="L76" s="307">
        <v>600333</v>
      </c>
    </row>
    <row r="77" spans="1:12" ht="22.5" x14ac:dyDescent="0.2">
      <c r="A77" s="306" t="s">
        <v>232</v>
      </c>
      <c r="B77" s="362" t="s">
        <v>325</v>
      </c>
      <c r="C77" s="307">
        <v>0</v>
      </c>
      <c r="D77" s="307">
        <v>0</v>
      </c>
      <c r="E77" s="307">
        <v>0</v>
      </c>
      <c r="F77" s="307">
        <v>1084247733.1800001</v>
      </c>
      <c r="G77" s="307">
        <v>1084247733.1800001</v>
      </c>
      <c r="H77" s="307">
        <v>942978302</v>
      </c>
      <c r="I77" s="307">
        <v>889709333</v>
      </c>
      <c r="J77" s="761">
        <v>179800000</v>
      </c>
      <c r="K77" s="757">
        <v>176915000</v>
      </c>
      <c r="L77" s="307">
        <v>141269431.18000007</v>
      </c>
    </row>
    <row r="78" spans="1:12" ht="22.5" x14ac:dyDescent="0.2">
      <c r="A78" s="306" t="s">
        <v>233</v>
      </c>
      <c r="B78" s="362" t="s">
        <v>326</v>
      </c>
      <c r="C78" s="307">
        <v>0</v>
      </c>
      <c r="D78" s="307">
        <v>0</v>
      </c>
      <c r="E78" s="307">
        <v>0</v>
      </c>
      <c r="F78" s="307">
        <v>487625353.79000002</v>
      </c>
      <c r="G78" s="307">
        <v>487625353.79000002</v>
      </c>
      <c r="H78" s="307">
        <v>0</v>
      </c>
      <c r="I78" s="307">
        <v>0</v>
      </c>
      <c r="J78" s="307">
        <v>0</v>
      </c>
      <c r="K78" s="307">
        <v>0</v>
      </c>
      <c r="L78" s="307">
        <v>487625353.79000002</v>
      </c>
    </row>
    <row r="79" spans="1:12" ht="22.5" x14ac:dyDescent="0.2">
      <c r="A79" s="306" t="s">
        <v>344</v>
      </c>
      <c r="B79" s="362" t="s">
        <v>343</v>
      </c>
      <c r="C79" s="307">
        <v>0</v>
      </c>
      <c r="D79" s="307">
        <v>0</v>
      </c>
      <c r="E79" s="307">
        <v>0</v>
      </c>
      <c r="F79" s="307">
        <v>1756387950</v>
      </c>
      <c r="G79" s="307">
        <v>1756387950</v>
      </c>
      <c r="H79" s="307">
        <v>0</v>
      </c>
      <c r="I79" s="307">
        <v>0</v>
      </c>
      <c r="J79" s="307">
        <v>0</v>
      </c>
      <c r="K79" s="307">
        <v>0</v>
      </c>
      <c r="L79" s="307">
        <v>1756387950</v>
      </c>
    </row>
    <row r="80" spans="1:12" ht="22.5" x14ac:dyDescent="0.2">
      <c r="A80" s="306" t="s">
        <v>230</v>
      </c>
      <c r="B80" s="362" t="s">
        <v>327</v>
      </c>
      <c r="C80" s="307">
        <v>58390811</v>
      </c>
      <c r="D80" s="307">
        <v>0</v>
      </c>
      <c r="E80" s="307">
        <v>0</v>
      </c>
      <c r="F80" s="307">
        <v>0</v>
      </c>
      <c r="G80" s="307">
        <v>58390811</v>
      </c>
      <c r="H80" s="307">
        <v>0</v>
      </c>
      <c r="I80" s="307">
        <v>0</v>
      </c>
      <c r="J80" s="307">
        <v>0</v>
      </c>
      <c r="K80" s="307">
        <v>0</v>
      </c>
      <c r="L80" s="307">
        <v>58390811</v>
      </c>
    </row>
    <row r="81" spans="1:12" ht="22.5" x14ac:dyDescent="0.2">
      <c r="A81" s="306" t="s">
        <v>225</v>
      </c>
      <c r="B81" s="362" t="s">
        <v>328</v>
      </c>
      <c r="C81" s="307">
        <v>570000000</v>
      </c>
      <c r="D81" s="307">
        <v>0</v>
      </c>
      <c r="E81" s="307">
        <v>35000000</v>
      </c>
      <c r="F81" s="307">
        <v>0</v>
      </c>
      <c r="G81" s="307">
        <v>535000000</v>
      </c>
      <c r="H81" s="307">
        <v>64440000</v>
      </c>
      <c r="I81" s="307">
        <v>64440000</v>
      </c>
      <c r="J81" s="761">
        <v>59440000</v>
      </c>
      <c r="K81" s="307">
        <v>59440000</v>
      </c>
      <c r="L81" s="307">
        <v>470560000</v>
      </c>
    </row>
    <row r="82" spans="1:12" s="230" customFormat="1" x14ac:dyDescent="0.2"/>
    <row r="83" spans="1:12" s="230" customFormat="1" x14ac:dyDescent="0.2"/>
    <row r="84" spans="1:12" s="230" customFormat="1" x14ac:dyDescent="0.2"/>
    <row r="85" spans="1:12" s="230" customFormat="1" x14ac:dyDescent="0.2"/>
  </sheetData>
  <pageMargins left="0.16942326653612741" right="0.16942326653612741" top="0.16942326653612741" bottom="0.16942326653612741" header="0" footer="0"/>
  <pageSetup paperSize="258" scale="66" fitToHeight="0" orientation="landscape" blackAndWhite="1" errors="NA"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S112"/>
  <sheetViews>
    <sheetView showGridLines="0" tabSelected="1" topLeftCell="N1" zoomScale="55" zoomScaleNormal="55" workbookViewId="0">
      <selection activeCell="R20" sqref="R20"/>
    </sheetView>
  </sheetViews>
  <sheetFormatPr baseColWidth="10" defaultColWidth="22.140625" defaultRowHeight="15" x14ac:dyDescent="0.2"/>
  <cols>
    <col min="1" max="1" width="27.5703125" style="3" customWidth="1"/>
    <col min="2" max="2" width="55.42578125" style="3" customWidth="1"/>
    <col min="3" max="3" width="30.7109375" style="3" customWidth="1"/>
    <col min="4" max="4" width="25.85546875" style="16" customWidth="1"/>
    <col min="5" max="5" width="54.140625" style="16" customWidth="1"/>
    <col min="6" max="6" width="27.42578125" style="16" customWidth="1"/>
    <col min="7" max="7" width="44.85546875" style="16" customWidth="1"/>
    <col min="8" max="8" width="24.85546875" style="3" customWidth="1"/>
    <col min="9" max="9" width="40.7109375" style="26" customWidth="1"/>
    <col min="10" max="10" width="24.140625" style="26" customWidth="1"/>
    <col min="11" max="11" width="44.5703125" style="26" customWidth="1"/>
    <col min="12" max="12" width="14.140625" style="26" customWidth="1"/>
    <col min="13" max="13" width="21.140625" style="2" customWidth="1"/>
    <col min="14" max="14" width="17.42578125" style="2" customWidth="1"/>
    <col min="15" max="15" width="46.42578125" style="2" customWidth="1"/>
    <col min="16" max="16" width="34" style="17" customWidth="1"/>
    <col min="17" max="17" width="17.28515625" style="17" customWidth="1"/>
    <col min="18" max="18" width="59" style="18" customWidth="1"/>
    <col min="19" max="21" width="34" style="18" customWidth="1"/>
    <col min="22" max="22" width="45.28515625" style="28" customWidth="1"/>
    <col min="23" max="23" width="76" style="19" customWidth="1"/>
    <col min="24" max="71" width="11.42578125" style="305" customWidth="1"/>
    <col min="72" max="256" width="11.42578125" style="3" customWidth="1"/>
    <col min="257" max="257" width="7.28515625" style="3" customWidth="1"/>
    <col min="258" max="16384" width="22.140625" style="3"/>
  </cols>
  <sheetData>
    <row r="1" spans="1:71" s="1" customFormat="1" ht="29.25" customHeight="1" x14ac:dyDescent="0.2">
      <c r="A1" s="453"/>
      <c r="B1" s="455" t="s">
        <v>0</v>
      </c>
      <c r="C1" s="456"/>
      <c r="D1" s="456"/>
      <c r="E1" s="456"/>
      <c r="F1" s="456"/>
      <c r="G1" s="456"/>
      <c r="H1" s="456"/>
      <c r="I1" s="456"/>
      <c r="J1" s="456"/>
      <c r="K1" s="456"/>
      <c r="L1" s="456"/>
      <c r="M1" s="456"/>
      <c r="N1" s="456"/>
      <c r="O1" s="456"/>
      <c r="P1" s="456"/>
      <c r="Q1" s="456"/>
      <c r="R1" s="456"/>
      <c r="S1" s="456"/>
      <c r="T1" s="456"/>
      <c r="U1" s="456"/>
      <c r="V1" s="456"/>
      <c r="W1" s="38" t="s">
        <v>1</v>
      </c>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3"/>
      <c r="BJ1" s="303"/>
      <c r="BK1" s="303"/>
      <c r="BL1" s="303"/>
      <c r="BM1" s="303"/>
      <c r="BN1" s="303"/>
      <c r="BO1" s="303"/>
      <c r="BP1" s="303"/>
      <c r="BQ1" s="303"/>
      <c r="BR1" s="303"/>
      <c r="BS1" s="303"/>
    </row>
    <row r="2" spans="1:71" s="1" customFormat="1" ht="21.75" customHeight="1" x14ac:dyDescent="0.2">
      <c r="A2" s="453"/>
      <c r="B2" s="455"/>
      <c r="C2" s="456"/>
      <c r="D2" s="456"/>
      <c r="E2" s="456"/>
      <c r="F2" s="456"/>
      <c r="G2" s="456"/>
      <c r="H2" s="456"/>
      <c r="I2" s="456"/>
      <c r="J2" s="456"/>
      <c r="K2" s="456"/>
      <c r="L2" s="456"/>
      <c r="M2" s="456"/>
      <c r="N2" s="456"/>
      <c r="O2" s="456"/>
      <c r="P2" s="456"/>
      <c r="Q2" s="456"/>
      <c r="R2" s="456"/>
      <c r="S2" s="456"/>
      <c r="T2" s="456"/>
      <c r="U2" s="456"/>
      <c r="V2" s="456"/>
      <c r="W2" s="39" t="s">
        <v>29</v>
      </c>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3"/>
      <c r="BL2" s="303"/>
      <c r="BM2" s="303"/>
      <c r="BN2" s="303"/>
      <c r="BO2" s="303"/>
      <c r="BP2" s="303"/>
      <c r="BQ2" s="303"/>
      <c r="BR2" s="303"/>
      <c r="BS2" s="303"/>
    </row>
    <row r="3" spans="1:71" s="1" customFormat="1" ht="21.75" customHeight="1" x14ac:dyDescent="0.2">
      <c r="A3" s="453"/>
      <c r="B3" s="457" t="s">
        <v>2</v>
      </c>
      <c r="C3" s="458"/>
      <c r="D3" s="458"/>
      <c r="E3" s="458"/>
      <c r="F3" s="458"/>
      <c r="G3" s="458"/>
      <c r="H3" s="458"/>
      <c r="I3" s="458"/>
      <c r="J3" s="458"/>
      <c r="K3" s="458"/>
      <c r="L3" s="458"/>
      <c r="M3" s="458"/>
      <c r="N3" s="458"/>
      <c r="O3" s="458"/>
      <c r="P3" s="458"/>
      <c r="Q3" s="458"/>
      <c r="R3" s="458"/>
      <c r="S3" s="458"/>
      <c r="T3" s="458"/>
      <c r="U3" s="458"/>
      <c r="V3" s="458"/>
      <c r="W3" s="40" t="s">
        <v>30</v>
      </c>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3"/>
      <c r="BR3" s="303"/>
      <c r="BS3" s="303"/>
    </row>
    <row r="4" spans="1:71" s="1" customFormat="1" ht="25.5" customHeight="1" x14ac:dyDescent="0.2">
      <c r="A4" s="453"/>
      <c r="B4" s="457"/>
      <c r="C4" s="458"/>
      <c r="D4" s="458"/>
      <c r="E4" s="458"/>
      <c r="F4" s="458"/>
      <c r="G4" s="458"/>
      <c r="H4" s="458"/>
      <c r="I4" s="458"/>
      <c r="J4" s="458"/>
      <c r="K4" s="458"/>
      <c r="L4" s="458"/>
      <c r="M4" s="458"/>
      <c r="N4" s="458"/>
      <c r="O4" s="458"/>
      <c r="P4" s="458"/>
      <c r="Q4" s="458"/>
      <c r="R4" s="458"/>
      <c r="S4" s="458"/>
      <c r="T4" s="458"/>
      <c r="U4" s="458"/>
      <c r="V4" s="458"/>
      <c r="W4" s="41" t="s">
        <v>3</v>
      </c>
      <c r="X4" s="303"/>
      <c r="Y4" s="303"/>
      <c r="Z4" s="303"/>
      <c r="AA4" s="303"/>
      <c r="AB4" s="303"/>
      <c r="AC4" s="303"/>
      <c r="AD4" s="303"/>
      <c r="AE4" s="303"/>
      <c r="AF4" s="303"/>
      <c r="AG4" s="303"/>
      <c r="AH4" s="303"/>
      <c r="AI4" s="303"/>
      <c r="AJ4" s="303"/>
      <c r="AK4" s="303"/>
      <c r="AL4" s="303"/>
      <c r="AM4" s="303"/>
      <c r="AN4" s="303"/>
      <c r="AO4" s="303"/>
      <c r="AP4" s="303"/>
      <c r="AQ4" s="303"/>
      <c r="AR4" s="303"/>
      <c r="AS4" s="303"/>
      <c r="AT4" s="303"/>
      <c r="AU4" s="303"/>
      <c r="AV4" s="303"/>
      <c r="AW4" s="303"/>
      <c r="AX4" s="303"/>
      <c r="AY4" s="303"/>
      <c r="AZ4" s="303"/>
      <c r="BA4" s="303"/>
      <c r="BB4" s="303"/>
      <c r="BC4" s="303"/>
      <c r="BD4" s="303"/>
      <c r="BE4" s="303"/>
      <c r="BF4" s="303"/>
      <c r="BG4" s="303"/>
      <c r="BH4" s="303"/>
      <c r="BI4" s="303"/>
      <c r="BJ4" s="303"/>
      <c r="BK4" s="303"/>
      <c r="BL4" s="303"/>
      <c r="BM4" s="303"/>
      <c r="BN4" s="303"/>
      <c r="BO4" s="303"/>
      <c r="BP4" s="303"/>
      <c r="BQ4" s="303"/>
      <c r="BR4" s="303"/>
      <c r="BS4" s="303"/>
    </row>
    <row r="5" spans="1:71" s="1" customFormat="1" ht="18" customHeight="1" x14ac:dyDescent="0.2">
      <c r="A5" s="453"/>
      <c r="B5" s="459" t="s">
        <v>59</v>
      </c>
      <c r="C5" s="460"/>
      <c r="D5" s="460"/>
      <c r="E5" s="460"/>
      <c r="F5" s="460"/>
      <c r="G5" s="460"/>
      <c r="H5" s="460"/>
      <c r="I5" s="460"/>
      <c r="J5" s="460"/>
      <c r="K5" s="460"/>
      <c r="L5" s="460"/>
      <c r="M5" s="460"/>
      <c r="N5" s="460"/>
      <c r="O5" s="460"/>
      <c r="P5" s="460"/>
      <c r="Q5" s="460"/>
      <c r="R5" s="460"/>
      <c r="S5" s="460"/>
      <c r="T5" s="460"/>
      <c r="U5" s="460"/>
      <c r="V5" s="460"/>
      <c r="W5" s="461"/>
      <c r="X5" s="303"/>
      <c r="Y5" s="303"/>
      <c r="Z5" s="303"/>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3"/>
      <c r="BA5" s="303"/>
      <c r="BB5" s="303"/>
      <c r="BC5" s="303"/>
      <c r="BD5" s="303"/>
      <c r="BE5" s="303"/>
      <c r="BF5" s="303"/>
      <c r="BG5" s="303"/>
      <c r="BH5" s="303"/>
      <c r="BI5" s="303"/>
      <c r="BJ5" s="303"/>
      <c r="BK5" s="303"/>
      <c r="BL5" s="303"/>
      <c r="BM5" s="303"/>
      <c r="BN5" s="303"/>
      <c r="BO5" s="303"/>
      <c r="BP5" s="303"/>
      <c r="BQ5" s="303"/>
      <c r="BR5" s="303"/>
      <c r="BS5" s="303"/>
    </row>
    <row r="6" spans="1:71" s="1" customFormat="1" ht="18" customHeight="1" x14ac:dyDescent="0.2">
      <c r="A6" s="453"/>
      <c r="B6" s="462" t="s">
        <v>329</v>
      </c>
      <c r="C6" s="463"/>
      <c r="D6" s="463"/>
      <c r="E6" s="463"/>
      <c r="F6" s="463"/>
      <c r="G6" s="463"/>
      <c r="H6" s="463"/>
      <c r="I6" s="463"/>
      <c r="J6" s="463"/>
      <c r="K6" s="463"/>
      <c r="L6" s="463"/>
      <c r="M6" s="463"/>
      <c r="N6" s="463"/>
      <c r="O6" s="463"/>
      <c r="P6" s="463"/>
      <c r="Q6" s="463"/>
      <c r="R6" s="463"/>
      <c r="S6" s="463"/>
      <c r="T6" s="463"/>
      <c r="U6" s="463"/>
      <c r="V6" s="463"/>
      <c r="W6" s="464"/>
      <c r="X6" s="303"/>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3"/>
      <c r="BA6" s="303"/>
      <c r="BB6" s="303"/>
      <c r="BC6" s="303"/>
      <c r="BD6" s="303"/>
      <c r="BE6" s="303"/>
      <c r="BF6" s="303"/>
      <c r="BG6" s="303"/>
      <c r="BH6" s="303"/>
      <c r="BI6" s="303"/>
      <c r="BJ6" s="303"/>
      <c r="BK6" s="303"/>
      <c r="BL6" s="303"/>
      <c r="BM6" s="303"/>
      <c r="BN6" s="303"/>
      <c r="BO6" s="303"/>
      <c r="BP6" s="303"/>
      <c r="BQ6" s="303"/>
      <c r="BR6" s="303"/>
      <c r="BS6" s="303"/>
    </row>
    <row r="7" spans="1:71" s="1" customFormat="1" ht="18" customHeight="1" x14ac:dyDescent="0.2">
      <c r="A7" s="453"/>
      <c r="B7" s="465" t="s">
        <v>420</v>
      </c>
      <c r="C7" s="466"/>
      <c r="D7" s="466"/>
      <c r="E7" s="466"/>
      <c r="F7" s="466"/>
      <c r="G7" s="466"/>
      <c r="H7" s="466"/>
      <c r="I7" s="466"/>
      <c r="J7" s="466"/>
      <c r="K7" s="466"/>
      <c r="L7" s="466"/>
      <c r="M7" s="466"/>
      <c r="N7" s="466"/>
      <c r="O7" s="466"/>
      <c r="P7" s="466"/>
      <c r="Q7" s="466"/>
      <c r="R7" s="466"/>
      <c r="S7" s="466"/>
      <c r="T7" s="466"/>
      <c r="U7" s="466"/>
      <c r="V7" s="466"/>
      <c r="W7" s="467"/>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303"/>
      <c r="BI7" s="303"/>
      <c r="BJ7" s="303"/>
      <c r="BK7" s="303"/>
      <c r="BL7" s="303"/>
      <c r="BM7" s="303"/>
      <c r="BN7" s="303"/>
      <c r="BO7" s="303"/>
      <c r="BP7" s="303"/>
      <c r="BQ7" s="303"/>
      <c r="BR7" s="303"/>
      <c r="BS7" s="303"/>
    </row>
    <row r="8" spans="1:71" s="1" customFormat="1" ht="18" customHeight="1" thickBot="1" x14ac:dyDescent="0.25">
      <c r="A8" s="454"/>
      <c r="B8" s="468"/>
      <c r="C8" s="469"/>
      <c r="D8" s="469"/>
      <c r="E8" s="469"/>
      <c r="F8" s="469"/>
      <c r="G8" s="469"/>
      <c r="H8" s="469"/>
      <c r="I8" s="469"/>
      <c r="J8" s="469"/>
      <c r="K8" s="469"/>
      <c r="L8" s="469"/>
      <c r="M8" s="469"/>
      <c r="N8" s="469"/>
      <c r="O8" s="469"/>
      <c r="P8" s="469"/>
      <c r="Q8" s="469"/>
      <c r="R8" s="469"/>
      <c r="S8" s="469"/>
      <c r="T8" s="469"/>
      <c r="U8" s="469"/>
      <c r="V8" s="469"/>
      <c r="W8" s="470"/>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row>
    <row r="9" spans="1:71" s="2" customFormat="1" ht="26.1" customHeight="1" x14ac:dyDescent="0.2">
      <c r="A9" s="486" t="s">
        <v>4</v>
      </c>
      <c r="B9" s="487"/>
      <c r="C9" s="488"/>
      <c r="D9" s="489" t="s">
        <v>5</v>
      </c>
      <c r="E9" s="490"/>
      <c r="F9" s="490"/>
      <c r="G9" s="490"/>
      <c r="H9" s="486" t="s">
        <v>6</v>
      </c>
      <c r="I9" s="491"/>
      <c r="J9" s="491"/>
      <c r="K9" s="492"/>
      <c r="L9" s="493" t="s">
        <v>38</v>
      </c>
      <c r="M9" s="494"/>
      <c r="N9" s="494"/>
      <c r="O9" s="495"/>
      <c r="P9" s="496" t="s">
        <v>34</v>
      </c>
      <c r="Q9" s="497"/>
      <c r="R9" s="498"/>
      <c r="S9" s="499" t="s">
        <v>35</v>
      </c>
      <c r="T9" s="500"/>
      <c r="U9" s="500"/>
      <c r="V9" s="501"/>
      <c r="W9" s="471" t="s">
        <v>37</v>
      </c>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row>
    <row r="10" spans="1:71" s="2" customFormat="1" ht="33" customHeight="1" x14ac:dyDescent="0.2">
      <c r="A10" s="473" t="s">
        <v>32</v>
      </c>
      <c r="B10" s="476" t="s">
        <v>33</v>
      </c>
      <c r="C10" s="479" t="s">
        <v>28</v>
      </c>
      <c r="D10" s="444" t="s">
        <v>41</v>
      </c>
      <c r="E10" s="447" t="s">
        <v>43</v>
      </c>
      <c r="F10" s="447" t="s">
        <v>46</v>
      </c>
      <c r="G10" s="482" t="s">
        <v>49</v>
      </c>
      <c r="H10" s="485" t="s">
        <v>41</v>
      </c>
      <c r="I10" s="442" t="s">
        <v>44</v>
      </c>
      <c r="J10" s="442" t="s">
        <v>47</v>
      </c>
      <c r="K10" s="443" t="s">
        <v>48</v>
      </c>
      <c r="L10" s="444" t="s">
        <v>7</v>
      </c>
      <c r="M10" s="447" t="s">
        <v>42</v>
      </c>
      <c r="N10" s="450" t="s">
        <v>31</v>
      </c>
      <c r="O10" s="169" t="s">
        <v>39</v>
      </c>
      <c r="P10" s="473" t="s">
        <v>54</v>
      </c>
      <c r="Q10" s="476" t="s">
        <v>27</v>
      </c>
      <c r="R10" s="437" t="s">
        <v>8</v>
      </c>
      <c r="S10" s="440" t="s">
        <v>53</v>
      </c>
      <c r="T10" s="441" t="s">
        <v>9</v>
      </c>
      <c r="U10" s="441" t="s">
        <v>36</v>
      </c>
      <c r="V10" s="169" t="s">
        <v>10</v>
      </c>
      <c r="W10" s="472"/>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row>
    <row r="11" spans="1:71" s="2" customFormat="1" ht="18" customHeight="1" x14ac:dyDescent="0.2">
      <c r="A11" s="474"/>
      <c r="B11" s="477"/>
      <c r="C11" s="480"/>
      <c r="D11" s="445"/>
      <c r="E11" s="448"/>
      <c r="F11" s="448"/>
      <c r="G11" s="483"/>
      <c r="H11" s="485"/>
      <c r="I11" s="442"/>
      <c r="J11" s="442"/>
      <c r="K11" s="443"/>
      <c r="L11" s="445"/>
      <c r="M11" s="448"/>
      <c r="N11" s="451"/>
      <c r="O11" s="170" t="s">
        <v>11</v>
      </c>
      <c r="P11" s="474"/>
      <c r="Q11" s="477"/>
      <c r="R11" s="438"/>
      <c r="S11" s="440"/>
      <c r="T11" s="441"/>
      <c r="U11" s="441"/>
      <c r="V11" s="170" t="s">
        <v>11</v>
      </c>
      <c r="W11" s="472"/>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row>
    <row r="12" spans="1:71" s="2" customFormat="1" ht="18" customHeight="1" x14ac:dyDescent="0.2">
      <c r="A12" s="474"/>
      <c r="B12" s="477"/>
      <c r="C12" s="480"/>
      <c r="D12" s="445"/>
      <c r="E12" s="448"/>
      <c r="F12" s="448"/>
      <c r="G12" s="483"/>
      <c r="H12" s="485"/>
      <c r="I12" s="442"/>
      <c r="J12" s="442"/>
      <c r="K12" s="443"/>
      <c r="L12" s="445"/>
      <c r="M12" s="448"/>
      <c r="N12" s="451"/>
      <c r="O12" s="170" t="s">
        <v>12</v>
      </c>
      <c r="P12" s="474"/>
      <c r="Q12" s="477"/>
      <c r="R12" s="438"/>
      <c r="S12" s="440"/>
      <c r="T12" s="441"/>
      <c r="U12" s="441"/>
      <c r="V12" s="170" t="s">
        <v>12</v>
      </c>
      <c r="W12" s="472"/>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row>
    <row r="13" spans="1:71" s="2" customFormat="1" ht="18" customHeight="1" x14ac:dyDescent="0.2">
      <c r="A13" s="474"/>
      <c r="B13" s="477"/>
      <c r="C13" s="480"/>
      <c r="D13" s="445"/>
      <c r="E13" s="448"/>
      <c r="F13" s="448"/>
      <c r="G13" s="483"/>
      <c r="H13" s="485"/>
      <c r="I13" s="442"/>
      <c r="J13" s="442"/>
      <c r="K13" s="443"/>
      <c r="L13" s="445"/>
      <c r="M13" s="448"/>
      <c r="N13" s="451"/>
      <c r="O13" s="170" t="s">
        <v>13</v>
      </c>
      <c r="P13" s="474"/>
      <c r="Q13" s="477"/>
      <c r="R13" s="438"/>
      <c r="S13" s="440"/>
      <c r="T13" s="441"/>
      <c r="U13" s="441"/>
      <c r="V13" s="170" t="s">
        <v>13</v>
      </c>
      <c r="W13" s="472"/>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4"/>
      <c r="AY13" s="304"/>
      <c r="AZ13" s="304"/>
      <c r="BA13" s="304"/>
      <c r="BB13" s="304"/>
      <c r="BC13" s="304"/>
      <c r="BD13" s="304"/>
      <c r="BE13" s="304"/>
      <c r="BF13" s="304"/>
      <c r="BG13" s="304"/>
      <c r="BH13" s="304"/>
      <c r="BI13" s="304"/>
      <c r="BJ13" s="304"/>
      <c r="BK13" s="304"/>
      <c r="BL13" s="304"/>
      <c r="BM13" s="304"/>
      <c r="BN13" s="304"/>
      <c r="BO13" s="304"/>
      <c r="BP13" s="304"/>
      <c r="BQ13" s="304"/>
      <c r="BR13" s="304"/>
      <c r="BS13" s="304"/>
    </row>
    <row r="14" spans="1:71" s="2" customFormat="1" ht="18" customHeight="1" x14ac:dyDescent="0.2">
      <c r="A14" s="474"/>
      <c r="B14" s="477"/>
      <c r="C14" s="480"/>
      <c r="D14" s="445"/>
      <c r="E14" s="448"/>
      <c r="F14" s="448"/>
      <c r="G14" s="483"/>
      <c r="H14" s="485"/>
      <c r="I14" s="442"/>
      <c r="J14" s="442"/>
      <c r="K14" s="443"/>
      <c r="L14" s="445"/>
      <c r="M14" s="448"/>
      <c r="N14" s="451"/>
      <c r="O14" s="170" t="s">
        <v>14</v>
      </c>
      <c r="P14" s="474"/>
      <c r="Q14" s="477"/>
      <c r="R14" s="438"/>
      <c r="S14" s="440"/>
      <c r="T14" s="441"/>
      <c r="U14" s="441"/>
      <c r="V14" s="170" t="s">
        <v>14</v>
      </c>
      <c r="W14" s="472"/>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4"/>
      <c r="BM14" s="304"/>
      <c r="BN14" s="304"/>
      <c r="BO14" s="304"/>
      <c r="BP14" s="304"/>
      <c r="BQ14" s="304"/>
      <c r="BR14" s="304"/>
      <c r="BS14" s="304"/>
    </row>
    <row r="15" spans="1:71" s="2" customFormat="1" ht="19.5" customHeight="1" x14ac:dyDescent="0.2">
      <c r="A15" s="474"/>
      <c r="B15" s="477"/>
      <c r="C15" s="480"/>
      <c r="D15" s="445"/>
      <c r="E15" s="448"/>
      <c r="F15" s="448"/>
      <c r="G15" s="483"/>
      <c r="H15" s="485"/>
      <c r="I15" s="442"/>
      <c r="J15" s="442"/>
      <c r="K15" s="443"/>
      <c r="L15" s="445"/>
      <c r="M15" s="448"/>
      <c r="N15" s="451"/>
      <c r="O15" s="170" t="s">
        <v>15</v>
      </c>
      <c r="P15" s="474"/>
      <c r="Q15" s="477"/>
      <c r="R15" s="438"/>
      <c r="S15" s="440"/>
      <c r="T15" s="441"/>
      <c r="U15" s="441"/>
      <c r="V15" s="171" t="s">
        <v>15</v>
      </c>
      <c r="W15" s="472"/>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304"/>
      <c r="BG15" s="304"/>
      <c r="BH15" s="304"/>
      <c r="BI15" s="304"/>
      <c r="BJ15" s="304"/>
      <c r="BK15" s="304"/>
      <c r="BL15" s="304"/>
      <c r="BM15" s="304"/>
      <c r="BN15" s="304"/>
      <c r="BO15" s="304"/>
      <c r="BP15" s="304"/>
      <c r="BQ15" s="304"/>
      <c r="BR15" s="304"/>
      <c r="BS15" s="304"/>
    </row>
    <row r="16" spans="1:71" s="2" customFormat="1" ht="27" customHeight="1" x14ac:dyDescent="0.2">
      <c r="A16" s="475"/>
      <c r="B16" s="478"/>
      <c r="C16" s="481"/>
      <c r="D16" s="446"/>
      <c r="E16" s="449"/>
      <c r="F16" s="449"/>
      <c r="G16" s="484"/>
      <c r="H16" s="485"/>
      <c r="I16" s="442"/>
      <c r="J16" s="442"/>
      <c r="K16" s="443"/>
      <c r="L16" s="446"/>
      <c r="M16" s="449"/>
      <c r="N16" s="452"/>
      <c r="O16" s="171"/>
      <c r="P16" s="475"/>
      <c r="Q16" s="478"/>
      <c r="R16" s="439"/>
      <c r="S16" s="440"/>
      <c r="T16" s="441"/>
      <c r="U16" s="441"/>
      <c r="V16" s="173" t="s">
        <v>45</v>
      </c>
      <c r="W16" s="472"/>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304"/>
      <c r="BG16" s="304"/>
      <c r="BH16" s="304"/>
      <c r="BI16" s="304"/>
      <c r="BJ16" s="304"/>
      <c r="BK16" s="304"/>
      <c r="BL16" s="304"/>
      <c r="BM16" s="304"/>
      <c r="BN16" s="304"/>
      <c r="BO16" s="304"/>
      <c r="BP16" s="304"/>
      <c r="BQ16" s="304"/>
      <c r="BR16" s="304"/>
      <c r="BS16" s="304"/>
    </row>
    <row r="17" spans="1:71" s="162" customFormat="1" ht="46.5" customHeight="1" x14ac:dyDescent="0.2">
      <c r="A17" s="400" t="s">
        <v>330</v>
      </c>
      <c r="B17" s="403" t="s">
        <v>60</v>
      </c>
      <c r="C17" s="406">
        <f>SUM(S17:S55)</f>
        <v>5232666192.1399994</v>
      </c>
      <c r="D17" s="409">
        <v>4301007</v>
      </c>
      <c r="E17" s="412" t="s">
        <v>61</v>
      </c>
      <c r="F17" s="412">
        <v>4301007</v>
      </c>
      <c r="G17" s="434" t="s">
        <v>61</v>
      </c>
      <c r="H17" s="421">
        <v>430100701</v>
      </c>
      <c r="I17" s="428" t="s">
        <v>62</v>
      </c>
      <c r="J17" s="377">
        <v>430100701</v>
      </c>
      <c r="K17" s="380" t="s">
        <v>62</v>
      </c>
      <c r="L17" s="383" t="s">
        <v>63</v>
      </c>
      <c r="M17" s="386">
        <v>12</v>
      </c>
      <c r="N17" s="386">
        <v>12</v>
      </c>
      <c r="O17" s="389">
        <v>0.5</v>
      </c>
      <c r="P17" s="153" t="s">
        <v>177</v>
      </c>
      <c r="Q17" s="155">
        <v>5</v>
      </c>
      <c r="R17" s="153" t="s">
        <v>176</v>
      </c>
      <c r="S17" s="241">
        <v>745120983.30999994</v>
      </c>
      <c r="T17" s="242">
        <v>349158161.13999999</v>
      </c>
      <c r="U17" s="760">
        <v>349158161.13999999</v>
      </c>
      <c r="V17" s="369">
        <f>SUM(T17:T27)/SUM(S17:S27)</f>
        <v>0.32499041852379756</v>
      </c>
      <c r="W17" s="372" t="s">
        <v>339</v>
      </c>
      <c r="X17" s="305"/>
      <c r="Y17" s="305"/>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305"/>
      <c r="BI17" s="305"/>
      <c r="BJ17" s="305"/>
      <c r="BK17" s="305"/>
      <c r="BL17" s="305"/>
      <c r="BM17" s="305"/>
      <c r="BN17" s="305"/>
      <c r="BO17" s="305"/>
      <c r="BP17" s="305"/>
      <c r="BQ17" s="305"/>
      <c r="BR17" s="305"/>
      <c r="BS17" s="305"/>
    </row>
    <row r="18" spans="1:71" s="162" customFormat="1" ht="46.5" customHeight="1" x14ac:dyDescent="0.2">
      <c r="A18" s="401"/>
      <c r="B18" s="404"/>
      <c r="C18" s="407"/>
      <c r="D18" s="410"/>
      <c r="E18" s="413"/>
      <c r="F18" s="413"/>
      <c r="G18" s="435"/>
      <c r="H18" s="422"/>
      <c r="I18" s="429"/>
      <c r="J18" s="378"/>
      <c r="K18" s="381"/>
      <c r="L18" s="384"/>
      <c r="M18" s="387"/>
      <c r="N18" s="387"/>
      <c r="O18" s="391"/>
      <c r="P18" s="153" t="s">
        <v>180</v>
      </c>
      <c r="Q18" s="155">
        <v>5</v>
      </c>
      <c r="R18" s="153" t="s">
        <v>179</v>
      </c>
      <c r="S18" s="241">
        <v>460056673.81</v>
      </c>
      <c r="T18" s="242">
        <v>384285339.63999999</v>
      </c>
      <c r="U18" s="760">
        <v>384285339.63999999</v>
      </c>
      <c r="V18" s="370"/>
      <c r="W18" s="373"/>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row>
    <row r="19" spans="1:71" s="162" customFormat="1" ht="46.5" customHeight="1" x14ac:dyDescent="0.2">
      <c r="A19" s="401"/>
      <c r="B19" s="404"/>
      <c r="C19" s="407"/>
      <c r="D19" s="410"/>
      <c r="E19" s="413"/>
      <c r="F19" s="413"/>
      <c r="G19" s="435"/>
      <c r="H19" s="422"/>
      <c r="I19" s="429"/>
      <c r="J19" s="378"/>
      <c r="K19" s="381"/>
      <c r="L19" s="384"/>
      <c r="M19" s="387"/>
      <c r="N19" s="387"/>
      <c r="O19" s="391"/>
      <c r="P19" s="316" t="s">
        <v>424</v>
      </c>
      <c r="Q19" s="317">
        <v>28</v>
      </c>
      <c r="R19" s="316" t="s">
        <v>384</v>
      </c>
      <c r="S19" s="318">
        <v>302703853</v>
      </c>
      <c r="T19" s="319">
        <v>0</v>
      </c>
      <c r="U19" s="319">
        <v>0</v>
      </c>
      <c r="V19" s="370"/>
      <c r="W19" s="373"/>
      <c r="X19" s="305"/>
      <c r="Y19" s="305"/>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row>
    <row r="20" spans="1:71" s="162" customFormat="1" ht="46.5" customHeight="1" x14ac:dyDescent="0.2">
      <c r="A20" s="401"/>
      <c r="B20" s="404"/>
      <c r="C20" s="407"/>
      <c r="D20" s="410"/>
      <c r="E20" s="413"/>
      <c r="F20" s="413"/>
      <c r="G20" s="435"/>
      <c r="H20" s="422"/>
      <c r="I20" s="429"/>
      <c r="J20" s="378"/>
      <c r="K20" s="381"/>
      <c r="L20" s="384"/>
      <c r="M20" s="387"/>
      <c r="N20" s="387"/>
      <c r="O20" s="391"/>
      <c r="P20" s="153" t="s">
        <v>183</v>
      </c>
      <c r="Q20" s="155">
        <v>7</v>
      </c>
      <c r="R20" s="153" t="s">
        <v>182</v>
      </c>
      <c r="S20" s="243">
        <v>145384615</v>
      </c>
      <c r="T20" s="242">
        <v>110533332</v>
      </c>
      <c r="U20" s="242"/>
      <c r="V20" s="370"/>
      <c r="W20" s="373"/>
      <c r="X20" s="305"/>
      <c r="Y20" s="305"/>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row>
    <row r="21" spans="1:71" s="162" customFormat="1" ht="46.5" customHeight="1" x14ac:dyDescent="0.2">
      <c r="A21" s="401"/>
      <c r="B21" s="404"/>
      <c r="C21" s="407"/>
      <c r="D21" s="410"/>
      <c r="E21" s="413"/>
      <c r="F21" s="413"/>
      <c r="G21" s="435"/>
      <c r="H21" s="422"/>
      <c r="I21" s="429"/>
      <c r="J21" s="378"/>
      <c r="K21" s="381"/>
      <c r="L21" s="384"/>
      <c r="M21" s="387"/>
      <c r="N21" s="387"/>
      <c r="O21" s="391"/>
      <c r="P21" s="316" t="s">
        <v>424</v>
      </c>
      <c r="Q21" s="317">
        <v>28</v>
      </c>
      <c r="R21" s="320" t="s">
        <v>360</v>
      </c>
      <c r="S21" s="321">
        <v>229425464</v>
      </c>
      <c r="T21" s="319">
        <v>0</v>
      </c>
      <c r="U21" s="319">
        <v>0</v>
      </c>
      <c r="V21" s="370"/>
      <c r="W21" s="373"/>
      <c r="X21" s="305"/>
      <c r="Y21" s="305"/>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c r="BO21" s="305"/>
      <c r="BP21" s="305"/>
      <c r="BQ21" s="305"/>
      <c r="BR21" s="305"/>
      <c r="BS21" s="305"/>
    </row>
    <row r="22" spans="1:71" s="162" customFormat="1" ht="46.5" customHeight="1" x14ac:dyDescent="0.2">
      <c r="A22" s="401"/>
      <c r="B22" s="404"/>
      <c r="C22" s="407"/>
      <c r="D22" s="410"/>
      <c r="E22" s="413"/>
      <c r="F22" s="413"/>
      <c r="G22" s="435"/>
      <c r="H22" s="422"/>
      <c r="I22" s="429"/>
      <c r="J22" s="378"/>
      <c r="K22" s="381"/>
      <c r="L22" s="384"/>
      <c r="M22" s="387"/>
      <c r="N22" s="387"/>
      <c r="O22" s="391"/>
      <c r="P22" s="153" t="s">
        <v>185</v>
      </c>
      <c r="Q22" s="155">
        <v>12</v>
      </c>
      <c r="R22" s="174" t="s">
        <v>184</v>
      </c>
      <c r="S22" s="243">
        <v>60000000</v>
      </c>
      <c r="T22" s="242">
        <v>21000000</v>
      </c>
      <c r="U22" s="242">
        <v>0</v>
      </c>
      <c r="V22" s="370"/>
      <c r="W22" s="373"/>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row>
    <row r="23" spans="1:71" s="162" customFormat="1" ht="46.5" customHeight="1" x14ac:dyDescent="0.2">
      <c r="A23" s="401"/>
      <c r="B23" s="404"/>
      <c r="C23" s="407"/>
      <c r="D23" s="410"/>
      <c r="E23" s="413"/>
      <c r="F23" s="413"/>
      <c r="G23" s="435"/>
      <c r="H23" s="422"/>
      <c r="I23" s="429"/>
      <c r="J23" s="378"/>
      <c r="K23" s="381"/>
      <c r="L23" s="384"/>
      <c r="M23" s="387"/>
      <c r="N23" s="387"/>
      <c r="O23" s="391"/>
      <c r="P23" s="153" t="s">
        <v>185</v>
      </c>
      <c r="Q23" s="155">
        <v>12</v>
      </c>
      <c r="R23" s="174" t="s">
        <v>187</v>
      </c>
      <c r="S23" s="241">
        <f>8625517.93+30000000</f>
        <v>38625517.93</v>
      </c>
      <c r="T23" s="242">
        <v>0</v>
      </c>
      <c r="U23" s="242">
        <v>0</v>
      </c>
      <c r="V23" s="370"/>
      <c r="W23" s="373"/>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c r="BM23" s="305"/>
      <c r="BN23" s="305"/>
      <c r="BO23" s="305"/>
      <c r="BP23" s="305"/>
      <c r="BQ23" s="305"/>
      <c r="BR23" s="305"/>
      <c r="BS23" s="305"/>
    </row>
    <row r="24" spans="1:71" s="162" customFormat="1" ht="46.5" customHeight="1" x14ac:dyDescent="0.2">
      <c r="A24" s="401"/>
      <c r="B24" s="404"/>
      <c r="C24" s="407"/>
      <c r="D24" s="410"/>
      <c r="E24" s="413"/>
      <c r="F24" s="413"/>
      <c r="G24" s="435"/>
      <c r="H24" s="422"/>
      <c r="I24" s="429"/>
      <c r="J24" s="378"/>
      <c r="K24" s="381"/>
      <c r="L24" s="384"/>
      <c r="M24" s="387"/>
      <c r="N24" s="387"/>
      <c r="O24" s="391"/>
      <c r="P24" s="316" t="s">
        <v>424</v>
      </c>
      <c r="Q24" s="317">
        <v>28</v>
      </c>
      <c r="R24" s="320" t="s">
        <v>402</v>
      </c>
      <c r="S24" s="318">
        <v>285613152</v>
      </c>
      <c r="T24" s="319">
        <v>0</v>
      </c>
      <c r="U24" s="319">
        <v>0</v>
      </c>
      <c r="V24" s="370"/>
      <c r="W24" s="373"/>
      <c r="X24" s="305"/>
      <c r="Y24" s="305"/>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c r="BO24" s="305"/>
      <c r="BP24" s="305"/>
      <c r="BQ24" s="305"/>
      <c r="BR24" s="305"/>
      <c r="BS24" s="305"/>
    </row>
    <row r="25" spans="1:71" s="162" customFormat="1" ht="46.5" customHeight="1" x14ac:dyDescent="0.2">
      <c r="A25" s="401"/>
      <c r="B25" s="404"/>
      <c r="C25" s="407"/>
      <c r="D25" s="410"/>
      <c r="E25" s="413"/>
      <c r="F25" s="413"/>
      <c r="G25" s="435"/>
      <c r="H25" s="422"/>
      <c r="I25" s="429"/>
      <c r="J25" s="378"/>
      <c r="K25" s="381"/>
      <c r="L25" s="384"/>
      <c r="M25" s="387"/>
      <c r="N25" s="387"/>
      <c r="O25" s="391"/>
      <c r="P25" s="316" t="s">
        <v>424</v>
      </c>
      <c r="Q25" s="317">
        <v>28</v>
      </c>
      <c r="R25" s="320" t="s">
        <v>360</v>
      </c>
      <c r="S25" s="318">
        <v>300000000</v>
      </c>
      <c r="T25" s="319">
        <v>0</v>
      </c>
      <c r="U25" s="319">
        <v>0</v>
      </c>
      <c r="V25" s="370"/>
      <c r="W25" s="373"/>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5"/>
      <c r="BA25" s="305"/>
      <c r="BB25" s="305"/>
      <c r="BC25" s="305"/>
      <c r="BD25" s="305"/>
      <c r="BE25" s="305"/>
      <c r="BF25" s="305"/>
      <c r="BG25" s="305"/>
      <c r="BH25" s="305"/>
      <c r="BI25" s="305"/>
      <c r="BJ25" s="305"/>
      <c r="BK25" s="305"/>
      <c r="BL25" s="305"/>
      <c r="BM25" s="305"/>
      <c r="BN25" s="305"/>
      <c r="BO25" s="305"/>
      <c r="BP25" s="305"/>
      <c r="BQ25" s="305"/>
      <c r="BR25" s="305"/>
      <c r="BS25" s="305"/>
    </row>
    <row r="26" spans="1:71" s="162" customFormat="1" ht="46.5" customHeight="1" x14ac:dyDescent="0.2">
      <c r="A26" s="401"/>
      <c r="B26" s="404"/>
      <c r="C26" s="407"/>
      <c r="D26" s="410"/>
      <c r="E26" s="413"/>
      <c r="F26" s="413"/>
      <c r="G26" s="435"/>
      <c r="H26" s="422"/>
      <c r="I26" s="429"/>
      <c r="J26" s="378"/>
      <c r="K26" s="381"/>
      <c r="L26" s="384"/>
      <c r="M26" s="387"/>
      <c r="N26" s="387"/>
      <c r="O26" s="391"/>
      <c r="P26" s="153" t="s">
        <v>183</v>
      </c>
      <c r="Q26" s="155">
        <v>7</v>
      </c>
      <c r="R26" s="174" t="s">
        <v>188</v>
      </c>
      <c r="S26" s="241">
        <v>70000000</v>
      </c>
      <c r="T26" s="242">
        <v>0</v>
      </c>
      <c r="U26" s="242">
        <v>0</v>
      </c>
      <c r="V26" s="370"/>
      <c r="W26" s="373"/>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5"/>
      <c r="BP26" s="305"/>
      <c r="BQ26" s="305"/>
      <c r="BR26" s="305"/>
      <c r="BS26" s="305"/>
    </row>
    <row r="27" spans="1:71" s="162" customFormat="1" ht="46.5" customHeight="1" x14ac:dyDescent="0.2">
      <c r="A27" s="401"/>
      <c r="B27" s="404"/>
      <c r="C27" s="407"/>
      <c r="D27" s="411"/>
      <c r="E27" s="414"/>
      <c r="F27" s="414"/>
      <c r="G27" s="436"/>
      <c r="H27" s="423"/>
      <c r="I27" s="430"/>
      <c r="J27" s="379"/>
      <c r="K27" s="382"/>
      <c r="L27" s="385"/>
      <c r="M27" s="388"/>
      <c r="N27" s="388"/>
      <c r="O27" s="392"/>
      <c r="P27" s="316" t="s">
        <v>183</v>
      </c>
      <c r="Q27" s="317">
        <v>7</v>
      </c>
      <c r="R27" s="316" t="s">
        <v>189</v>
      </c>
      <c r="S27" s="318">
        <v>24615385</v>
      </c>
      <c r="T27" s="319">
        <v>0</v>
      </c>
      <c r="U27" s="319">
        <v>0</v>
      </c>
      <c r="V27" s="371"/>
      <c r="W27" s="374"/>
      <c r="X27" s="305"/>
      <c r="Y27" s="305"/>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05"/>
      <c r="BL27" s="305"/>
      <c r="BM27" s="305"/>
      <c r="BN27" s="305"/>
      <c r="BO27" s="305"/>
      <c r="BP27" s="305"/>
      <c r="BQ27" s="305"/>
      <c r="BR27" s="305"/>
      <c r="BS27" s="305"/>
    </row>
    <row r="28" spans="1:71" s="162" customFormat="1" ht="46.5" customHeight="1" x14ac:dyDescent="0.2">
      <c r="A28" s="401"/>
      <c r="B28" s="404"/>
      <c r="C28" s="407"/>
      <c r="D28" s="409">
        <v>4301037</v>
      </c>
      <c r="E28" s="415" t="s">
        <v>64</v>
      </c>
      <c r="F28" s="412">
        <v>4301037</v>
      </c>
      <c r="G28" s="434" t="s">
        <v>64</v>
      </c>
      <c r="H28" s="421">
        <v>430103701</v>
      </c>
      <c r="I28" s="428" t="s">
        <v>65</v>
      </c>
      <c r="J28" s="377">
        <v>430103701</v>
      </c>
      <c r="K28" s="380" t="s">
        <v>65</v>
      </c>
      <c r="L28" s="383" t="s">
        <v>63</v>
      </c>
      <c r="M28" s="386">
        <v>12</v>
      </c>
      <c r="N28" s="386">
        <v>12</v>
      </c>
      <c r="O28" s="389">
        <v>0.2</v>
      </c>
      <c r="P28" s="201" t="s">
        <v>185</v>
      </c>
      <c r="Q28" s="201">
        <v>12</v>
      </c>
      <c r="R28" s="200" t="s">
        <v>192</v>
      </c>
      <c r="S28" s="245">
        <v>40820060</v>
      </c>
      <c r="T28" s="242">
        <f>9000000-5000000</f>
        <v>4000000</v>
      </c>
      <c r="U28" s="760">
        <v>3000000</v>
      </c>
      <c r="V28" s="369">
        <f>SUM(T28:T36)/SUM(S28:S36)</f>
        <v>0.12833270205866082</v>
      </c>
      <c r="W28" s="372" t="s">
        <v>340</v>
      </c>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c r="AU28" s="305"/>
      <c r="AV28" s="305"/>
      <c r="AW28" s="305"/>
      <c r="AX28" s="305"/>
      <c r="AY28" s="305"/>
      <c r="AZ28" s="305"/>
      <c r="BA28" s="305"/>
      <c r="BB28" s="305"/>
      <c r="BC28" s="305"/>
      <c r="BD28" s="305"/>
      <c r="BE28" s="305"/>
      <c r="BF28" s="305"/>
      <c r="BG28" s="305"/>
      <c r="BH28" s="305"/>
      <c r="BI28" s="305"/>
      <c r="BJ28" s="305"/>
      <c r="BK28" s="305"/>
      <c r="BL28" s="305"/>
      <c r="BM28" s="305"/>
      <c r="BN28" s="305"/>
      <c r="BO28" s="305"/>
      <c r="BP28" s="305"/>
      <c r="BQ28" s="305"/>
      <c r="BR28" s="305"/>
      <c r="BS28" s="305"/>
    </row>
    <row r="29" spans="1:71" s="162" customFormat="1" ht="46.5" customHeight="1" x14ac:dyDescent="0.2">
      <c r="A29" s="401"/>
      <c r="B29" s="404"/>
      <c r="C29" s="407"/>
      <c r="D29" s="410"/>
      <c r="E29" s="416"/>
      <c r="F29" s="413"/>
      <c r="G29" s="435"/>
      <c r="H29" s="422"/>
      <c r="I29" s="429"/>
      <c r="J29" s="378"/>
      <c r="K29" s="381"/>
      <c r="L29" s="384"/>
      <c r="M29" s="387"/>
      <c r="N29" s="387"/>
      <c r="O29" s="391"/>
      <c r="P29" s="762" t="s">
        <v>194</v>
      </c>
      <c r="Q29" s="763">
        <v>24</v>
      </c>
      <c r="R29" s="764" t="s">
        <v>193</v>
      </c>
      <c r="S29" s="765">
        <v>40000000</v>
      </c>
      <c r="T29" s="756">
        <v>40000000</v>
      </c>
      <c r="U29" s="756">
        <f>20000000+3500000</f>
        <v>23500000</v>
      </c>
      <c r="V29" s="370"/>
      <c r="W29" s="373"/>
      <c r="X29" s="305"/>
      <c r="Y29" s="305"/>
      <c r="Z29" s="305"/>
      <c r="AA29" s="305"/>
      <c r="AB29" s="305"/>
      <c r="AC29" s="305"/>
      <c r="AD29" s="305"/>
      <c r="AE29" s="305"/>
      <c r="AF29" s="305"/>
      <c r="AG29" s="305"/>
      <c r="AH29" s="305"/>
      <c r="AI29" s="305"/>
      <c r="AJ29" s="305"/>
      <c r="AK29" s="305"/>
      <c r="AL29" s="305"/>
      <c r="AM29" s="305"/>
      <c r="AN29" s="305"/>
      <c r="AO29" s="305"/>
      <c r="AP29" s="305"/>
      <c r="AQ29" s="305"/>
      <c r="AR29" s="305"/>
      <c r="AS29" s="305"/>
      <c r="AT29" s="305"/>
      <c r="AU29" s="305"/>
      <c r="AV29" s="305"/>
      <c r="AW29" s="305"/>
      <c r="AX29" s="305"/>
      <c r="AY29" s="305"/>
      <c r="AZ29" s="305"/>
      <c r="BA29" s="305"/>
      <c r="BB29" s="305"/>
      <c r="BC29" s="305"/>
      <c r="BD29" s="305"/>
      <c r="BE29" s="305"/>
      <c r="BF29" s="305"/>
      <c r="BG29" s="305"/>
      <c r="BH29" s="305"/>
      <c r="BI29" s="305"/>
      <c r="BJ29" s="305"/>
      <c r="BK29" s="305"/>
      <c r="BL29" s="305"/>
      <c r="BM29" s="305"/>
      <c r="BN29" s="305"/>
      <c r="BO29" s="305"/>
      <c r="BP29" s="305"/>
      <c r="BQ29" s="305"/>
      <c r="BR29" s="305"/>
      <c r="BS29" s="305"/>
    </row>
    <row r="30" spans="1:71" s="162" customFormat="1" ht="46.5" customHeight="1" x14ac:dyDescent="0.2">
      <c r="A30" s="401"/>
      <c r="B30" s="404"/>
      <c r="C30" s="407"/>
      <c r="D30" s="410"/>
      <c r="E30" s="416"/>
      <c r="F30" s="413"/>
      <c r="G30" s="435"/>
      <c r="H30" s="422"/>
      <c r="I30" s="429"/>
      <c r="J30" s="378"/>
      <c r="K30" s="381"/>
      <c r="L30" s="384"/>
      <c r="M30" s="387"/>
      <c r="N30" s="387"/>
      <c r="O30" s="391"/>
      <c r="P30" s="201" t="s">
        <v>183</v>
      </c>
      <c r="Q30" s="201">
        <v>7</v>
      </c>
      <c r="R30" s="200" t="s">
        <v>195</v>
      </c>
      <c r="S30" s="245">
        <v>75000000</v>
      </c>
      <c r="T30" s="242">
        <v>0</v>
      </c>
      <c r="U30" s="242">
        <v>0</v>
      </c>
      <c r="V30" s="370"/>
      <c r="W30" s="373"/>
      <c r="X30" s="305"/>
      <c r="Y30" s="305"/>
      <c r="Z30" s="305"/>
      <c r="AA30" s="305"/>
      <c r="AB30" s="305"/>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c r="BH30" s="305"/>
      <c r="BI30" s="305"/>
      <c r="BJ30" s="305"/>
      <c r="BK30" s="305"/>
      <c r="BL30" s="305"/>
      <c r="BM30" s="305"/>
      <c r="BN30" s="305"/>
      <c r="BO30" s="305"/>
      <c r="BP30" s="305"/>
      <c r="BQ30" s="305"/>
      <c r="BR30" s="305"/>
      <c r="BS30" s="305"/>
    </row>
    <row r="31" spans="1:71" s="162" customFormat="1" ht="46.5" customHeight="1" x14ac:dyDescent="0.2">
      <c r="A31" s="401"/>
      <c r="B31" s="404"/>
      <c r="C31" s="407"/>
      <c r="D31" s="410"/>
      <c r="E31" s="416"/>
      <c r="F31" s="413"/>
      <c r="G31" s="435"/>
      <c r="H31" s="422"/>
      <c r="I31" s="429"/>
      <c r="J31" s="378"/>
      <c r="K31" s="381"/>
      <c r="L31" s="384"/>
      <c r="M31" s="387"/>
      <c r="N31" s="387"/>
      <c r="O31" s="391"/>
      <c r="P31" s="201" t="s">
        <v>185</v>
      </c>
      <c r="Q31" s="201">
        <v>12</v>
      </c>
      <c r="R31" s="200" t="s">
        <v>197</v>
      </c>
      <c r="S31" s="245">
        <f>4000000+3000000+24000000</f>
        <v>31000000</v>
      </c>
      <c r="T31" s="242">
        <v>0</v>
      </c>
      <c r="U31" s="242">
        <v>0</v>
      </c>
      <c r="V31" s="370"/>
      <c r="W31" s="373"/>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5"/>
      <c r="BH31" s="305"/>
      <c r="BI31" s="305"/>
      <c r="BJ31" s="305"/>
      <c r="BK31" s="305"/>
      <c r="BL31" s="305"/>
      <c r="BM31" s="305"/>
      <c r="BN31" s="305"/>
      <c r="BO31" s="305"/>
      <c r="BP31" s="305"/>
      <c r="BQ31" s="305"/>
      <c r="BR31" s="305"/>
      <c r="BS31" s="305"/>
    </row>
    <row r="32" spans="1:71" s="162" customFormat="1" ht="46.5" customHeight="1" x14ac:dyDescent="0.2">
      <c r="A32" s="401"/>
      <c r="B32" s="404"/>
      <c r="C32" s="407"/>
      <c r="D32" s="410"/>
      <c r="E32" s="416"/>
      <c r="F32" s="413"/>
      <c r="G32" s="435"/>
      <c r="H32" s="422"/>
      <c r="I32" s="429"/>
      <c r="J32" s="378"/>
      <c r="K32" s="381"/>
      <c r="L32" s="384"/>
      <c r="M32" s="387"/>
      <c r="N32" s="387"/>
      <c r="O32" s="391"/>
      <c r="P32" s="201" t="s">
        <v>185</v>
      </c>
      <c r="Q32" s="201">
        <v>12</v>
      </c>
      <c r="R32" s="200" t="s">
        <v>192</v>
      </c>
      <c r="S32" s="245">
        <f>56000000-S31</f>
        <v>25000000</v>
      </c>
      <c r="T32" s="242">
        <v>5000000</v>
      </c>
      <c r="U32" s="242">
        <v>0</v>
      </c>
      <c r="V32" s="370"/>
      <c r="W32" s="373"/>
      <c r="X32" s="305"/>
      <c r="Y32" s="305"/>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5"/>
      <c r="BI32" s="305"/>
      <c r="BJ32" s="305"/>
      <c r="BK32" s="305"/>
      <c r="BL32" s="305"/>
      <c r="BM32" s="305"/>
      <c r="BN32" s="305"/>
      <c r="BO32" s="305"/>
      <c r="BP32" s="305"/>
      <c r="BQ32" s="305"/>
      <c r="BR32" s="305"/>
      <c r="BS32" s="305"/>
    </row>
    <row r="33" spans="1:71" s="162" customFormat="1" ht="46.5" customHeight="1" x14ac:dyDescent="0.2">
      <c r="A33" s="401"/>
      <c r="B33" s="404"/>
      <c r="C33" s="407"/>
      <c r="D33" s="410"/>
      <c r="E33" s="416"/>
      <c r="F33" s="413"/>
      <c r="G33" s="435"/>
      <c r="H33" s="422"/>
      <c r="I33" s="429"/>
      <c r="J33" s="378"/>
      <c r="K33" s="381"/>
      <c r="L33" s="384"/>
      <c r="M33" s="387"/>
      <c r="N33" s="387"/>
      <c r="O33" s="391"/>
      <c r="P33" s="201" t="s">
        <v>183</v>
      </c>
      <c r="Q33" s="201">
        <v>7</v>
      </c>
      <c r="R33" s="200" t="s">
        <v>195</v>
      </c>
      <c r="S33" s="245">
        <f>20000000+30000000</f>
        <v>50000000</v>
      </c>
      <c r="T33" s="242">
        <v>0</v>
      </c>
      <c r="U33" s="242">
        <v>0</v>
      </c>
      <c r="V33" s="370"/>
      <c r="W33" s="373"/>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row>
    <row r="34" spans="1:71" s="162" customFormat="1" ht="46.5" customHeight="1" x14ac:dyDescent="0.2">
      <c r="A34" s="401"/>
      <c r="B34" s="404"/>
      <c r="C34" s="407"/>
      <c r="D34" s="410"/>
      <c r="E34" s="416"/>
      <c r="F34" s="413"/>
      <c r="G34" s="435"/>
      <c r="H34" s="422"/>
      <c r="I34" s="429"/>
      <c r="J34" s="378"/>
      <c r="K34" s="381"/>
      <c r="L34" s="384"/>
      <c r="M34" s="387"/>
      <c r="N34" s="387"/>
      <c r="O34" s="391"/>
      <c r="P34" s="201" t="s">
        <v>183</v>
      </c>
      <c r="Q34" s="201">
        <v>7</v>
      </c>
      <c r="R34" s="200" t="s">
        <v>198</v>
      </c>
      <c r="S34" s="245">
        <v>20000000</v>
      </c>
      <c r="T34" s="242">
        <v>0</v>
      </c>
      <c r="U34" s="242">
        <v>0</v>
      </c>
      <c r="V34" s="370"/>
      <c r="W34" s="373"/>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row>
    <row r="35" spans="1:71" s="162" customFormat="1" ht="46.5" customHeight="1" x14ac:dyDescent="0.2">
      <c r="A35" s="401"/>
      <c r="B35" s="404"/>
      <c r="C35" s="407"/>
      <c r="D35" s="410"/>
      <c r="E35" s="416"/>
      <c r="F35" s="413"/>
      <c r="G35" s="435"/>
      <c r="H35" s="422"/>
      <c r="I35" s="429"/>
      <c r="J35" s="378"/>
      <c r="K35" s="381"/>
      <c r="L35" s="384"/>
      <c r="M35" s="387"/>
      <c r="N35" s="387"/>
      <c r="O35" s="391"/>
      <c r="P35" s="201" t="s">
        <v>185</v>
      </c>
      <c r="Q35" s="201">
        <v>12</v>
      </c>
      <c r="R35" s="200" t="s">
        <v>197</v>
      </c>
      <c r="S35" s="245">
        <v>80000000</v>
      </c>
      <c r="T35" s="242">
        <v>0</v>
      </c>
      <c r="U35" s="242">
        <v>0</v>
      </c>
      <c r="V35" s="370"/>
      <c r="W35" s="373"/>
      <c r="X35" s="305"/>
      <c r="Y35" s="305"/>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305"/>
      <c r="BI35" s="305"/>
      <c r="BJ35" s="305"/>
      <c r="BK35" s="305"/>
      <c r="BL35" s="305"/>
      <c r="BM35" s="305"/>
      <c r="BN35" s="305"/>
      <c r="BO35" s="305"/>
      <c r="BP35" s="305"/>
      <c r="BQ35" s="305"/>
      <c r="BR35" s="305"/>
      <c r="BS35" s="305"/>
    </row>
    <row r="36" spans="1:71" s="162" customFormat="1" ht="46.5" customHeight="1" x14ac:dyDescent="0.2">
      <c r="A36" s="401"/>
      <c r="B36" s="404"/>
      <c r="C36" s="407"/>
      <c r="D36" s="411"/>
      <c r="E36" s="417"/>
      <c r="F36" s="414"/>
      <c r="G36" s="436"/>
      <c r="H36" s="423"/>
      <c r="I36" s="430"/>
      <c r="J36" s="379"/>
      <c r="K36" s="382"/>
      <c r="L36" s="385"/>
      <c r="M36" s="388"/>
      <c r="N36" s="388"/>
      <c r="O36" s="392"/>
      <c r="P36" s="201" t="s">
        <v>183</v>
      </c>
      <c r="Q36" s="201">
        <v>7</v>
      </c>
      <c r="R36" s="200" t="s">
        <v>200</v>
      </c>
      <c r="S36" s="245">
        <v>20000000</v>
      </c>
      <c r="T36" s="242">
        <v>0</v>
      </c>
      <c r="U36" s="242">
        <v>0</v>
      </c>
      <c r="V36" s="371"/>
      <c r="W36" s="374"/>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5"/>
      <c r="BR36" s="305"/>
      <c r="BS36" s="305"/>
    </row>
    <row r="37" spans="1:71" s="162" customFormat="1" ht="46.5" customHeight="1" x14ac:dyDescent="0.2">
      <c r="A37" s="401"/>
      <c r="B37" s="404"/>
      <c r="C37" s="407"/>
      <c r="D37" s="409">
        <v>4301037</v>
      </c>
      <c r="E37" s="415" t="s">
        <v>64</v>
      </c>
      <c r="F37" s="412">
        <v>4301037</v>
      </c>
      <c r="G37" s="434" t="s">
        <v>64</v>
      </c>
      <c r="H37" s="421" t="s">
        <v>331</v>
      </c>
      <c r="I37" s="428" t="s">
        <v>66</v>
      </c>
      <c r="J37" s="377" t="s">
        <v>331</v>
      </c>
      <c r="K37" s="380" t="s">
        <v>66</v>
      </c>
      <c r="L37" s="383" t="s">
        <v>63</v>
      </c>
      <c r="M37" s="386">
        <v>12</v>
      </c>
      <c r="N37" s="386">
        <v>6</v>
      </c>
      <c r="O37" s="389">
        <v>0.1</v>
      </c>
      <c r="P37" s="153" t="s">
        <v>67</v>
      </c>
      <c r="Q37" s="155">
        <v>4</v>
      </c>
      <c r="R37" s="153" t="s">
        <v>203</v>
      </c>
      <c r="S37" s="243">
        <f>63455402+72672234</f>
        <v>136127636</v>
      </c>
      <c r="T37" s="242">
        <v>84599231</v>
      </c>
      <c r="U37" s="760">
        <v>9800000</v>
      </c>
      <c r="V37" s="369">
        <f>SUM(T37:T52)/SUM(S37:S52)</f>
        <v>0.20099041201613171</v>
      </c>
      <c r="W37" s="372" t="s">
        <v>341</v>
      </c>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5"/>
      <c r="BR37" s="305"/>
      <c r="BS37" s="305"/>
    </row>
    <row r="38" spans="1:71" s="162" customFormat="1" ht="46.5" customHeight="1" x14ac:dyDescent="0.2">
      <c r="A38" s="401"/>
      <c r="B38" s="404"/>
      <c r="C38" s="407"/>
      <c r="D38" s="410"/>
      <c r="E38" s="416"/>
      <c r="F38" s="413"/>
      <c r="G38" s="435"/>
      <c r="H38" s="422"/>
      <c r="I38" s="429"/>
      <c r="J38" s="378"/>
      <c r="K38" s="381"/>
      <c r="L38" s="384"/>
      <c r="M38" s="387"/>
      <c r="N38" s="387"/>
      <c r="O38" s="391"/>
      <c r="P38" s="316" t="s">
        <v>424</v>
      </c>
      <c r="Q38" s="317">
        <v>28</v>
      </c>
      <c r="R38" s="316" t="s">
        <v>356</v>
      </c>
      <c r="S38" s="321">
        <v>600000000</v>
      </c>
      <c r="T38" s="319">
        <v>0</v>
      </c>
      <c r="U38" s="319">
        <v>0</v>
      </c>
      <c r="V38" s="370"/>
      <c r="W38" s="373"/>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5"/>
      <c r="BS38" s="305"/>
    </row>
    <row r="39" spans="1:71" s="162" customFormat="1" ht="46.5" customHeight="1" x14ac:dyDescent="0.2">
      <c r="A39" s="401"/>
      <c r="B39" s="404"/>
      <c r="C39" s="407"/>
      <c r="D39" s="410"/>
      <c r="E39" s="416"/>
      <c r="F39" s="413"/>
      <c r="G39" s="435"/>
      <c r="H39" s="422"/>
      <c r="I39" s="429"/>
      <c r="J39" s="378"/>
      <c r="K39" s="381"/>
      <c r="L39" s="384"/>
      <c r="M39" s="387"/>
      <c r="N39" s="387"/>
      <c r="O39" s="391"/>
      <c r="P39" s="762" t="s">
        <v>194</v>
      </c>
      <c r="Q39" s="763">
        <v>24</v>
      </c>
      <c r="R39" s="764" t="s">
        <v>193</v>
      </c>
      <c r="S39" s="766">
        <v>70000000</v>
      </c>
      <c r="T39" s="756">
        <f>109050000-T29</f>
        <v>69050000</v>
      </c>
      <c r="U39" s="756">
        <v>50500000</v>
      </c>
      <c r="V39" s="370"/>
      <c r="W39" s="373"/>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5"/>
      <c r="BR39" s="305"/>
      <c r="BS39" s="305"/>
    </row>
    <row r="40" spans="1:71" s="162" customFormat="1" ht="46.5" customHeight="1" x14ac:dyDescent="0.2">
      <c r="A40" s="401"/>
      <c r="B40" s="404"/>
      <c r="C40" s="407"/>
      <c r="D40" s="410"/>
      <c r="E40" s="416"/>
      <c r="F40" s="413"/>
      <c r="G40" s="435"/>
      <c r="H40" s="422"/>
      <c r="I40" s="429"/>
      <c r="J40" s="378"/>
      <c r="K40" s="381"/>
      <c r="L40" s="384"/>
      <c r="M40" s="387"/>
      <c r="N40" s="387"/>
      <c r="O40" s="391"/>
      <c r="P40" s="153" t="s">
        <v>205</v>
      </c>
      <c r="Q40" s="155">
        <v>21</v>
      </c>
      <c r="R40" s="153" t="s">
        <v>204</v>
      </c>
      <c r="S40" s="241">
        <v>58617531.109999999</v>
      </c>
      <c r="T40" s="242">
        <v>50220000</v>
      </c>
      <c r="U40" s="760">
        <v>13882500</v>
      </c>
      <c r="V40" s="370"/>
      <c r="W40" s="373"/>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5"/>
      <c r="BR40" s="305"/>
      <c r="BS40" s="305"/>
    </row>
    <row r="41" spans="1:71" s="162" customFormat="1" ht="46.5" customHeight="1" x14ac:dyDescent="0.2">
      <c r="A41" s="401"/>
      <c r="B41" s="404"/>
      <c r="C41" s="407"/>
      <c r="D41" s="410"/>
      <c r="E41" s="416"/>
      <c r="F41" s="413"/>
      <c r="G41" s="435"/>
      <c r="H41" s="422"/>
      <c r="I41" s="429"/>
      <c r="J41" s="378"/>
      <c r="K41" s="381"/>
      <c r="L41" s="384"/>
      <c r="M41" s="387"/>
      <c r="N41" s="387"/>
      <c r="O41" s="391"/>
      <c r="P41" s="153" t="s">
        <v>207</v>
      </c>
      <c r="Q41" s="155">
        <v>3</v>
      </c>
      <c r="R41" s="153" t="s">
        <v>206</v>
      </c>
      <c r="S41" s="243">
        <v>66355890</v>
      </c>
      <c r="T41" s="242">
        <v>7800000</v>
      </c>
      <c r="U41" s="242">
        <v>0</v>
      </c>
      <c r="V41" s="370"/>
      <c r="W41" s="373"/>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5"/>
      <c r="BR41" s="305"/>
      <c r="BS41" s="305"/>
    </row>
    <row r="42" spans="1:71" s="162" customFormat="1" ht="46.5" customHeight="1" x14ac:dyDescent="0.2">
      <c r="A42" s="401"/>
      <c r="B42" s="404"/>
      <c r="C42" s="407"/>
      <c r="D42" s="410"/>
      <c r="E42" s="416"/>
      <c r="F42" s="413"/>
      <c r="G42" s="435"/>
      <c r="H42" s="422"/>
      <c r="I42" s="429"/>
      <c r="J42" s="378"/>
      <c r="K42" s="381"/>
      <c r="L42" s="384"/>
      <c r="M42" s="387"/>
      <c r="N42" s="387"/>
      <c r="O42" s="391"/>
      <c r="P42" s="153" t="s">
        <v>183</v>
      </c>
      <c r="Q42" s="155">
        <v>7</v>
      </c>
      <c r="R42" s="153" t="s">
        <v>195</v>
      </c>
      <c r="S42" s="243">
        <v>420000000</v>
      </c>
      <c r="T42" s="242">
        <v>183167436</v>
      </c>
      <c r="U42" s="242">
        <v>0</v>
      </c>
      <c r="V42" s="370"/>
      <c r="W42" s="373"/>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5"/>
      <c r="BR42" s="305"/>
      <c r="BS42" s="305"/>
    </row>
    <row r="43" spans="1:71" s="162" customFormat="1" ht="46.5" customHeight="1" x14ac:dyDescent="0.2">
      <c r="A43" s="401"/>
      <c r="B43" s="404"/>
      <c r="C43" s="407"/>
      <c r="D43" s="410"/>
      <c r="E43" s="416"/>
      <c r="F43" s="413"/>
      <c r="G43" s="435"/>
      <c r="H43" s="422"/>
      <c r="I43" s="429"/>
      <c r="J43" s="378"/>
      <c r="K43" s="381"/>
      <c r="L43" s="384"/>
      <c r="M43" s="387"/>
      <c r="N43" s="387"/>
      <c r="O43" s="391"/>
      <c r="P43" s="156" t="s">
        <v>183</v>
      </c>
      <c r="Q43" s="156">
        <v>7</v>
      </c>
      <c r="R43" s="153" t="s">
        <v>200</v>
      </c>
      <c r="S43" s="243">
        <v>70000000</v>
      </c>
      <c r="T43" s="242">
        <v>0</v>
      </c>
      <c r="U43" s="242">
        <v>0</v>
      </c>
      <c r="V43" s="370"/>
      <c r="W43" s="373"/>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5"/>
      <c r="BR43" s="305"/>
      <c r="BS43" s="305"/>
    </row>
    <row r="44" spans="1:71" s="162" customFormat="1" ht="46.5" customHeight="1" x14ac:dyDescent="0.2">
      <c r="A44" s="401"/>
      <c r="B44" s="404"/>
      <c r="C44" s="407"/>
      <c r="D44" s="410"/>
      <c r="E44" s="416"/>
      <c r="F44" s="413"/>
      <c r="G44" s="435"/>
      <c r="H44" s="422"/>
      <c r="I44" s="429"/>
      <c r="J44" s="378"/>
      <c r="K44" s="381"/>
      <c r="L44" s="384"/>
      <c r="M44" s="387"/>
      <c r="N44" s="387"/>
      <c r="O44" s="391"/>
      <c r="P44" s="323" t="s">
        <v>424</v>
      </c>
      <c r="Q44" s="323">
        <v>28</v>
      </c>
      <c r="R44" s="316" t="s">
        <v>380</v>
      </c>
      <c r="S44" s="321">
        <v>150000000</v>
      </c>
      <c r="T44" s="319">
        <v>0</v>
      </c>
      <c r="U44" s="319">
        <v>0</v>
      </c>
      <c r="V44" s="370"/>
      <c r="W44" s="373"/>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5"/>
      <c r="BR44" s="305"/>
      <c r="BS44" s="305"/>
    </row>
    <row r="45" spans="1:71" s="162" customFormat="1" ht="46.5" customHeight="1" x14ac:dyDescent="0.2">
      <c r="A45" s="401"/>
      <c r="B45" s="404"/>
      <c r="C45" s="407"/>
      <c r="D45" s="410"/>
      <c r="E45" s="416"/>
      <c r="F45" s="413"/>
      <c r="G45" s="435"/>
      <c r="H45" s="422"/>
      <c r="I45" s="429"/>
      <c r="J45" s="378"/>
      <c r="K45" s="381"/>
      <c r="L45" s="384"/>
      <c r="M45" s="387"/>
      <c r="N45" s="387"/>
      <c r="O45" s="391"/>
      <c r="P45" s="323" t="s">
        <v>424</v>
      </c>
      <c r="Q45" s="323">
        <v>28</v>
      </c>
      <c r="R45" s="316" t="s">
        <v>398</v>
      </c>
      <c r="S45" s="321">
        <v>250000000</v>
      </c>
      <c r="T45" s="319">
        <v>0</v>
      </c>
      <c r="U45" s="319">
        <v>0</v>
      </c>
      <c r="V45" s="370"/>
      <c r="W45" s="373"/>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5"/>
      <c r="BR45" s="305"/>
      <c r="BS45" s="305"/>
    </row>
    <row r="46" spans="1:71" s="162" customFormat="1" ht="46.5" customHeight="1" x14ac:dyDescent="0.2">
      <c r="A46" s="401"/>
      <c r="B46" s="404"/>
      <c r="C46" s="407"/>
      <c r="D46" s="410"/>
      <c r="E46" s="416"/>
      <c r="F46" s="413"/>
      <c r="G46" s="435"/>
      <c r="H46" s="422"/>
      <c r="I46" s="429"/>
      <c r="J46" s="378"/>
      <c r="K46" s="381"/>
      <c r="L46" s="384"/>
      <c r="M46" s="387"/>
      <c r="N46" s="387"/>
      <c r="O46" s="391"/>
      <c r="P46" s="156" t="s">
        <v>183</v>
      </c>
      <c r="Q46" s="156">
        <v>7</v>
      </c>
      <c r="R46" s="153" t="s">
        <v>198</v>
      </c>
      <c r="S46" s="241">
        <f>125000000-S43</f>
        <v>55000000</v>
      </c>
      <c r="T46" s="242">
        <v>0</v>
      </c>
      <c r="U46" s="242">
        <v>0</v>
      </c>
      <c r="V46" s="370"/>
      <c r="W46" s="373"/>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row>
    <row r="47" spans="1:71" s="162" customFormat="1" ht="46.5" customHeight="1" x14ac:dyDescent="0.2">
      <c r="A47" s="401"/>
      <c r="B47" s="404"/>
      <c r="C47" s="407"/>
      <c r="D47" s="410"/>
      <c r="E47" s="416"/>
      <c r="F47" s="413"/>
      <c r="G47" s="435"/>
      <c r="H47" s="422"/>
      <c r="I47" s="429"/>
      <c r="J47" s="378"/>
      <c r="K47" s="381"/>
      <c r="L47" s="384"/>
      <c r="M47" s="387"/>
      <c r="N47" s="387"/>
      <c r="O47" s="391"/>
      <c r="P47" s="153" t="s">
        <v>185</v>
      </c>
      <c r="Q47" s="155">
        <v>12</v>
      </c>
      <c r="R47" s="153" t="s">
        <v>209</v>
      </c>
      <c r="S47" s="241">
        <v>60000000</v>
      </c>
      <c r="T47" s="242">
        <v>0</v>
      </c>
      <c r="U47" s="242">
        <v>0</v>
      </c>
      <c r="V47" s="370"/>
      <c r="W47" s="373"/>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row>
    <row r="48" spans="1:71" s="162" customFormat="1" ht="46.5" customHeight="1" x14ac:dyDescent="0.2">
      <c r="A48" s="401"/>
      <c r="B48" s="404"/>
      <c r="C48" s="407"/>
      <c r="D48" s="410"/>
      <c r="E48" s="416"/>
      <c r="F48" s="413"/>
      <c r="G48" s="435"/>
      <c r="H48" s="422"/>
      <c r="I48" s="429"/>
      <c r="J48" s="378"/>
      <c r="K48" s="381"/>
      <c r="L48" s="384"/>
      <c r="M48" s="387"/>
      <c r="N48" s="387"/>
      <c r="O48" s="391"/>
      <c r="P48" s="153" t="s">
        <v>185</v>
      </c>
      <c r="Q48" s="155">
        <v>12</v>
      </c>
      <c r="R48" s="153" t="s">
        <v>197</v>
      </c>
      <c r="S48" s="243">
        <f>75148526+41872778-S47</f>
        <v>57021304</v>
      </c>
      <c r="T48" s="242">
        <v>0</v>
      </c>
      <c r="U48" s="242">
        <v>0</v>
      </c>
      <c r="V48" s="370"/>
      <c r="W48" s="373"/>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5"/>
      <c r="BR48" s="305"/>
      <c r="BS48" s="305"/>
    </row>
    <row r="49" spans="1:71" s="162" customFormat="1" ht="46.5" customHeight="1" x14ac:dyDescent="0.2">
      <c r="A49" s="401"/>
      <c r="B49" s="404"/>
      <c r="C49" s="407"/>
      <c r="D49" s="410"/>
      <c r="E49" s="416"/>
      <c r="F49" s="413"/>
      <c r="G49" s="435"/>
      <c r="H49" s="422"/>
      <c r="I49" s="429"/>
      <c r="J49" s="378"/>
      <c r="K49" s="381"/>
      <c r="L49" s="384"/>
      <c r="M49" s="387"/>
      <c r="N49" s="387"/>
      <c r="O49" s="391"/>
      <c r="P49" s="156" t="s">
        <v>183</v>
      </c>
      <c r="Q49" s="156">
        <v>7</v>
      </c>
      <c r="R49" s="153" t="s">
        <v>195</v>
      </c>
      <c r="S49" s="249">
        <f>50000000-S50</f>
        <v>20000000</v>
      </c>
      <c r="T49" s="242">
        <v>0</v>
      </c>
      <c r="U49" s="242">
        <v>0</v>
      </c>
      <c r="V49" s="370"/>
      <c r="W49" s="373"/>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5"/>
      <c r="BR49" s="305"/>
      <c r="BS49" s="305"/>
    </row>
    <row r="50" spans="1:71" s="162" customFormat="1" ht="46.5" customHeight="1" x14ac:dyDescent="0.2">
      <c r="A50" s="401"/>
      <c r="B50" s="404"/>
      <c r="C50" s="407"/>
      <c r="D50" s="410"/>
      <c r="E50" s="416"/>
      <c r="F50" s="413"/>
      <c r="G50" s="435"/>
      <c r="H50" s="422"/>
      <c r="I50" s="429"/>
      <c r="J50" s="378"/>
      <c r="K50" s="381"/>
      <c r="L50" s="384"/>
      <c r="M50" s="387"/>
      <c r="N50" s="387"/>
      <c r="O50" s="391"/>
      <c r="P50" s="156" t="s">
        <v>183</v>
      </c>
      <c r="Q50" s="156">
        <v>7</v>
      </c>
      <c r="R50" s="153" t="s">
        <v>198</v>
      </c>
      <c r="S50" s="249">
        <f>10000000+8000000+12000000</f>
        <v>30000000</v>
      </c>
      <c r="T50" s="242">
        <v>0</v>
      </c>
      <c r="U50" s="242">
        <v>0</v>
      </c>
      <c r="V50" s="370"/>
      <c r="W50" s="373"/>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5"/>
      <c r="BR50" s="305"/>
      <c r="BS50" s="305"/>
    </row>
    <row r="51" spans="1:71" s="162" customFormat="1" ht="46.5" customHeight="1" x14ac:dyDescent="0.2">
      <c r="A51" s="401"/>
      <c r="B51" s="404"/>
      <c r="C51" s="407"/>
      <c r="D51" s="410"/>
      <c r="E51" s="416"/>
      <c r="F51" s="413"/>
      <c r="G51" s="435"/>
      <c r="H51" s="422"/>
      <c r="I51" s="429"/>
      <c r="J51" s="378"/>
      <c r="K51" s="381"/>
      <c r="L51" s="384"/>
      <c r="M51" s="387"/>
      <c r="N51" s="387"/>
      <c r="O51" s="391"/>
      <c r="P51" s="157" t="s">
        <v>212</v>
      </c>
      <c r="Q51" s="156">
        <v>9</v>
      </c>
      <c r="R51" s="153" t="s">
        <v>211</v>
      </c>
      <c r="S51" s="249">
        <v>30000000</v>
      </c>
      <c r="T51" s="242">
        <v>0</v>
      </c>
      <c r="U51" s="242">
        <v>0</v>
      </c>
      <c r="V51" s="370"/>
      <c r="W51" s="373"/>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5"/>
      <c r="BR51" s="305"/>
      <c r="BS51" s="305"/>
    </row>
    <row r="52" spans="1:71" s="162" customFormat="1" ht="46.5" customHeight="1" x14ac:dyDescent="0.2">
      <c r="A52" s="401"/>
      <c r="B52" s="404"/>
      <c r="C52" s="407"/>
      <c r="D52" s="410"/>
      <c r="E52" s="416"/>
      <c r="F52" s="413"/>
      <c r="G52" s="435"/>
      <c r="H52" s="422"/>
      <c r="I52" s="429"/>
      <c r="J52" s="378"/>
      <c r="K52" s="381"/>
      <c r="L52" s="384"/>
      <c r="M52" s="387"/>
      <c r="N52" s="387"/>
      <c r="O52" s="391"/>
      <c r="P52" s="153" t="s">
        <v>207</v>
      </c>
      <c r="Q52" s="155">
        <v>3</v>
      </c>
      <c r="R52" s="153" t="s">
        <v>213</v>
      </c>
      <c r="S52" s="243">
        <v>40000000</v>
      </c>
      <c r="T52" s="242">
        <v>29880667</v>
      </c>
      <c r="U52" s="242">
        <v>0</v>
      </c>
      <c r="V52" s="370"/>
      <c r="W52" s="373"/>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5"/>
      <c r="BR52" s="305"/>
      <c r="BS52" s="305"/>
    </row>
    <row r="53" spans="1:71" s="162" customFormat="1" ht="119.25" customHeight="1" x14ac:dyDescent="0.2">
      <c r="A53" s="401"/>
      <c r="B53" s="404"/>
      <c r="C53" s="407"/>
      <c r="D53" s="409" t="s">
        <v>68</v>
      </c>
      <c r="E53" s="415" t="s">
        <v>69</v>
      </c>
      <c r="F53" s="412">
        <v>4301006</v>
      </c>
      <c r="G53" s="418" t="s">
        <v>70</v>
      </c>
      <c r="H53" s="421" t="s">
        <v>68</v>
      </c>
      <c r="I53" s="403" t="s">
        <v>71</v>
      </c>
      <c r="J53" s="377">
        <v>430100600</v>
      </c>
      <c r="K53" s="394" t="s">
        <v>72</v>
      </c>
      <c r="L53" s="383" t="s">
        <v>63</v>
      </c>
      <c r="M53" s="386">
        <v>1</v>
      </c>
      <c r="N53" s="386">
        <v>0</v>
      </c>
      <c r="O53" s="389">
        <v>0.2</v>
      </c>
      <c r="P53" s="153" t="s">
        <v>207</v>
      </c>
      <c r="Q53" s="155">
        <v>3</v>
      </c>
      <c r="R53" s="153" t="s">
        <v>216</v>
      </c>
      <c r="S53" s="243">
        <v>20000000</v>
      </c>
      <c r="T53" s="242">
        <v>0</v>
      </c>
      <c r="U53" s="242">
        <v>0</v>
      </c>
      <c r="V53" s="369">
        <f>+(T53+T54+T55)/(S53+S54+S55)</f>
        <v>0.17327808549907719</v>
      </c>
      <c r="W53" s="372" t="s">
        <v>342</v>
      </c>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5"/>
      <c r="BR53" s="305"/>
      <c r="BS53" s="305"/>
    </row>
    <row r="54" spans="1:71" s="162" customFormat="1" ht="119.25" customHeight="1" x14ac:dyDescent="0.2">
      <c r="A54" s="401"/>
      <c r="B54" s="404"/>
      <c r="C54" s="407"/>
      <c r="D54" s="410"/>
      <c r="E54" s="416"/>
      <c r="F54" s="413"/>
      <c r="G54" s="419"/>
      <c r="H54" s="422"/>
      <c r="I54" s="404"/>
      <c r="J54" s="378"/>
      <c r="K54" s="395"/>
      <c r="L54" s="384"/>
      <c r="M54" s="387"/>
      <c r="N54" s="387"/>
      <c r="O54" s="391"/>
      <c r="P54" s="154" t="s">
        <v>185</v>
      </c>
      <c r="Q54" s="156">
        <v>12</v>
      </c>
      <c r="R54" s="153" t="s">
        <v>217</v>
      </c>
      <c r="S54" s="249">
        <v>50000000</v>
      </c>
      <c r="T54" s="242">
        <v>13200000</v>
      </c>
      <c r="U54" s="760">
        <v>8250000</v>
      </c>
      <c r="V54" s="370"/>
      <c r="W54" s="373"/>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5"/>
      <c r="BE54" s="305"/>
      <c r="BF54" s="305"/>
      <c r="BG54" s="305"/>
      <c r="BH54" s="305"/>
      <c r="BI54" s="305"/>
      <c r="BJ54" s="305"/>
      <c r="BK54" s="305"/>
      <c r="BL54" s="305"/>
      <c r="BM54" s="305"/>
      <c r="BN54" s="305"/>
      <c r="BO54" s="305"/>
      <c r="BP54" s="305"/>
      <c r="BQ54" s="305"/>
      <c r="BR54" s="305"/>
      <c r="BS54" s="305"/>
    </row>
    <row r="55" spans="1:71" s="162" customFormat="1" ht="119.25" customHeight="1" x14ac:dyDescent="0.2">
      <c r="A55" s="402"/>
      <c r="B55" s="405"/>
      <c r="C55" s="408"/>
      <c r="D55" s="411"/>
      <c r="E55" s="417"/>
      <c r="F55" s="414"/>
      <c r="G55" s="420"/>
      <c r="H55" s="423"/>
      <c r="I55" s="405"/>
      <c r="J55" s="379"/>
      <c r="K55" s="424"/>
      <c r="L55" s="385"/>
      <c r="M55" s="388"/>
      <c r="N55" s="388"/>
      <c r="O55" s="392"/>
      <c r="P55" s="153" t="s">
        <v>207</v>
      </c>
      <c r="Q55" s="155">
        <v>3</v>
      </c>
      <c r="R55" s="153" t="s">
        <v>219</v>
      </c>
      <c r="S55" s="243">
        <v>6178126.9800000004</v>
      </c>
      <c r="T55" s="242">
        <v>0</v>
      </c>
      <c r="U55" s="242">
        <v>0</v>
      </c>
      <c r="V55" s="371"/>
      <c r="W55" s="374"/>
      <c r="X55" s="305"/>
      <c r="Y55" s="305"/>
      <c r="Z55" s="305"/>
      <c r="AA55" s="305"/>
      <c r="AB55" s="305"/>
      <c r="AC55" s="305"/>
      <c r="AD55" s="305"/>
      <c r="AE55" s="305"/>
      <c r="AF55" s="305"/>
      <c r="AG55" s="305"/>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5"/>
      <c r="BD55" s="305"/>
      <c r="BE55" s="305"/>
      <c r="BF55" s="305"/>
      <c r="BG55" s="305"/>
      <c r="BH55" s="305"/>
      <c r="BI55" s="305"/>
      <c r="BJ55" s="305"/>
      <c r="BK55" s="305"/>
      <c r="BL55" s="305"/>
      <c r="BM55" s="305"/>
      <c r="BN55" s="305"/>
      <c r="BO55" s="305"/>
      <c r="BP55" s="305"/>
      <c r="BQ55" s="305"/>
      <c r="BR55" s="305"/>
      <c r="BS55" s="305"/>
    </row>
    <row r="56" spans="1:71" s="162" customFormat="1" ht="46.5" customHeight="1" x14ac:dyDescent="0.2">
      <c r="A56" s="425" t="s">
        <v>332</v>
      </c>
      <c r="B56" s="428" t="s">
        <v>333</v>
      </c>
      <c r="C56" s="431">
        <f>SUM(S56:S79)</f>
        <v>7651306047.4099998</v>
      </c>
      <c r="D56" s="409">
        <v>4302075</v>
      </c>
      <c r="E56" s="415" t="s">
        <v>73</v>
      </c>
      <c r="F56" s="412">
        <v>4302075</v>
      </c>
      <c r="G56" s="434" t="s">
        <v>73</v>
      </c>
      <c r="H56" s="421">
        <v>430207500</v>
      </c>
      <c r="I56" s="428" t="s">
        <v>74</v>
      </c>
      <c r="J56" s="377">
        <v>430207500</v>
      </c>
      <c r="K56" s="380" t="s">
        <v>74</v>
      </c>
      <c r="L56" s="383" t="s">
        <v>63</v>
      </c>
      <c r="M56" s="386">
        <v>25</v>
      </c>
      <c r="N56" s="386">
        <v>7</v>
      </c>
      <c r="O56" s="389">
        <v>0.2</v>
      </c>
      <c r="P56" s="328" t="s">
        <v>67</v>
      </c>
      <c r="Q56" s="328">
        <v>4</v>
      </c>
      <c r="R56" s="329" t="s">
        <v>225</v>
      </c>
      <c r="S56" s="330">
        <v>250000000</v>
      </c>
      <c r="T56" s="242">
        <v>0</v>
      </c>
      <c r="U56" s="242">
        <v>0</v>
      </c>
      <c r="V56" s="369">
        <f>SUM(T56:T79)/SUM(S56:S79)</f>
        <v>0.1750000280609936</v>
      </c>
      <c r="W56" s="372" t="s">
        <v>419</v>
      </c>
      <c r="X56" s="305"/>
      <c r="Y56" s="305"/>
      <c r="Z56" s="305"/>
      <c r="AA56" s="305"/>
      <c r="AB56" s="305"/>
      <c r="AC56" s="305"/>
      <c r="AD56" s="305"/>
      <c r="AE56" s="305"/>
      <c r="AF56" s="305"/>
      <c r="AG56" s="305"/>
      <c r="AH56" s="305"/>
      <c r="AI56" s="305"/>
      <c r="AJ56" s="305"/>
      <c r="AK56" s="305"/>
      <c r="AL56" s="305"/>
      <c r="AM56" s="305"/>
      <c r="AN56" s="305"/>
      <c r="AO56" s="305"/>
      <c r="AP56" s="305"/>
      <c r="AQ56" s="305"/>
      <c r="AR56" s="305"/>
      <c r="AS56" s="305"/>
      <c r="AT56" s="305"/>
      <c r="AU56" s="305"/>
      <c r="AV56" s="305"/>
      <c r="AW56" s="305"/>
      <c r="AX56" s="305"/>
      <c r="AY56" s="305"/>
      <c r="AZ56" s="305"/>
      <c r="BA56" s="305"/>
      <c r="BB56" s="305"/>
      <c r="BC56" s="305"/>
      <c r="BD56" s="305"/>
      <c r="BE56" s="305"/>
      <c r="BF56" s="305"/>
      <c r="BG56" s="305"/>
      <c r="BH56" s="305"/>
      <c r="BI56" s="305"/>
      <c r="BJ56" s="305"/>
      <c r="BK56" s="305"/>
      <c r="BL56" s="305"/>
      <c r="BM56" s="305"/>
      <c r="BN56" s="305"/>
      <c r="BO56" s="305"/>
      <c r="BP56" s="305"/>
      <c r="BQ56" s="305"/>
      <c r="BR56" s="305"/>
      <c r="BS56" s="305"/>
    </row>
    <row r="57" spans="1:71" s="162" customFormat="1" ht="46.5" customHeight="1" x14ac:dyDescent="0.2">
      <c r="A57" s="426"/>
      <c r="B57" s="429"/>
      <c r="C57" s="432"/>
      <c r="D57" s="410"/>
      <c r="E57" s="416"/>
      <c r="F57" s="413"/>
      <c r="G57" s="435"/>
      <c r="H57" s="422"/>
      <c r="I57" s="429"/>
      <c r="J57" s="378"/>
      <c r="K57" s="381"/>
      <c r="L57" s="384"/>
      <c r="M57" s="387"/>
      <c r="N57" s="387"/>
      <c r="O57" s="390"/>
      <c r="P57" s="323" t="s">
        <v>424</v>
      </c>
      <c r="Q57" s="323">
        <v>28</v>
      </c>
      <c r="R57" s="326" t="s">
        <v>344</v>
      </c>
      <c r="S57" s="327">
        <v>1530323292</v>
      </c>
      <c r="T57" s="319">
        <v>0</v>
      </c>
      <c r="U57" s="319">
        <v>0</v>
      </c>
      <c r="V57" s="370"/>
      <c r="W57" s="373"/>
      <c r="X57" s="305"/>
      <c r="Y57" s="305"/>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305"/>
      <c r="AW57" s="305"/>
      <c r="AX57" s="305"/>
      <c r="AY57" s="305"/>
      <c r="AZ57" s="305"/>
      <c r="BA57" s="305"/>
      <c r="BB57" s="305"/>
      <c r="BC57" s="305"/>
      <c r="BD57" s="305"/>
      <c r="BE57" s="305"/>
      <c r="BF57" s="305"/>
      <c r="BG57" s="305"/>
      <c r="BH57" s="305"/>
      <c r="BI57" s="305"/>
      <c r="BJ57" s="305"/>
      <c r="BK57" s="305"/>
      <c r="BL57" s="305"/>
      <c r="BM57" s="305"/>
      <c r="BN57" s="305"/>
      <c r="BO57" s="305"/>
      <c r="BP57" s="305"/>
      <c r="BQ57" s="305"/>
      <c r="BR57" s="305"/>
      <c r="BS57" s="305"/>
    </row>
    <row r="58" spans="1:71" s="162" customFormat="1" ht="46.5" customHeight="1" x14ac:dyDescent="0.2">
      <c r="A58" s="426"/>
      <c r="B58" s="429"/>
      <c r="C58" s="432"/>
      <c r="D58" s="410"/>
      <c r="E58" s="416"/>
      <c r="F58" s="413"/>
      <c r="G58" s="435"/>
      <c r="H58" s="422"/>
      <c r="I58" s="429"/>
      <c r="J58" s="378"/>
      <c r="K58" s="381"/>
      <c r="L58" s="384"/>
      <c r="M58" s="387"/>
      <c r="N58" s="387"/>
      <c r="O58" s="391"/>
      <c r="P58" s="331" t="s">
        <v>227</v>
      </c>
      <c r="Q58" s="314">
        <v>22</v>
      </c>
      <c r="R58" s="332" t="s">
        <v>226</v>
      </c>
      <c r="S58" s="333">
        <v>323078233.44</v>
      </c>
      <c r="T58" s="242">
        <v>220978000</v>
      </c>
      <c r="U58" s="760">
        <v>220978000</v>
      </c>
      <c r="V58" s="370"/>
      <c r="W58" s="373"/>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5"/>
      <c r="BE58" s="305"/>
      <c r="BF58" s="305"/>
      <c r="BG58" s="305"/>
      <c r="BH58" s="305"/>
      <c r="BI58" s="305"/>
      <c r="BJ58" s="305"/>
      <c r="BK58" s="305"/>
      <c r="BL58" s="305"/>
      <c r="BM58" s="305"/>
      <c r="BN58" s="305"/>
      <c r="BO58" s="305"/>
      <c r="BP58" s="305"/>
      <c r="BQ58" s="305"/>
      <c r="BR58" s="305"/>
      <c r="BS58" s="305"/>
    </row>
    <row r="59" spans="1:71" s="162" customFormat="1" ht="46.5" customHeight="1" x14ac:dyDescent="0.2">
      <c r="A59" s="426"/>
      <c r="B59" s="429"/>
      <c r="C59" s="432"/>
      <c r="D59" s="410"/>
      <c r="E59" s="416"/>
      <c r="F59" s="413"/>
      <c r="G59" s="435"/>
      <c r="H59" s="422"/>
      <c r="I59" s="429"/>
      <c r="J59" s="378"/>
      <c r="K59" s="381"/>
      <c r="L59" s="384"/>
      <c r="M59" s="387"/>
      <c r="N59" s="387"/>
      <c r="O59" s="391"/>
      <c r="P59" s="157" t="s">
        <v>205</v>
      </c>
      <c r="Q59" s="156">
        <v>21</v>
      </c>
      <c r="R59" s="204" t="s">
        <v>228</v>
      </c>
      <c r="S59" s="249">
        <v>100000000</v>
      </c>
      <c r="T59" s="242">
        <v>93551440</v>
      </c>
      <c r="U59" s="760">
        <v>93551440</v>
      </c>
      <c r="V59" s="370"/>
      <c r="W59" s="373"/>
      <c r="X59" s="305"/>
      <c r="Y59" s="305"/>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305"/>
      <c r="BO59" s="305"/>
      <c r="BP59" s="305"/>
      <c r="BQ59" s="305"/>
      <c r="BR59" s="305"/>
      <c r="BS59" s="305"/>
    </row>
    <row r="60" spans="1:71" s="162" customFormat="1" ht="46.5" customHeight="1" x14ac:dyDescent="0.2">
      <c r="A60" s="426"/>
      <c r="B60" s="429"/>
      <c r="C60" s="432"/>
      <c r="D60" s="410"/>
      <c r="E60" s="416"/>
      <c r="F60" s="413"/>
      <c r="G60" s="435"/>
      <c r="H60" s="422"/>
      <c r="I60" s="429"/>
      <c r="J60" s="378"/>
      <c r="K60" s="381"/>
      <c r="L60" s="384"/>
      <c r="M60" s="387"/>
      <c r="N60" s="387"/>
      <c r="O60" s="391"/>
      <c r="P60" s="156" t="s">
        <v>207</v>
      </c>
      <c r="Q60" s="156">
        <v>3</v>
      </c>
      <c r="R60" s="204" t="s">
        <v>230</v>
      </c>
      <c r="S60" s="249">
        <v>58390811</v>
      </c>
      <c r="T60" s="242">
        <v>0</v>
      </c>
      <c r="U60" s="242">
        <v>0</v>
      </c>
      <c r="V60" s="370"/>
      <c r="W60" s="373"/>
      <c r="X60" s="305"/>
      <c r="Y60" s="305"/>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5"/>
      <c r="BL60" s="305"/>
      <c r="BM60" s="305"/>
      <c r="BN60" s="305"/>
      <c r="BO60" s="305"/>
      <c r="BP60" s="305"/>
      <c r="BQ60" s="305"/>
      <c r="BR60" s="305"/>
      <c r="BS60" s="305"/>
    </row>
    <row r="61" spans="1:71" s="162" customFormat="1" ht="46.5" customHeight="1" x14ac:dyDescent="0.2">
      <c r="A61" s="426"/>
      <c r="B61" s="429"/>
      <c r="C61" s="432"/>
      <c r="D61" s="410"/>
      <c r="E61" s="416"/>
      <c r="F61" s="413"/>
      <c r="G61" s="435"/>
      <c r="H61" s="422"/>
      <c r="I61" s="429"/>
      <c r="J61" s="378"/>
      <c r="K61" s="381"/>
      <c r="L61" s="384"/>
      <c r="M61" s="387"/>
      <c r="N61" s="387"/>
      <c r="O61" s="391"/>
      <c r="P61" s="335" t="s">
        <v>194</v>
      </c>
      <c r="Q61" s="328">
        <v>24</v>
      </c>
      <c r="R61" s="329" t="s">
        <v>232</v>
      </c>
      <c r="S61" s="336">
        <f>1244247733.18-50000000-40000000-70000000</f>
        <v>1084247733.1800001</v>
      </c>
      <c r="T61" s="242">
        <v>889709333</v>
      </c>
      <c r="U61" s="760">
        <v>179800000</v>
      </c>
      <c r="V61" s="370"/>
      <c r="W61" s="373"/>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5"/>
      <c r="BE61" s="305"/>
      <c r="BF61" s="305"/>
      <c r="BG61" s="305"/>
      <c r="BH61" s="305"/>
      <c r="BI61" s="305"/>
      <c r="BJ61" s="305"/>
      <c r="BK61" s="305"/>
      <c r="BL61" s="305"/>
      <c r="BM61" s="305"/>
      <c r="BN61" s="305"/>
      <c r="BO61" s="305"/>
      <c r="BP61" s="305"/>
      <c r="BQ61" s="305"/>
      <c r="BR61" s="305"/>
      <c r="BS61" s="305"/>
    </row>
    <row r="62" spans="1:71" s="162" customFormat="1" ht="46.5" customHeight="1" x14ac:dyDescent="0.2">
      <c r="A62" s="426"/>
      <c r="B62" s="429"/>
      <c r="C62" s="432"/>
      <c r="D62" s="410"/>
      <c r="E62" s="416"/>
      <c r="F62" s="413"/>
      <c r="G62" s="435"/>
      <c r="H62" s="422"/>
      <c r="I62" s="429"/>
      <c r="J62" s="378"/>
      <c r="K62" s="381"/>
      <c r="L62" s="384"/>
      <c r="M62" s="387"/>
      <c r="N62" s="387"/>
      <c r="O62" s="390"/>
      <c r="P62" s="325" t="s">
        <v>424</v>
      </c>
      <c r="Q62" s="323">
        <v>28</v>
      </c>
      <c r="R62" s="326" t="s">
        <v>344</v>
      </c>
      <c r="S62" s="318">
        <v>226064658</v>
      </c>
      <c r="T62" s="242">
        <v>0</v>
      </c>
      <c r="U62" s="242">
        <v>0</v>
      </c>
      <c r="V62" s="370"/>
      <c r="W62" s="373"/>
      <c r="X62" s="305"/>
      <c r="Y62" s="305"/>
      <c r="Z62" s="305"/>
      <c r="AA62" s="305"/>
      <c r="AB62" s="305"/>
      <c r="AC62" s="305"/>
      <c r="AD62" s="305"/>
      <c r="AE62" s="305"/>
      <c r="AF62" s="305"/>
      <c r="AG62" s="305"/>
      <c r="AH62" s="305"/>
      <c r="AI62" s="305"/>
      <c r="AJ62" s="305"/>
      <c r="AK62" s="305"/>
      <c r="AL62" s="305"/>
      <c r="AM62" s="305"/>
      <c r="AN62" s="305"/>
      <c r="AO62" s="305"/>
      <c r="AP62" s="305"/>
      <c r="AQ62" s="305"/>
      <c r="AR62" s="305"/>
      <c r="AS62" s="305"/>
      <c r="AT62" s="305"/>
      <c r="AU62" s="305"/>
      <c r="AV62" s="305"/>
      <c r="AW62" s="305"/>
      <c r="AX62" s="305"/>
      <c r="AY62" s="305"/>
      <c r="AZ62" s="305"/>
      <c r="BA62" s="305"/>
      <c r="BB62" s="305"/>
      <c r="BC62" s="305"/>
      <c r="BD62" s="305"/>
      <c r="BE62" s="305"/>
      <c r="BF62" s="305"/>
      <c r="BG62" s="305"/>
      <c r="BH62" s="305"/>
      <c r="BI62" s="305"/>
      <c r="BJ62" s="305"/>
      <c r="BK62" s="305"/>
      <c r="BL62" s="305"/>
      <c r="BM62" s="305"/>
      <c r="BN62" s="305"/>
      <c r="BO62" s="305"/>
      <c r="BP62" s="305"/>
      <c r="BQ62" s="305"/>
      <c r="BR62" s="305"/>
      <c r="BS62" s="305"/>
    </row>
    <row r="63" spans="1:71" s="162" customFormat="1" ht="46.5" customHeight="1" x14ac:dyDescent="0.2">
      <c r="A63" s="426"/>
      <c r="B63" s="429"/>
      <c r="C63" s="432"/>
      <c r="D63" s="410"/>
      <c r="E63" s="416"/>
      <c r="F63" s="413"/>
      <c r="G63" s="435"/>
      <c r="H63" s="422"/>
      <c r="I63" s="429"/>
      <c r="J63" s="378"/>
      <c r="K63" s="381"/>
      <c r="L63" s="384"/>
      <c r="M63" s="387"/>
      <c r="N63" s="387"/>
      <c r="O63" s="391"/>
      <c r="P63" s="157" t="s">
        <v>194</v>
      </c>
      <c r="Q63" s="156">
        <v>26</v>
      </c>
      <c r="R63" s="204" t="s">
        <v>233</v>
      </c>
      <c r="S63" s="241">
        <v>487625353.79000002</v>
      </c>
      <c r="T63" s="242">
        <v>0</v>
      </c>
      <c r="U63" s="242">
        <v>0</v>
      </c>
      <c r="V63" s="370"/>
      <c r="W63" s="373"/>
      <c r="X63" s="305"/>
      <c r="Y63" s="305"/>
      <c r="Z63" s="305"/>
      <c r="AA63" s="305"/>
      <c r="AB63" s="305"/>
      <c r="AC63" s="305"/>
      <c r="AD63" s="305"/>
      <c r="AE63" s="305"/>
      <c r="AF63" s="305"/>
      <c r="AG63" s="305"/>
      <c r="AH63" s="305"/>
      <c r="AI63" s="305"/>
      <c r="AJ63" s="305"/>
      <c r="AK63" s="305"/>
      <c r="AL63" s="305"/>
      <c r="AM63" s="305"/>
      <c r="AN63" s="305"/>
      <c r="AO63" s="305"/>
      <c r="AP63" s="305"/>
      <c r="AQ63" s="305"/>
      <c r="AR63" s="305"/>
      <c r="AS63" s="305"/>
      <c r="AT63" s="305"/>
      <c r="AU63" s="305"/>
      <c r="AV63" s="305"/>
      <c r="AW63" s="305"/>
      <c r="AX63" s="305"/>
      <c r="AY63" s="305"/>
      <c r="AZ63" s="305"/>
      <c r="BA63" s="305"/>
      <c r="BB63" s="305"/>
      <c r="BC63" s="305"/>
      <c r="BD63" s="305"/>
      <c r="BE63" s="305"/>
      <c r="BF63" s="305"/>
      <c r="BG63" s="305"/>
      <c r="BH63" s="305"/>
      <c r="BI63" s="305"/>
      <c r="BJ63" s="305"/>
      <c r="BK63" s="305"/>
      <c r="BL63" s="305"/>
      <c r="BM63" s="305"/>
      <c r="BN63" s="305"/>
      <c r="BO63" s="305"/>
      <c r="BP63" s="305"/>
      <c r="BQ63" s="305"/>
      <c r="BR63" s="305"/>
      <c r="BS63" s="305"/>
    </row>
    <row r="64" spans="1:71" s="162" customFormat="1" ht="46.5" customHeight="1" x14ac:dyDescent="0.2">
      <c r="A64" s="426"/>
      <c r="B64" s="429"/>
      <c r="C64" s="432"/>
      <c r="D64" s="410"/>
      <c r="E64" s="416"/>
      <c r="F64" s="413"/>
      <c r="G64" s="435"/>
      <c r="H64" s="422"/>
      <c r="I64" s="429"/>
      <c r="J64" s="378"/>
      <c r="K64" s="381"/>
      <c r="L64" s="384"/>
      <c r="M64" s="387"/>
      <c r="N64" s="387"/>
      <c r="O64" s="391"/>
      <c r="P64" s="156" t="s">
        <v>67</v>
      </c>
      <c r="Q64" s="156">
        <v>4</v>
      </c>
      <c r="R64" s="204" t="s">
        <v>225</v>
      </c>
      <c r="S64" s="249">
        <v>285000000</v>
      </c>
      <c r="T64" s="242">
        <v>64440000</v>
      </c>
      <c r="U64" s="760">
        <v>59440000</v>
      </c>
      <c r="V64" s="370"/>
      <c r="W64" s="373"/>
      <c r="X64" s="305"/>
      <c r="Y64" s="305"/>
      <c r="Z64" s="305"/>
      <c r="AA64" s="305"/>
      <c r="AB64" s="305"/>
      <c r="AC64" s="305"/>
      <c r="AD64" s="305"/>
      <c r="AE64" s="305"/>
      <c r="AF64" s="305"/>
      <c r="AG64" s="305"/>
      <c r="AH64" s="305"/>
      <c r="AI64" s="305"/>
      <c r="AJ64" s="305"/>
      <c r="AK64" s="305"/>
      <c r="AL64" s="305"/>
      <c r="AM64" s="305"/>
      <c r="AN64" s="305"/>
      <c r="AO64" s="305"/>
      <c r="AP64" s="305"/>
      <c r="AQ64" s="305"/>
      <c r="AR64" s="305"/>
      <c r="AS64" s="305"/>
      <c r="AT64" s="305"/>
      <c r="AU64" s="305"/>
      <c r="AV64" s="305"/>
      <c r="AW64" s="305"/>
      <c r="AX64" s="305"/>
      <c r="AY64" s="305"/>
      <c r="AZ64" s="305"/>
      <c r="BA64" s="305"/>
      <c r="BB64" s="305"/>
      <c r="BC64" s="305"/>
      <c r="BD64" s="305"/>
      <c r="BE64" s="305"/>
      <c r="BF64" s="305"/>
      <c r="BG64" s="305"/>
      <c r="BH64" s="305"/>
      <c r="BI64" s="305"/>
      <c r="BJ64" s="305"/>
      <c r="BK64" s="305"/>
      <c r="BL64" s="305"/>
      <c r="BM64" s="305"/>
      <c r="BN64" s="305"/>
      <c r="BO64" s="305"/>
      <c r="BP64" s="305"/>
      <c r="BQ64" s="305"/>
      <c r="BR64" s="305"/>
      <c r="BS64" s="305"/>
    </row>
    <row r="65" spans="1:71" s="162" customFormat="1" ht="46.5" customHeight="1" x14ac:dyDescent="0.2">
      <c r="A65" s="426"/>
      <c r="B65" s="429"/>
      <c r="C65" s="432"/>
      <c r="D65" s="410"/>
      <c r="E65" s="416"/>
      <c r="F65" s="413"/>
      <c r="G65" s="435"/>
      <c r="H65" s="422"/>
      <c r="I65" s="429"/>
      <c r="J65" s="378"/>
      <c r="K65" s="381"/>
      <c r="L65" s="384"/>
      <c r="M65" s="387"/>
      <c r="N65" s="387"/>
      <c r="O65" s="391"/>
      <c r="P65" s="156" t="s">
        <v>185</v>
      </c>
      <c r="Q65" s="156">
        <v>12</v>
      </c>
      <c r="R65" s="204" t="s">
        <v>235</v>
      </c>
      <c r="S65" s="249">
        <v>69000000</v>
      </c>
      <c r="T65" s="242">
        <v>16600000</v>
      </c>
      <c r="U65" s="760">
        <v>16600000</v>
      </c>
      <c r="V65" s="370"/>
      <c r="W65" s="373"/>
      <c r="X65" s="305"/>
      <c r="Y65" s="305"/>
      <c r="Z65" s="305"/>
      <c r="AA65" s="305"/>
      <c r="AB65" s="305"/>
      <c r="AC65" s="305"/>
      <c r="AD65" s="305"/>
      <c r="AE65" s="305"/>
      <c r="AF65" s="305"/>
      <c r="AG65" s="305"/>
      <c r="AH65" s="305"/>
      <c r="AI65" s="305"/>
      <c r="AJ65" s="305"/>
      <c r="AK65" s="305"/>
      <c r="AL65" s="305"/>
      <c r="AM65" s="305"/>
      <c r="AN65" s="305"/>
      <c r="AO65" s="305"/>
      <c r="AP65" s="305"/>
      <c r="AQ65" s="305"/>
      <c r="AR65" s="305"/>
      <c r="AS65" s="305"/>
      <c r="AT65" s="305"/>
      <c r="AU65" s="305"/>
      <c r="AV65" s="305"/>
      <c r="AW65" s="305"/>
      <c r="AX65" s="305"/>
      <c r="AY65" s="305"/>
      <c r="AZ65" s="305"/>
      <c r="BA65" s="305"/>
      <c r="BB65" s="305"/>
      <c r="BC65" s="305"/>
      <c r="BD65" s="305"/>
      <c r="BE65" s="305"/>
      <c r="BF65" s="305"/>
      <c r="BG65" s="305"/>
      <c r="BH65" s="305"/>
      <c r="BI65" s="305"/>
      <c r="BJ65" s="305"/>
      <c r="BK65" s="305"/>
      <c r="BL65" s="305"/>
      <c r="BM65" s="305"/>
      <c r="BN65" s="305"/>
      <c r="BO65" s="305"/>
      <c r="BP65" s="305"/>
      <c r="BQ65" s="305"/>
      <c r="BR65" s="305"/>
      <c r="BS65" s="305"/>
    </row>
    <row r="66" spans="1:71" s="162" customFormat="1" ht="46.5" customHeight="1" x14ac:dyDescent="0.2">
      <c r="A66" s="426"/>
      <c r="B66" s="429"/>
      <c r="C66" s="432"/>
      <c r="D66" s="410"/>
      <c r="E66" s="416"/>
      <c r="F66" s="413"/>
      <c r="G66" s="435"/>
      <c r="H66" s="422"/>
      <c r="I66" s="429"/>
      <c r="J66" s="378"/>
      <c r="K66" s="381"/>
      <c r="L66" s="384"/>
      <c r="M66" s="387"/>
      <c r="N66" s="387"/>
      <c r="O66" s="391"/>
      <c r="P66" s="156" t="s">
        <v>67</v>
      </c>
      <c r="Q66" s="156">
        <v>4</v>
      </c>
      <c r="R66" s="204" t="s">
        <v>237</v>
      </c>
      <c r="S66" s="249">
        <f>98996378+50124172</f>
        <v>149120550</v>
      </c>
      <c r="T66" s="242">
        <v>0</v>
      </c>
      <c r="U66" s="242">
        <v>0</v>
      </c>
      <c r="V66" s="370"/>
      <c r="W66" s="373"/>
      <c r="X66" s="305"/>
      <c r="Y66" s="305"/>
      <c r="Z66" s="305"/>
      <c r="AA66" s="305"/>
      <c r="AB66" s="305"/>
      <c r="AC66" s="305"/>
      <c r="AD66" s="305"/>
      <c r="AE66" s="305"/>
      <c r="AF66" s="305"/>
      <c r="AG66" s="305"/>
      <c r="AH66" s="305"/>
      <c r="AI66" s="305"/>
      <c r="AJ66" s="305"/>
      <c r="AK66" s="305"/>
      <c r="AL66" s="305"/>
      <c r="AM66" s="305"/>
      <c r="AN66" s="305"/>
      <c r="AO66" s="305"/>
      <c r="AP66" s="305"/>
      <c r="AQ66" s="305"/>
      <c r="AR66" s="305"/>
      <c r="AS66" s="305"/>
      <c r="AT66" s="305"/>
      <c r="AU66" s="305"/>
      <c r="AV66" s="305"/>
      <c r="AW66" s="305"/>
      <c r="AX66" s="305"/>
      <c r="AY66" s="305"/>
      <c r="AZ66" s="305"/>
      <c r="BA66" s="305"/>
      <c r="BB66" s="305"/>
      <c r="BC66" s="305"/>
      <c r="BD66" s="305"/>
      <c r="BE66" s="305"/>
      <c r="BF66" s="305"/>
      <c r="BG66" s="305"/>
      <c r="BH66" s="305"/>
      <c r="BI66" s="305"/>
      <c r="BJ66" s="305"/>
      <c r="BK66" s="305"/>
      <c r="BL66" s="305"/>
      <c r="BM66" s="305"/>
      <c r="BN66" s="305"/>
      <c r="BO66" s="305"/>
      <c r="BP66" s="305"/>
      <c r="BQ66" s="305"/>
      <c r="BR66" s="305"/>
      <c r="BS66" s="305"/>
    </row>
    <row r="67" spans="1:71" s="162" customFormat="1" ht="46.5" customHeight="1" x14ac:dyDescent="0.2">
      <c r="A67" s="426"/>
      <c r="B67" s="429"/>
      <c r="C67" s="432"/>
      <c r="D67" s="410"/>
      <c r="E67" s="416"/>
      <c r="F67" s="413"/>
      <c r="G67" s="435"/>
      <c r="H67" s="422"/>
      <c r="I67" s="429"/>
      <c r="J67" s="378"/>
      <c r="K67" s="381"/>
      <c r="L67" s="384"/>
      <c r="M67" s="387"/>
      <c r="N67" s="387"/>
      <c r="O67" s="390"/>
      <c r="P67" s="323" t="s">
        <v>424</v>
      </c>
      <c r="Q67" s="323">
        <v>28</v>
      </c>
      <c r="R67" s="326" t="s">
        <v>392</v>
      </c>
      <c r="S67" s="327">
        <v>1044258634</v>
      </c>
      <c r="T67" s="319">
        <v>0</v>
      </c>
      <c r="U67" s="319">
        <v>0</v>
      </c>
      <c r="V67" s="370"/>
      <c r="W67" s="373"/>
      <c r="X67" s="305"/>
      <c r="Y67" s="305"/>
      <c r="Z67" s="305"/>
      <c r="AA67" s="305"/>
      <c r="AB67" s="305"/>
      <c r="AC67" s="305"/>
      <c r="AD67" s="305"/>
      <c r="AE67" s="305"/>
      <c r="AF67" s="305"/>
      <c r="AG67" s="305"/>
      <c r="AH67" s="305"/>
      <c r="AI67" s="305"/>
      <c r="AJ67" s="305"/>
      <c r="AK67" s="305"/>
      <c r="AL67" s="305"/>
      <c r="AM67" s="305"/>
      <c r="AN67" s="305"/>
      <c r="AO67" s="305"/>
      <c r="AP67" s="305"/>
      <c r="AQ67" s="305"/>
      <c r="AR67" s="305"/>
      <c r="AS67" s="305"/>
      <c r="AT67" s="305"/>
      <c r="AU67" s="305"/>
      <c r="AV67" s="305"/>
      <c r="AW67" s="305"/>
      <c r="AX67" s="305"/>
      <c r="AY67" s="305"/>
      <c r="AZ67" s="305"/>
      <c r="BA67" s="305"/>
      <c r="BB67" s="305"/>
      <c r="BC67" s="305"/>
      <c r="BD67" s="305"/>
      <c r="BE67" s="305"/>
      <c r="BF67" s="305"/>
      <c r="BG67" s="305"/>
      <c r="BH67" s="305"/>
      <c r="BI67" s="305"/>
      <c r="BJ67" s="305"/>
      <c r="BK67" s="305"/>
      <c r="BL67" s="305"/>
      <c r="BM67" s="305"/>
      <c r="BN67" s="305"/>
      <c r="BO67" s="305"/>
      <c r="BP67" s="305"/>
      <c r="BQ67" s="305"/>
      <c r="BR67" s="305"/>
      <c r="BS67" s="305"/>
    </row>
    <row r="68" spans="1:71" s="162" customFormat="1" ht="46.5" customHeight="1" x14ac:dyDescent="0.2">
      <c r="A68" s="426"/>
      <c r="B68" s="429"/>
      <c r="C68" s="432"/>
      <c r="D68" s="410"/>
      <c r="E68" s="416"/>
      <c r="F68" s="413"/>
      <c r="G68" s="435"/>
      <c r="H68" s="422"/>
      <c r="I68" s="429"/>
      <c r="J68" s="378"/>
      <c r="K68" s="381"/>
      <c r="L68" s="384"/>
      <c r="M68" s="387"/>
      <c r="N68" s="387"/>
      <c r="O68" s="390"/>
      <c r="P68" s="323" t="s">
        <v>424</v>
      </c>
      <c r="Q68" s="323">
        <v>28</v>
      </c>
      <c r="R68" s="326" t="s">
        <v>376</v>
      </c>
      <c r="S68" s="327">
        <v>550000000</v>
      </c>
      <c r="T68" s="319">
        <v>0</v>
      </c>
      <c r="U68" s="319">
        <v>0</v>
      </c>
      <c r="V68" s="370"/>
      <c r="W68" s="373"/>
      <c r="X68" s="305"/>
      <c r="Y68" s="305"/>
      <c r="Z68" s="305"/>
      <c r="AA68" s="305"/>
      <c r="AB68" s="305"/>
      <c r="AC68" s="305"/>
      <c r="AD68" s="305"/>
      <c r="AE68" s="305"/>
      <c r="AF68" s="305"/>
      <c r="AG68" s="305"/>
      <c r="AH68" s="305"/>
      <c r="AI68" s="305"/>
      <c r="AJ68" s="305"/>
      <c r="AK68" s="305"/>
      <c r="AL68" s="305"/>
      <c r="AM68" s="305"/>
      <c r="AN68" s="305"/>
      <c r="AO68" s="305"/>
      <c r="AP68" s="305"/>
      <c r="AQ68" s="305"/>
      <c r="AR68" s="305"/>
      <c r="AS68" s="305"/>
      <c r="AT68" s="305"/>
      <c r="AU68" s="305"/>
      <c r="AV68" s="305"/>
      <c r="AW68" s="305"/>
      <c r="AX68" s="305"/>
      <c r="AY68" s="305"/>
      <c r="AZ68" s="305"/>
      <c r="BA68" s="305"/>
      <c r="BB68" s="305"/>
      <c r="BC68" s="305"/>
      <c r="BD68" s="305"/>
      <c r="BE68" s="305"/>
      <c r="BF68" s="305"/>
      <c r="BG68" s="305"/>
      <c r="BH68" s="305"/>
      <c r="BI68" s="305"/>
      <c r="BJ68" s="305"/>
      <c r="BK68" s="305"/>
      <c r="BL68" s="305"/>
      <c r="BM68" s="305"/>
      <c r="BN68" s="305"/>
      <c r="BO68" s="305"/>
      <c r="BP68" s="305"/>
      <c r="BQ68" s="305"/>
      <c r="BR68" s="305"/>
      <c r="BS68" s="305"/>
    </row>
    <row r="69" spans="1:71" s="162" customFormat="1" ht="46.5" customHeight="1" x14ac:dyDescent="0.2">
      <c r="A69" s="426"/>
      <c r="B69" s="429"/>
      <c r="C69" s="432"/>
      <c r="D69" s="410"/>
      <c r="E69" s="416"/>
      <c r="F69" s="413"/>
      <c r="G69" s="435"/>
      <c r="H69" s="422"/>
      <c r="I69" s="429"/>
      <c r="J69" s="378"/>
      <c r="K69" s="381"/>
      <c r="L69" s="384"/>
      <c r="M69" s="387"/>
      <c r="N69" s="387"/>
      <c r="O69" s="391"/>
      <c r="P69" s="315" t="s">
        <v>421</v>
      </c>
      <c r="Q69" s="338">
        <v>23</v>
      </c>
      <c r="R69" s="315" t="s">
        <v>370</v>
      </c>
      <c r="S69" s="283">
        <v>70000000</v>
      </c>
      <c r="T69" s="242">
        <v>0</v>
      </c>
      <c r="U69" s="242">
        <v>0</v>
      </c>
      <c r="V69" s="370"/>
      <c r="W69" s="373"/>
      <c r="X69" s="305"/>
      <c r="Y69" s="305"/>
      <c r="Z69" s="305"/>
      <c r="AA69" s="305"/>
      <c r="AB69" s="305"/>
      <c r="AC69" s="305"/>
      <c r="AD69" s="305"/>
      <c r="AE69" s="305"/>
      <c r="AF69" s="305"/>
      <c r="AG69" s="305"/>
      <c r="AH69" s="305"/>
      <c r="AI69" s="305"/>
      <c r="AJ69" s="305"/>
      <c r="AK69" s="305"/>
      <c r="AL69" s="305"/>
      <c r="AM69" s="305"/>
      <c r="AN69" s="305"/>
      <c r="AO69" s="305"/>
      <c r="AP69" s="305"/>
      <c r="AQ69" s="305"/>
      <c r="AR69" s="305"/>
      <c r="AS69" s="305"/>
      <c r="AT69" s="305"/>
      <c r="AU69" s="305"/>
      <c r="AV69" s="305"/>
      <c r="AW69" s="305"/>
      <c r="AX69" s="305"/>
      <c r="AY69" s="305"/>
      <c r="AZ69" s="305"/>
      <c r="BA69" s="305"/>
      <c r="BB69" s="305"/>
      <c r="BC69" s="305"/>
      <c r="BD69" s="305"/>
      <c r="BE69" s="305"/>
      <c r="BF69" s="305"/>
      <c r="BG69" s="305"/>
      <c r="BH69" s="305"/>
      <c r="BI69" s="305"/>
      <c r="BJ69" s="305"/>
      <c r="BK69" s="305"/>
      <c r="BL69" s="305"/>
      <c r="BM69" s="305"/>
      <c r="BN69" s="305"/>
      <c r="BO69" s="305"/>
      <c r="BP69" s="305"/>
      <c r="BQ69" s="305"/>
      <c r="BR69" s="305"/>
      <c r="BS69" s="305"/>
    </row>
    <row r="70" spans="1:71" s="162" customFormat="1" ht="46.5" customHeight="1" x14ac:dyDescent="0.2">
      <c r="A70" s="426"/>
      <c r="B70" s="429"/>
      <c r="C70" s="432"/>
      <c r="D70" s="410"/>
      <c r="E70" s="416"/>
      <c r="F70" s="413"/>
      <c r="G70" s="435"/>
      <c r="H70" s="422"/>
      <c r="I70" s="429"/>
      <c r="J70" s="378"/>
      <c r="K70" s="381"/>
      <c r="L70" s="384"/>
      <c r="M70" s="387"/>
      <c r="N70" s="387"/>
      <c r="O70" s="391"/>
      <c r="P70" s="299" t="s">
        <v>185</v>
      </c>
      <c r="Q70" s="299">
        <v>12</v>
      </c>
      <c r="R70" s="204" t="s">
        <v>238</v>
      </c>
      <c r="S70" s="300">
        <v>50000000</v>
      </c>
      <c r="T70" s="242">
        <v>0</v>
      </c>
      <c r="U70" s="242">
        <v>0</v>
      </c>
      <c r="V70" s="370"/>
      <c r="W70" s="373"/>
      <c r="X70" s="305"/>
      <c r="Y70" s="305"/>
      <c r="Z70" s="305"/>
      <c r="AA70" s="305"/>
      <c r="AB70" s="305"/>
      <c r="AC70" s="305"/>
      <c r="AD70" s="305"/>
      <c r="AE70" s="305"/>
      <c r="AF70" s="305"/>
      <c r="AG70" s="305"/>
      <c r="AH70" s="305"/>
      <c r="AI70" s="305"/>
      <c r="AJ70" s="305"/>
      <c r="AK70" s="305"/>
      <c r="AL70" s="305"/>
      <c r="AM70" s="305"/>
      <c r="AN70" s="305"/>
      <c r="AO70" s="305"/>
      <c r="AP70" s="305"/>
      <c r="AQ70" s="305"/>
      <c r="AR70" s="305"/>
      <c r="AS70" s="305"/>
      <c r="AT70" s="305"/>
      <c r="AU70" s="305"/>
      <c r="AV70" s="305"/>
      <c r="AW70" s="305"/>
      <c r="AX70" s="305"/>
      <c r="AY70" s="305"/>
      <c r="AZ70" s="305"/>
      <c r="BA70" s="305"/>
      <c r="BB70" s="305"/>
      <c r="BC70" s="305"/>
      <c r="BD70" s="305"/>
      <c r="BE70" s="305"/>
      <c r="BF70" s="305"/>
      <c r="BG70" s="305"/>
      <c r="BH70" s="305"/>
      <c r="BI70" s="305"/>
      <c r="BJ70" s="305"/>
      <c r="BK70" s="305"/>
      <c r="BL70" s="305"/>
      <c r="BM70" s="305"/>
      <c r="BN70" s="305"/>
      <c r="BO70" s="305"/>
      <c r="BP70" s="305"/>
      <c r="BQ70" s="305"/>
      <c r="BR70" s="305"/>
      <c r="BS70" s="305"/>
    </row>
    <row r="71" spans="1:71" s="162" customFormat="1" ht="46.5" customHeight="1" x14ac:dyDescent="0.2">
      <c r="A71" s="426"/>
      <c r="B71" s="429"/>
      <c r="C71" s="432"/>
      <c r="D71" s="410"/>
      <c r="E71" s="416"/>
      <c r="F71" s="413"/>
      <c r="G71" s="435"/>
      <c r="H71" s="422"/>
      <c r="I71" s="429"/>
      <c r="J71" s="378"/>
      <c r="K71" s="381"/>
      <c r="L71" s="384"/>
      <c r="M71" s="387"/>
      <c r="N71" s="387"/>
      <c r="O71" s="391"/>
      <c r="P71" s="156" t="s">
        <v>185</v>
      </c>
      <c r="Q71" s="156">
        <v>12</v>
      </c>
      <c r="R71" s="204" t="s">
        <v>238</v>
      </c>
      <c r="S71" s="249">
        <v>50164200</v>
      </c>
      <c r="T71" s="242">
        <v>3700000</v>
      </c>
      <c r="U71" s="242">
        <v>0</v>
      </c>
      <c r="V71" s="370"/>
      <c r="W71" s="373"/>
      <c r="X71" s="305"/>
      <c r="Y71" s="305"/>
      <c r="Z71" s="305"/>
      <c r="AA71" s="305"/>
      <c r="AB71" s="305"/>
      <c r="AC71" s="305"/>
      <c r="AD71" s="305"/>
      <c r="AE71" s="305"/>
      <c r="AF71" s="305"/>
      <c r="AG71" s="305"/>
      <c r="AH71" s="305"/>
      <c r="AI71" s="305"/>
      <c r="AJ71" s="305"/>
      <c r="AK71" s="305"/>
      <c r="AL71" s="305"/>
      <c r="AM71" s="305"/>
      <c r="AN71" s="305"/>
      <c r="AO71" s="305"/>
      <c r="AP71" s="305"/>
      <c r="AQ71" s="305"/>
      <c r="AR71" s="305"/>
      <c r="AS71" s="305"/>
      <c r="AT71" s="305"/>
      <c r="AU71" s="305"/>
      <c r="AV71" s="305"/>
      <c r="AW71" s="305"/>
      <c r="AX71" s="305"/>
      <c r="AY71" s="305"/>
      <c r="AZ71" s="305"/>
      <c r="BA71" s="305"/>
      <c r="BB71" s="305"/>
      <c r="BC71" s="305"/>
      <c r="BD71" s="305"/>
      <c r="BE71" s="305"/>
      <c r="BF71" s="305"/>
      <c r="BG71" s="305"/>
      <c r="BH71" s="305"/>
      <c r="BI71" s="305"/>
      <c r="BJ71" s="305"/>
      <c r="BK71" s="305"/>
      <c r="BL71" s="305"/>
      <c r="BM71" s="305"/>
      <c r="BN71" s="305"/>
      <c r="BO71" s="305"/>
      <c r="BP71" s="305"/>
      <c r="BQ71" s="305"/>
      <c r="BR71" s="305"/>
      <c r="BS71" s="305"/>
    </row>
    <row r="72" spans="1:71" s="162" customFormat="1" ht="46.5" customHeight="1" x14ac:dyDescent="0.2">
      <c r="A72" s="426"/>
      <c r="B72" s="429"/>
      <c r="C72" s="432"/>
      <c r="D72" s="410"/>
      <c r="E72" s="416"/>
      <c r="F72" s="413"/>
      <c r="G72" s="435"/>
      <c r="H72" s="422"/>
      <c r="I72" s="429"/>
      <c r="J72" s="378"/>
      <c r="K72" s="381"/>
      <c r="L72" s="384"/>
      <c r="M72" s="387"/>
      <c r="N72" s="387"/>
      <c r="O72" s="391"/>
      <c r="P72" s="156" t="s">
        <v>207</v>
      </c>
      <c r="Q72" s="156">
        <v>3</v>
      </c>
      <c r="R72" s="204" t="s">
        <v>240</v>
      </c>
      <c r="S72" s="249">
        <f>60805175-S79</f>
        <v>58805175</v>
      </c>
      <c r="T72" s="242">
        <v>0</v>
      </c>
      <c r="U72" s="242">
        <v>0</v>
      </c>
      <c r="V72" s="370"/>
      <c r="W72" s="373"/>
      <c r="X72" s="305"/>
      <c r="Y72" s="305"/>
      <c r="Z72" s="305"/>
      <c r="AA72" s="305"/>
      <c r="AB72" s="305"/>
      <c r="AC72" s="305"/>
      <c r="AD72" s="305"/>
      <c r="AE72" s="305"/>
      <c r="AF72" s="305"/>
      <c r="AG72" s="305"/>
      <c r="AH72" s="305"/>
      <c r="AI72" s="305"/>
      <c r="AJ72" s="305"/>
      <c r="AK72" s="305"/>
      <c r="AL72" s="305"/>
      <c r="AM72" s="305"/>
      <c r="AN72" s="305"/>
      <c r="AO72" s="305"/>
      <c r="AP72" s="305"/>
      <c r="AQ72" s="305"/>
      <c r="AR72" s="305"/>
      <c r="AS72" s="305"/>
      <c r="AT72" s="305"/>
      <c r="AU72" s="305"/>
      <c r="AV72" s="305"/>
      <c r="AW72" s="305"/>
      <c r="AX72" s="305"/>
      <c r="AY72" s="305"/>
      <c r="AZ72" s="305"/>
      <c r="BA72" s="305"/>
      <c r="BB72" s="305"/>
      <c r="BC72" s="305"/>
      <c r="BD72" s="305"/>
      <c r="BE72" s="305"/>
      <c r="BF72" s="305"/>
      <c r="BG72" s="305"/>
      <c r="BH72" s="305"/>
      <c r="BI72" s="305"/>
      <c r="BJ72" s="305"/>
      <c r="BK72" s="305"/>
      <c r="BL72" s="305"/>
      <c r="BM72" s="305"/>
      <c r="BN72" s="305"/>
      <c r="BO72" s="305"/>
      <c r="BP72" s="305"/>
      <c r="BQ72" s="305"/>
      <c r="BR72" s="305"/>
      <c r="BS72" s="305"/>
    </row>
    <row r="73" spans="1:71" s="162" customFormat="1" ht="46.5" customHeight="1" x14ac:dyDescent="0.2">
      <c r="A73" s="426"/>
      <c r="B73" s="429"/>
      <c r="C73" s="432"/>
      <c r="D73" s="410"/>
      <c r="E73" s="416"/>
      <c r="F73" s="413"/>
      <c r="G73" s="435"/>
      <c r="H73" s="422"/>
      <c r="I73" s="429"/>
      <c r="J73" s="378"/>
      <c r="K73" s="381"/>
      <c r="L73" s="384"/>
      <c r="M73" s="387"/>
      <c r="N73" s="387"/>
      <c r="O73" s="391"/>
      <c r="P73" s="323" t="s">
        <v>424</v>
      </c>
      <c r="Q73" s="323">
        <v>28</v>
      </c>
      <c r="R73" s="326" t="s">
        <v>368</v>
      </c>
      <c r="S73" s="327">
        <v>527742469</v>
      </c>
      <c r="T73" s="319">
        <v>0</v>
      </c>
      <c r="U73" s="319">
        <v>0</v>
      </c>
      <c r="V73" s="370"/>
      <c r="W73" s="373"/>
      <c r="X73" s="305"/>
      <c r="Y73" s="305"/>
      <c r="Z73" s="305"/>
      <c r="AA73" s="305"/>
      <c r="AB73" s="305"/>
      <c r="AC73" s="305"/>
      <c r="AD73" s="305"/>
      <c r="AE73" s="305"/>
      <c r="AF73" s="305"/>
      <c r="AG73" s="305"/>
      <c r="AH73" s="305"/>
      <c r="AI73" s="305"/>
      <c r="AJ73" s="305"/>
      <c r="AK73" s="305"/>
      <c r="AL73" s="305"/>
      <c r="AM73" s="305"/>
      <c r="AN73" s="305"/>
      <c r="AO73" s="305"/>
      <c r="AP73" s="305"/>
      <c r="AQ73" s="305"/>
      <c r="AR73" s="305"/>
      <c r="AS73" s="305"/>
      <c r="AT73" s="305"/>
      <c r="AU73" s="305"/>
      <c r="AV73" s="305"/>
      <c r="AW73" s="305"/>
      <c r="AX73" s="305"/>
      <c r="AY73" s="305"/>
      <c r="AZ73" s="305"/>
      <c r="BA73" s="305"/>
      <c r="BB73" s="305"/>
      <c r="BC73" s="305"/>
      <c r="BD73" s="305"/>
      <c r="BE73" s="305"/>
      <c r="BF73" s="305"/>
      <c r="BG73" s="305"/>
      <c r="BH73" s="305"/>
      <c r="BI73" s="305"/>
      <c r="BJ73" s="305"/>
      <c r="BK73" s="305"/>
      <c r="BL73" s="305"/>
      <c r="BM73" s="305"/>
      <c r="BN73" s="305"/>
      <c r="BO73" s="305"/>
      <c r="BP73" s="305"/>
      <c r="BQ73" s="305"/>
      <c r="BR73" s="305"/>
      <c r="BS73" s="305"/>
    </row>
    <row r="74" spans="1:71" s="268" customFormat="1" ht="46.5" customHeight="1" x14ac:dyDescent="0.2">
      <c r="A74" s="426"/>
      <c r="B74" s="429"/>
      <c r="C74" s="432"/>
      <c r="D74" s="410"/>
      <c r="E74" s="416"/>
      <c r="F74" s="413"/>
      <c r="G74" s="435"/>
      <c r="H74" s="422"/>
      <c r="I74" s="429"/>
      <c r="J74" s="378"/>
      <c r="K74" s="381"/>
      <c r="L74" s="384"/>
      <c r="M74" s="387"/>
      <c r="N74" s="387"/>
      <c r="O74" s="391"/>
      <c r="P74" s="274" t="s">
        <v>421</v>
      </c>
      <c r="Q74" s="201">
        <v>23</v>
      </c>
      <c r="R74" s="274" t="s">
        <v>346</v>
      </c>
      <c r="S74" s="284">
        <v>26000000</v>
      </c>
      <c r="T74" s="242">
        <v>0</v>
      </c>
      <c r="U74" s="242">
        <v>0</v>
      </c>
      <c r="V74" s="370"/>
      <c r="W74" s="373"/>
      <c r="X74" s="305"/>
      <c r="Y74" s="305"/>
      <c r="Z74" s="305"/>
      <c r="AA74" s="305"/>
      <c r="AB74" s="305"/>
      <c r="AC74" s="305"/>
      <c r="AD74" s="305"/>
      <c r="AE74" s="305"/>
      <c r="AF74" s="305"/>
      <c r="AG74" s="305"/>
      <c r="AH74" s="305"/>
      <c r="AI74" s="305"/>
      <c r="AJ74" s="305"/>
      <c r="AK74" s="305"/>
      <c r="AL74" s="305"/>
      <c r="AM74" s="305"/>
      <c r="AN74" s="305"/>
      <c r="AO74" s="305"/>
      <c r="AP74" s="305"/>
      <c r="AQ74" s="305"/>
      <c r="AR74" s="305"/>
      <c r="AS74" s="305"/>
      <c r="AT74" s="305"/>
      <c r="AU74" s="305"/>
      <c r="AV74" s="305"/>
      <c r="AW74" s="305"/>
      <c r="AX74" s="305"/>
      <c r="AY74" s="305"/>
      <c r="AZ74" s="305"/>
      <c r="BA74" s="305"/>
      <c r="BB74" s="305"/>
      <c r="BC74" s="305"/>
      <c r="BD74" s="305"/>
      <c r="BE74" s="305"/>
      <c r="BF74" s="305"/>
      <c r="BG74" s="305"/>
      <c r="BH74" s="305"/>
      <c r="BI74" s="305"/>
      <c r="BJ74" s="305"/>
      <c r="BK74" s="305"/>
      <c r="BL74" s="305"/>
      <c r="BM74" s="305"/>
      <c r="BN74" s="305"/>
      <c r="BO74" s="305"/>
      <c r="BP74" s="305"/>
      <c r="BQ74" s="305"/>
      <c r="BR74" s="305"/>
      <c r="BS74" s="305"/>
    </row>
    <row r="75" spans="1:71" s="268" customFormat="1" ht="46.5" customHeight="1" x14ac:dyDescent="0.2">
      <c r="A75" s="426"/>
      <c r="B75" s="429"/>
      <c r="C75" s="432"/>
      <c r="D75" s="410"/>
      <c r="E75" s="416"/>
      <c r="F75" s="413"/>
      <c r="G75" s="435"/>
      <c r="H75" s="422"/>
      <c r="I75" s="429"/>
      <c r="J75" s="378"/>
      <c r="K75" s="381"/>
      <c r="L75" s="384"/>
      <c r="M75" s="387"/>
      <c r="N75" s="387"/>
      <c r="O75" s="391"/>
      <c r="P75" s="310" t="s">
        <v>425</v>
      </c>
      <c r="Q75" s="201">
        <v>24</v>
      </c>
      <c r="R75" s="310" t="s">
        <v>242</v>
      </c>
      <c r="S75" s="284">
        <v>50000000</v>
      </c>
      <c r="T75" s="242">
        <v>50000000</v>
      </c>
      <c r="U75" s="242">
        <v>0</v>
      </c>
      <c r="V75" s="370"/>
      <c r="W75" s="373"/>
      <c r="X75" s="305"/>
      <c r="Y75" s="305"/>
      <c r="Z75" s="305"/>
      <c r="AA75" s="305"/>
      <c r="AB75" s="305"/>
      <c r="AC75" s="305"/>
      <c r="AD75" s="305"/>
      <c r="AE75" s="305"/>
      <c r="AF75" s="305"/>
      <c r="AG75" s="305"/>
      <c r="AH75" s="305"/>
      <c r="AI75" s="305"/>
      <c r="AJ75" s="305"/>
      <c r="AK75" s="305"/>
      <c r="AL75" s="305"/>
      <c r="AM75" s="305"/>
      <c r="AN75" s="305"/>
      <c r="AO75" s="305"/>
      <c r="AP75" s="305"/>
      <c r="AQ75" s="305"/>
      <c r="AR75" s="305"/>
      <c r="AS75" s="305"/>
      <c r="AT75" s="305"/>
      <c r="AU75" s="305"/>
      <c r="AV75" s="305"/>
      <c r="AW75" s="305"/>
      <c r="AX75" s="305"/>
      <c r="AY75" s="305"/>
      <c r="AZ75" s="305"/>
      <c r="BA75" s="305"/>
      <c r="BB75" s="305"/>
      <c r="BC75" s="305"/>
      <c r="BD75" s="305"/>
      <c r="BE75" s="305"/>
      <c r="BF75" s="305"/>
      <c r="BG75" s="305"/>
      <c r="BH75" s="305"/>
      <c r="BI75" s="305"/>
      <c r="BJ75" s="305"/>
      <c r="BK75" s="305"/>
      <c r="BL75" s="305"/>
      <c r="BM75" s="305"/>
      <c r="BN75" s="305"/>
      <c r="BO75" s="305"/>
      <c r="BP75" s="305"/>
      <c r="BQ75" s="305"/>
      <c r="BR75" s="305"/>
      <c r="BS75" s="305"/>
    </row>
    <row r="76" spans="1:71" s="268" customFormat="1" ht="46.5" customHeight="1" x14ac:dyDescent="0.2">
      <c r="A76" s="426"/>
      <c r="B76" s="429"/>
      <c r="C76" s="432"/>
      <c r="D76" s="410"/>
      <c r="E76" s="416"/>
      <c r="F76" s="413"/>
      <c r="G76" s="435"/>
      <c r="H76" s="422"/>
      <c r="I76" s="429"/>
      <c r="J76" s="378"/>
      <c r="K76" s="381"/>
      <c r="L76" s="384"/>
      <c r="M76" s="387"/>
      <c r="N76" s="387"/>
      <c r="O76" s="391"/>
      <c r="P76" s="341" t="s">
        <v>424</v>
      </c>
      <c r="Q76" s="323">
        <v>28</v>
      </c>
      <c r="R76" s="341" t="s">
        <v>376</v>
      </c>
      <c r="S76" s="342">
        <v>110000000</v>
      </c>
      <c r="T76" s="319">
        <v>0</v>
      </c>
      <c r="U76" s="319">
        <v>0</v>
      </c>
      <c r="V76" s="370"/>
      <c r="W76" s="373"/>
      <c r="X76" s="305"/>
      <c r="Y76" s="305"/>
      <c r="Z76" s="305"/>
      <c r="AA76" s="305"/>
      <c r="AB76" s="305"/>
      <c r="AC76" s="305"/>
      <c r="AD76" s="305"/>
      <c r="AE76" s="305"/>
      <c r="AF76" s="305"/>
      <c r="AG76" s="305"/>
      <c r="AH76" s="305"/>
      <c r="AI76" s="305"/>
      <c r="AJ76" s="305"/>
      <c r="AK76" s="305"/>
      <c r="AL76" s="305"/>
      <c r="AM76" s="305"/>
      <c r="AN76" s="305"/>
      <c r="AO76" s="305"/>
      <c r="AP76" s="305"/>
      <c r="AQ76" s="305"/>
      <c r="AR76" s="305"/>
      <c r="AS76" s="305"/>
      <c r="AT76" s="305"/>
      <c r="AU76" s="305"/>
      <c r="AV76" s="305"/>
      <c r="AW76" s="305"/>
      <c r="AX76" s="305"/>
      <c r="AY76" s="305"/>
      <c r="AZ76" s="305"/>
      <c r="BA76" s="305"/>
      <c r="BB76" s="305"/>
      <c r="BC76" s="305"/>
      <c r="BD76" s="305"/>
      <c r="BE76" s="305"/>
      <c r="BF76" s="305"/>
      <c r="BG76" s="305"/>
      <c r="BH76" s="305"/>
      <c r="BI76" s="305"/>
      <c r="BJ76" s="305"/>
      <c r="BK76" s="305"/>
      <c r="BL76" s="305"/>
      <c r="BM76" s="305"/>
      <c r="BN76" s="305"/>
      <c r="BO76" s="305"/>
      <c r="BP76" s="305"/>
      <c r="BQ76" s="305"/>
      <c r="BR76" s="305"/>
      <c r="BS76" s="305"/>
    </row>
    <row r="77" spans="1:71" s="268" customFormat="1" ht="46.5" customHeight="1" x14ac:dyDescent="0.2">
      <c r="A77" s="426"/>
      <c r="B77" s="429"/>
      <c r="C77" s="432"/>
      <c r="D77" s="410"/>
      <c r="E77" s="416"/>
      <c r="F77" s="413"/>
      <c r="G77" s="435"/>
      <c r="H77" s="422"/>
      <c r="I77" s="429"/>
      <c r="J77" s="378"/>
      <c r="K77" s="381"/>
      <c r="L77" s="384"/>
      <c r="M77" s="387"/>
      <c r="N77" s="387"/>
      <c r="O77" s="391"/>
      <c r="P77" s="341" t="s">
        <v>424</v>
      </c>
      <c r="Q77" s="323">
        <v>28</v>
      </c>
      <c r="R77" s="341" t="s">
        <v>392</v>
      </c>
      <c r="S77" s="342">
        <v>545484938</v>
      </c>
      <c r="T77" s="319">
        <v>0</v>
      </c>
      <c r="U77" s="319">
        <v>0</v>
      </c>
      <c r="V77" s="370"/>
      <c r="W77" s="373"/>
      <c r="X77" s="305"/>
      <c r="Y77" s="305"/>
      <c r="Z77" s="305"/>
      <c r="AA77" s="305"/>
      <c r="AB77" s="305"/>
      <c r="AC77" s="305"/>
      <c r="AD77" s="305"/>
      <c r="AE77" s="305"/>
      <c r="AF77" s="305"/>
      <c r="AG77" s="305"/>
      <c r="AH77" s="305"/>
      <c r="AI77" s="305"/>
      <c r="AJ77" s="305"/>
      <c r="AK77" s="305"/>
      <c r="AL77" s="305"/>
      <c r="AM77" s="305"/>
      <c r="AN77" s="305"/>
      <c r="AO77" s="305"/>
      <c r="AP77" s="305"/>
      <c r="AQ77" s="305"/>
      <c r="AR77" s="305"/>
      <c r="AS77" s="305"/>
      <c r="AT77" s="305"/>
      <c r="AU77" s="305"/>
      <c r="AV77" s="305"/>
      <c r="AW77" s="305"/>
      <c r="AX77" s="305"/>
      <c r="AY77" s="305"/>
      <c r="AZ77" s="305"/>
      <c r="BA77" s="305"/>
      <c r="BB77" s="305"/>
      <c r="BC77" s="305"/>
      <c r="BD77" s="305"/>
      <c r="BE77" s="305"/>
      <c r="BF77" s="305"/>
      <c r="BG77" s="305"/>
      <c r="BH77" s="305"/>
      <c r="BI77" s="305"/>
      <c r="BJ77" s="305"/>
      <c r="BK77" s="305"/>
      <c r="BL77" s="305"/>
      <c r="BM77" s="305"/>
      <c r="BN77" s="305"/>
      <c r="BO77" s="305"/>
      <c r="BP77" s="305"/>
      <c r="BQ77" s="305"/>
      <c r="BR77" s="305"/>
      <c r="BS77" s="305"/>
    </row>
    <row r="78" spans="1:71" s="268" customFormat="1" ht="46.5" customHeight="1" x14ac:dyDescent="0.2">
      <c r="A78" s="426"/>
      <c r="B78" s="429"/>
      <c r="C78" s="432"/>
      <c r="D78" s="410"/>
      <c r="E78" s="416"/>
      <c r="F78" s="413"/>
      <c r="G78" s="435"/>
      <c r="H78" s="422"/>
      <c r="I78" s="429"/>
      <c r="J78" s="378"/>
      <c r="K78" s="381"/>
      <c r="L78" s="384"/>
      <c r="M78" s="387"/>
      <c r="N78" s="387"/>
      <c r="O78" s="391"/>
      <c r="P78" s="310" t="s">
        <v>426</v>
      </c>
      <c r="Q78" s="201">
        <v>23</v>
      </c>
      <c r="R78" s="310" t="s">
        <v>427</v>
      </c>
      <c r="S78" s="284">
        <v>4000000</v>
      </c>
      <c r="T78" s="242">
        <v>0</v>
      </c>
      <c r="U78" s="242">
        <v>0</v>
      </c>
      <c r="V78" s="370"/>
      <c r="W78" s="373"/>
      <c r="X78" s="305"/>
      <c r="Y78" s="305"/>
      <c r="Z78" s="305"/>
      <c r="AA78" s="305"/>
      <c r="AB78" s="305"/>
      <c r="AC78" s="305"/>
      <c r="AD78" s="305"/>
      <c r="AE78" s="305"/>
      <c r="AF78" s="305"/>
      <c r="AG78" s="305"/>
      <c r="AH78" s="305"/>
      <c r="AI78" s="305"/>
      <c r="AJ78" s="305"/>
      <c r="AK78" s="305"/>
      <c r="AL78" s="305"/>
      <c r="AM78" s="305"/>
      <c r="AN78" s="305"/>
      <c r="AO78" s="305"/>
      <c r="AP78" s="305"/>
      <c r="AQ78" s="305"/>
      <c r="AR78" s="305"/>
      <c r="AS78" s="305"/>
      <c r="AT78" s="305"/>
      <c r="AU78" s="305"/>
      <c r="AV78" s="305"/>
      <c r="AW78" s="305"/>
      <c r="AX78" s="305"/>
      <c r="AY78" s="305"/>
      <c r="AZ78" s="305"/>
      <c r="BA78" s="305"/>
      <c r="BB78" s="305"/>
      <c r="BC78" s="305"/>
      <c r="BD78" s="305"/>
      <c r="BE78" s="305"/>
      <c r="BF78" s="305"/>
      <c r="BG78" s="305"/>
      <c r="BH78" s="305"/>
      <c r="BI78" s="305"/>
      <c r="BJ78" s="305"/>
      <c r="BK78" s="305"/>
      <c r="BL78" s="305"/>
      <c r="BM78" s="305"/>
      <c r="BN78" s="305"/>
      <c r="BO78" s="305"/>
      <c r="BP78" s="305"/>
      <c r="BQ78" s="305"/>
      <c r="BR78" s="305"/>
      <c r="BS78" s="305"/>
    </row>
    <row r="79" spans="1:71" s="162" customFormat="1" ht="46.5" customHeight="1" x14ac:dyDescent="0.2">
      <c r="A79" s="427"/>
      <c r="B79" s="430"/>
      <c r="C79" s="433"/>
      <c r="D79" s="411"/>
      <c r="E79" s="417"/>
      <c r="F79" s="414"/>
      <c r="G79" s="436"/>
      <c r="H79" s="423"/>
      <c r="I79" s="430"/>
      <c r="J79" s="379"/>
      <c r="K79" s="382"/>
      <c r="L79" s="385"/>
      <c r="M79" s="388"/>
      <c r="N79" s="388"/>
      <c r="O79" s="392"/>
      <c r="P79" s="201" t="s">
        <v>207</v>
      </c>
      <c r="Q79" s="201">
        <v>3</v>
      </c>
      <c r="R79" s="204" t="s">
        <v>240</v>
      </c>
      <c r="S79" s="301">
        <v>2000000</v>
      </c>
      <c r="T79" s="242">
        <v>0</v>
      </c>
      <c r="U79" s="242">
        <v>0</v>
      </c>
      <c r="V79" s="371"/>
      <c r="W79" s="374"/>
      <c r="X79" s="305"/>
      <c r="Y79" s="305"/>
      <c r="Z79" s="305"/>
      <c r="AA79" s="305"/>
      <c r="AB79" s="305"/>
      <c r="AC79" s="305"/>
      <c r="AD79" s="305"/>
      <c r="AE79" s="305"/>
      <c r="AF79" s="305"/>
      <c r="AG79" s="305"/>
      <c r="AH79" s="305"/>
      <c r="AI79" s="305"/>
      <c r="AJ79" s="305"/>
      <c r="AK79" s="305"/>
      <c r="AL79" s="305"/>
      <c r="AM79" s="305"/>
      <c r="AN79" s="305"/>
      <c r="AO79" s="305"/>
      <c r="AP79" s="305"/>
      <c r="AQ79" s="305"/>
      <c r="AR79" s="305"/>
      <c r="AS79" s="305"/>
      <c r="AT79" s="305"/>
      <c r="AU79" s="305"/>
      <c r="AV79" s="305"/>
      <c r="AW79" s="305"/>
      <c r="AX79" s="305"/>
      <c r="AY79" s="305"/>
      <c r="AZ79" s="305"/>
      <c r="BA79" s="305"/>
      <c r="BB79" s="305"/>
      <c r="BC79" s="305"/>
      <c r="BD79" s="305"/>
      <c r="BE79" s="305"/>
      <c r="BF79" s="305"/>
      <c r="BG79" s="305"/>
      <c r="BH79" s="305"/>
      <c r="BI79" s="305"/>
      <c r="BJ79" s="305"/>
      <c r="BK79" s="305"/>
      <c r="BL79" s="305"/>
      <c r="BM79" s="305"/>
      <c r="BN79" s="305"/>
      <c r="BO79" s="305"/>
      <c r="BP79" s="305"/>
      <c r="BQ79" s="305"/>
      <c r="BR79" s="305"/>
      <c r="BS79" s="305"/>
    </row>
    <row r="80" spans="1:71" s="268" customFormat="1" ht="46.5" customHeight="1" x14ac:dyDescent="0.2">
      <c r="A80" s="425" t="s">
        <v>334</v>
      </c>
      <c r="B80" s="403" t="s">
        <v>335</v>
      </c>
      <c r="C80" s="406">
        <f>SUM(S80:S82)</f>
        <v>126882074.64</v>
      </c>
      <c r="D80" s="409">
        <v>4302075</v>
      </c>
      <c r="E80" s="412" t="s">
        <v>73</v>
      </c>
      <c r="F80" s="412">
        <v>4302004</v>
      </c>
      <c r="G80" s="418" t="s">
        <v>75</v>
      </c>
      <c r="H80" s="421" t="s">
        <v>68</v>
      </c>
      <c r="I80" s="403" t="s">
        <v>76</v>
      </c>
      <c r="J80" s="377">
        <v>430200401</v>
      </c>
      <c r="K80" s="394" t="s">
        <v>77</v>
      </c>
      <c r="L80" s="383" t="s">
        <v>63</v>
      </c>
      <c r="M80" s="386">
        <v>1</v>
      </c>
      <c r="N80" s="386">
        <v>0</v>
      </c>
      <c r="O80" s="389">
        <v>0</v>
      </c>
      <c r="P80" s="274" t="s">
        <v>67</v>
      </c>
      <c r="Q80" s="201">
        <v>4</v>
      </c>
      <c r="R80" s="274" t="s">
        <v>350</v>
      </c>
      <c r="S80" s="284">
        <v>35000000</v>
      </c>
      <c r="T80" s="242">
        <v>0</v>
      </c>
      <c r="U80" s="242">
        <v>0</v>
      </c>
      <c r="V80" s="369">
        <f>SUM(T80:T82/S80:S82)</f>
        <v>0</v>
      </c>
      <c r="W80" s="503"/>
      <c r="X80" s="305"/>
      <c r="Y80" s="305"/>
      <c r="Z80" s="305"/>
      <c r="AA80" s="305"/>
      <c r="AB80" s="305"/>
      <c r="AC80" s="305"/>
      <c r="AD80" s="305"/>
      <c r="AE80" s="305"/>
      <c r="AF80" s="305"/>
      <c r="AG80" s="305"/>
      <c r="AH80" s="305"/>
      <c r="AI80" s="305"/>
      <c r="AJ80" s="305"/>
      <c r="AK80" s="305"/>
      <c r="AL80" s="305"/>
      <c r="AM80" s="305"/>
      <c r="AN80" s="305"/>
      <c r="AO80" s="305"/>
      <c r="AP80" s="305"/>
      <c r="AQ80" s="305"/>
      <c r="AR80" s="305"/>
      <c r="AS80" s="305"/>
      <c r="AT80" s="305"/>
      <c r="AU80" s="305"/>
      <c r="AV80" s="305"/>
      <c r="AW80" s="305"/>
      <c r="AX80" s="305"/>
      <c r="AY80" s="305"/>
      <c r="AZ80" s="305"/>
      <c r="BA80" s="305"/>
      <c r="BB80" s="305"/>
      <c r="BC80" s="305"/>
      <c r="BD80" s="305"/>
      <c r="BE80" s="305"/>
      <c r="BF80" s="305"/>
      <c r="BG80" s="305"/>
      <c r="BH80" s="305"/>
      <c r="BI80" s="305"/>
      <c r="BJ80" s="305"/>
      <c r="BK80" s="305"/>
      <c r="BL80" s="305"/>
      <c r="BM80" s="305"/>
      <c r="BN80" s="305"/>
      <c r="BO80" s="305"/>
      <c r="BP80" s="305"/>
      <c r="BQ80" s="305"/>
      <c r="BR80" s="305"/>
      <c r="BS80" s="305"/>
    </row>
    <row r="81" spans="1:71" s="268" customFormat="1" ht="46.5" customHeight="1" x14ac:dyDescent="0.2">
      <c r="A81" s="426"/>
      <c r="B81" s="404"/>
      <c r="C81" s="407"/>
      <c r="D81" s="410"/>
      <c r="E81" s="413"/>
      <c r="F81" s="413"/>
      <c r="G81" s="419"/>
      <c r="H81" s="422"/>
      <c r="I81" s="404"/>
      <c r="J81" s="378"/>
      <c r="K81" s="395"/>
      <c r="L81" s="384"/>
      <c r="M81" s="387"/>
      <c r="N81" s="387"/>
      <c r="O81" s="391"/>
      <c r="P81" s="302" t="s">
        <v>421</v>
      </c>
      <c r="Q81" s="201">
        <v>23</v>
      </c>
      <c r="R81" s="302" t="s">
        <v>352</v>
      </c>
      <c r="S81" s="285">
        <v>61882074.640000001</v>
      </c>
      <c r="T81" s="242">
        <v>0</v>
      </c>
      <c r="U81" s="242">
        <v>0</v>
      </c>
      <c r="V81" s="370"/>
      <c r="W81" s="504"/>
      <c r="X81" s="305"/>
      <c r="Y81" s="305"/>
      <c r="Z81" s="305"/>
      <c r="AA81" s="305"/>
      <c r="AB81" s="305"/>
      <c r="AC81" s="305"/>
      <c r="AD81" s="305"/>
      <c r="AE81" s="305"/>
      <c r="AF81" s="305"/>
      <c r="AG81" s="305"/>
      <c r="AH81" s="305"/>
      <c r="AI81" s="305"/>
      <c r="AJ81" s="305"/>
      <c r="AK81" s="305"/>
      <c r="AL81" s="305"/>
      <c r="AM81" s="305"/>
      <c r="AN81" s="305"/>
      <c r="AO81" s="305"/>
      <c r="AP81" s="305"/>
      <c r="AQ81" s="305"/>
      <c r="AR81" s="305"/>
      <c r="AS81" s="305"/>
      <c r="AT81" s="305"/>
      <c r="AU81" s="305"/>
      <c r="AV81" s="305"/>
      <c r="AW81" s="305"/>
      <c r="AX81" s="305"/>
      <c r="AY81" s="305"/>
      <c r="AZ81" s="305"/>
      <c r="BA81" s="305"/>
      <c r="BB81" s="305"/>
      <c r="BC81" s="305"/>
      <c r="BD81" s="305"/>
      <c r="BE81" s="305"/>
      <c r="BF81" s="305"/>
      <c r="BG81" s="305"/>
      <c r="BH81" s="305"/>
      <c r="BI81" s="305"/>
      <c r="BJ81" s="305"/>
      <c r="BK81" s="305"/>
      <c r="BL81" s="305"/>
      <c r="BM81" s="305"/>
      <c r="BN81" s="305"/>
      <c r="BO81" s="305"/>
      <c r="BP81" s="305"/>
      <c r="BQ81" s="305"/>
      <c r="BR81" s="305"/>
      <c r="BS81" s="305"/>
    </row>
    <row r="82" spans="1:71" s="162" customFormat="1" ht="70.5" customHeight="1" thickBot="1" x14ac:dyDescent="0.25">
      <c r="A82" s="506"/>
      <c r="B82" s="507"/>
      <c r="C82" s="508"/>
      <c r="D82" s="509"/>
      <c r="E82" s="510"/>
      <c r="F82" s="510"/>
      <c r="G82" s="511"/>
      <c r="H82" s="512"/>
      <c r="I82" s="507"/>
      <c r="J82" s="393"/>
      <c r="K82" s="396"/>
      <c r="L82" s="397"/>
      <c r="M82" s="398"/>
      <c r="N82" s="398"/>
      <c r="O82" s="399"/>
      <c r="P82" s="175" t="s">
        <v>67</v>
      </c>
      <c r="Q82" s="176">
        <v>4</v>
      </c>
      <c r="R82" s="153" t="s">
        <v>225</v>
      </c>
      <c r="S82" s="249">
        <v>30000000</v>
      </c>
      <c r="T82" s="242">
        <v>29811666</v>
      </c>
      <c r="U82" s="242">
        <v>0</v>
      </c>
      <c r="V82" s="502"/>
      <c r="W82" s="505"/>
      <c r="X82" s="305"/>
      <c r="Y82" s="305"/>
      <c r="Z82" s="305"/>
      <c r="AA82" s="305"/>
      <c r="AB82" s="305"/>
      <c r="AC82" s="305"/>
      <c r="AD82" s="305"/>
      <c r="AE82" s="305"/>
      <c r="AF82" s="305"/>
      <c r="AG82" s="305"/>
      <c r="AH82" s="305"/>
      <c r="AI82" s="305"/>
      <c r="AJ82" s="305"/>
      <c r="AK82" s="305"/>
      <c r="AL82" s="305"/>
      <c r="AM82" s="305"/>
      <c r="AN82" s="305"/>
      <c r="AO82" s="305"/>
      <c r="AP82" s="305"/>
      <c r="AQ82" s="305"/>
      <c r="AR82" s="305"/>
      <c r="AS82" s="305"/>
      <c r="AT82" s="305"/>
      <c r="AU82" s="305"/>
      <c r="AV82" s="305"/>
      <c r="AW82" s="305"/>
      <c r="AX82" s="305"/>
      <c r="AY82" s="305"/>
      <c r="AZ82" s="305"/>
      <c r="BA82" s="305"/>
      <c r="BB82" s="305"/>
      <c r="BC82" s="305"/>
      <c r="BD82" s="305"/>
      <c r="BE82" s="305"/>
      <c r="BF82" s="305"/>
      <c r="BG82" s="305"/>
      <c r="BH82" s="305"/>
      <c r="BI82" s="305"/>
      <c r="BJ82" s="305"/>
      <c r="BK82" s="305"/>
      <c r="BL82" s="305"/>
      <c r="BM82" s="305"/>
      <c r="BN82" s="305"/>
      <c r="BO82" s="305"/>
      <c r="BP82" s="305"/>
      <c r="BQ82" s="305"/>
      <c r="BR82" s="305"/>
      <c r="BS82" s="305"/>
    </row>
    <row r="83" spans="1:71" s="4" customFormat="1" ht="45" customHeight="1" thickBot="1" x14ac:dyDescent="0.3">
      <c r="A83" s="44"/>
      <c r="B83" s="177"/>
      <c r="C83" s="178">
        <f>SUM(C17:C81)</f>
        <v>13010854314.189999</v>
      </c>
      <c r="D83" s="47"/>
      <c r="E83" s="48"/>
      <c r="F83" s="48"/>
      <c r="G83" s="49"/>
      <c r="H83" s="55"/>
      <c r="I83" s="45"/>
      <c r="J83" s="45"/>
      <c r="K83" s="46"/>
      <c r="L83" s="44"/>
      <c r="M83" s="50"/>
      <c r="N83" s="179"/>
      <c r="O83" s="46"/>
      <c r="P83" s="44"/>
      <c r="Q83" s="45"/>
      <c r="R83" s="180"/>
      <c r="S83" s="181">
        <f>SUM(S17:S82)</f>
        <v>13010854314.189999</v>
      </c>
      <c r="T83" s="182">
        <f>SUM(T17:T82)</f>
        <v>2720684605.7799997</v>
      </c>
      <c r="U83" s="181">
        <f>SUM(U17:U82)</f>
        <v>1412745440.78</v>
      </c>
      <c r="V83" s="183"/>
      <c r="W83" s="184"/>
    </row>
    <row r="84" spans="1:71" s="4" customFormat="1" ht="18.75" customHeight="1" x14ac:dyDescent="0.25">
      <c r="D84" s="5"/>
      <c r="E84" s="6"/>
      <c r="F84" s="6"/>
      <c r="G84" s="6"/>
      <c r="H84" s="7"/>
      <c r="I84" s="8"/>
      <c r="J84" s="8"/>
      <c r="K84" s="8"/>
      <c r="L84" s="8"/>
      <c r="M84" s="5"/>
      <c r="N84" s="5"/>
      <c r="O84" s="5"/>
      <c r="P84" s="5"/>
      <c r="Q84" s="5"/>
      <c r="R84" s="5"/>
      <c r="S84" s="185"/>
      <c r="T84" s="185"/>
      <c r="U84" s="185">
        <f>+U83-EJECUCION!J6</f>
        <v>0</v>
      </c>
      <c r="V84" s="9"/>
      <c r="W84" s="9"/>
    </row>
    <row r="85" spans="1:71" ht="25.5" customHeight="1" x14ac:dyDescent="0.2">
      <c r="D85" s="10"/>
      <c r="E85" s="12"/>
      <c r="F85" s="12"/>
      <c r="G85" s="12"/>
      <c r="H85" s="13"/>
      <c r="I85" s="14"/>
      <c r="J85" s="14"/>
      <c r="K85" s="14"/>
      <c r="L85" s="14"/>
      <c r="M85" s="42" t="s">
        <v>16</v>
      </c>
      <c r="N85" s="42"/>
      <c r="O85" s="13"/>
      <c r="P85" s="11"/>
      <c r="Q85" s="11"/>
      <c r="R85" s="270" t="s">
        <v>35</v>
      </c>
      <c r="S85" s="271" t="s">
        <v>28</v>
      </c>
      <c r="T85" s="186" t="s">
        <v>17</v>
      </c>
      <c r="U85" s="11"/>
      <c r="V85" s="15"/>
      <c r="W85" s="15"/>
    </row>
    <row r="86" spans="1:71" s="27" customFormat="1" ht="18.75" customHeight="1" x14ac:dyDescent="0.2">
      <c r="D86" s="16"/>
      <c r="E86" s="16"/>
      <c r="F86" s="16"/>
      <c r="G86" s="16"/>
      <c r="H86" s="3"/>
      <c r="I86" s="26"/>
      <c r="J86" s="26"/>
      <c r="K86" s="26"/>
      <c r="L86" s="26"/>
      <c r="P86" s="17"/>
      <c r="Q86" s="17"/>
      <c r="R86" s="269"/>
      <c r="S86" s="272">
        <f>S83</f>
        <v>13010854314.189999</v>
      </c>
      <c r="T86" s="187">
        <f>S86/S86</f>
        <v>1</v>
      </c>
      <c r="U86" s="9"/>
      <c r="V86" s="21"/>
      <c r="W86" s="19"/>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row>
    <row r="87" spans="1:71" s="27" customFormat="1" ht="18" customHeight="1" x14ac:dyDescent="0.2">
      <c r="D87" s="16"/>
      <c r="E87" s="16"/>
      <c r="F87" s="16"/>
      <c r="G87" s="16"/>
      <c r="H87" s="3"/>
      <c r="I87" s="26"/>
      <c r="J87" s="26"/>
      <c r="K87" s="26"/>
      <c r="L87" s="26"/>
      <c r="P87" s="17"/>
      <c r="Q87" s="17"/>
      <c r="R87" s="269" t="s">
        <v>9</v>
      </c>
      <c r="S87" s="273">
        <f>T83</f>
        <v>2720684605.7799997</v>
      </c>
      <c r="T87" s="188">
        <f>S87/S86</f>
        <v>0.209108836366936</v>
      </c>
      <c r="U87" s="15"/>
      <c r="V87" s="25"/>
      <c r="W87" s="19"/>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row>
    <row r="88" spans="1:71" ht="18" customHeight="1" x14ac:dyDescent="0.2">
      <c r="P88" s="43"/>
      <c r="Q88" s="43"/>
      <c r="R88" s="269" t="s">
        <v>36</v>
      </c>
      <c r="S88" s="269">
        <f>U83</f>
        <v>1412745440.78</v>
      </c>
      <c r="T88" s="189">
        <f>S88/S87</f>
        <v>0.51926101165077032</v>
      </c>
    </row>
    <row r="89" spans="1:71" ht="33" customHeight="1" thickBot="1" x14ac:dyDescent="0.25">
      <c r="P89" s="43"/>
      <c r="Q89" s="43"/>
      <c r="R89" s="269" t="s">
        <v>336</v>
      </c>
      <c r="S89" s="269">
        <f>S86-S87</f>
        <v>10290169708.41</v>
      </c>
      <c r="T89" s="189">
        <f>S89/S86</f>
        <v>0.79089116363306411</v>
      </c>
    </row>
    <row r="90" spans="1:71" ht="33" customHeight="1" x14ac:dyDescent="0.2">
      <c r="O90" s="190" t="s">
        <v>52</v>
      </c>
      <c r="P90" s="191" t="s">
        <v>51</v>
      </c>
      <c r="Q90" s="51" t="s">
        <v>17</v>
      </c>
    </row>
    <row r="91" spans="1:71" ht="29.25" customHeight="1" x14ac:dyDescent="0.2">
      <c r="E91" s="167" t="s">
        <v>50</v>
      </c>
      <c r="F91" s="165" t="s">
        <v>55</v>
      </c>
      <c r="G91" s="166"/>
      <c r="H91" s="375" t="s">
        <v>24</v>
      </c>
      <c r="I91" s="376"/>
      <c r="O91" s="192" t="s">
        <v>22</v>
      </c>
      <c r="P91" s="257">
        <v>0</v>
      </c>
      <c r="Q91" s="258"/>
    </row>
    <row r="92" spans="1:71" ht="48" customHeight="1" x14ac:dyDescent="0.2">
      <c r="E92" s="167" t="s">
        <v>56</v>
      </c>
      <c r="F92" s="364" t="s">
        <v>40</v>
      </c>
      <c r="G92" s="365"/>
      <c r="H92" s="366" t="s">
        <v>57</v>
      </c>
      <c r="I92" s="366"/>
      <c r="O92" s="192" t="s">
        <v>18</v>
      </c>
      <c r="P92" s="259">
        <v>0</v>
      </c>
      <c r="Q92" s="260"/>
    </row>
    <row r="93" spans="1:71" ht="47.25" customHeight="1" x14ac:dyDescent="0.2">
      <c r="E93" s="167" t="s">
        <v>58</v>
      </c>
      <c r="F93" s="364" t="s">
        <v>25</v>
      </c>
      <c r="G93" s="365"/>
      <c r="H93" s="366" t="s">
        <v>26</v>
      </c>
      <c r="I93" s="366"/>
      <c r="O93" s="192" t="s">
        <v>19</v>
      </c>
      <c r="P93" s="261">
        <v>0</v>
      </c>
      <c r="Q93" s="260"/>
    </row>
    <row r="94" spans="1:71" ht="33" customHeight="1" x14ac:dyDescent="0.2">
      <c r="O94" s="192" t="s">
        <v>20</v>
      </c>
      <c r="P94" s="262">
        <v>1</v>
      </c>
      <c r="Q94" s="163">
        <f>P94/P96</f>
        <v>0.16666666666666666</v>
      </c>
    </row>
    <row r="95" spans="1:71" ht="33" customHeight="1" x14ac:dyDescent="0.2">
      <c r="O95" s="192" t="s">
        <v>21</v>
      </c>
      <c r="P95" s="263">
        <v>5</v>
      </c>
      <c r="Q95" s="163">
        <f>P95/P96</f>
        <v>0.83333333333333337</v>
      </c>
    </row>
    <row r="96" spans="1:71" ht="33" customHeight="1" thickBot="1" x14ac:dyDescent="0.25">
      <c r="O96" s="193" t="s">
        <v>23</v>
      </c>
      <c r="P96" s="264">
        <f>SUM(P91:P95)</f>
        <v>6</v>
      </c>
      <c r="Q96" s="164">
        <f>SUM(Q91:Q95)</f>
        <v>1</v>
      </c>
    </row>
    <row r="97" spans="4:23" x14ac:dyDescent="0.2">
      <c r="P97" s="43"/>
      <c r="Q97" s="43"/>
    </row>
    <row r="100" spans="4:23" ht="16.5" thickBot="1" x14ac:dyDescent="0.3">
      <c r="H100" s="29"/>
      <c r="S100" s="18">
        <v>6651616460</v>
      </c>
      <c r="T100" s="231">
        <v>13010854314.190001</v>
      </c>
    </row>
    <row r="101" spans="4:23" ht="16.5" thickBot="1" x14ac:dyDescent="0.25">
      <c r="H101" s="30"/>
      <c r="S101" s="181">
        <v>6167355779.5600004</v>
      </c>
    </row>
    <row r="102" spans="4:23" ht="56.25" customHeight="1" x14ac:dyDescent="0.25">
      <c r="D102" s="29"/>
      <c r="E102" s="52"/>
      <c r="F102" s="52"/>
      <c r="G102" s="52"/>
      <c r="H102" s="52"/>
      <c r="L102" s="2"/>
      <c r="O102" s="367"/>
      <c r="P102" s="367"/>
      <c r="Q102" s="18"/>
      <c r="S102" s="28">
        <f>+S101+S100</f>
        <v>12818972239.560001</v>
      </c>
      <c r="T102" s="28">
        <f>+T100-S102</f>
        <v>191882074.62999916</v>
      </c>
      <c r="U102" s="3"/>
      <c r="V102" s="3"/>
      <c r="W102" s="3"/>
    </row>
    <row r="103" spans="4:23" ht="60.75" customHeight="1" x14ac:dyDescent="0.2">
      <c r="D103" s="30"/>
      <c r="E103" s="52"/>
      <c r="F103" s="52"/>
      <c r="G103" s="52"/>
      <c r="H103" s="52"/>
      <c r="L103" s="2"/>
      <c r="O103" s="367"/>
      <c r="P103" s="367"/>
      <c r="Q103" s="18"/>
      <c r="S103" s="28">
        <v>6359237854.1900005</v>
      </c>
      <c r="T103" s="28">
        <f>+T100-S103</f>
        <v>6651616460</v>
      </c>
      <c r="U103" s="3"/>
      <c r="V103" s="3"/>
      <c r="W103" s="3"/>
    </row>
    <row r="104" spans="4:23" ht="51" customHeight="1" x14ac:dyDescent="0.2">
      <c r="E104" s="52"/>
      <c r="F104" s="52"/>
      <c r="G104" s="52"/>
      <c r="H104" s="52"/>
      <c r="L104" s="2"/>
      <c r="O104" s="367"/>
      <c r="P104" s="367"/>
      <c r="Q104" s="18"/>
      <c r="S104" s="28"/>
      <c r="T104" s="28"/>
      <c r="U104" s="3"/>
      <c r="V104" s="3"/>
      <c r="W104" s="3"/>
    </row>
    <row r="105" spans="4:23" ht="40.5" customHeight="1" x14ac:dyDescent="0.2">
      <c r="E105" s="52"/>
      <c r="F105" s="52"/>
      <c r="G105" s="52"/>
      <c r="H105" s="52"/>
      <c r="L105" s="2"/>
      <c r="O105" s="17"/>
      <c r="Q105" s="18"/>
      <c r="R105" s="20"/>
      <c r="S105" s="168"/>
      <c r="T105" s="168"/>
      <c r="U105" s="21"/>
      <c r="V105" s="19"/>
      <c r="W105" s="3"/>
    </row>
    <row r="106" spans="4:23" x14ac:dyDescent="0.2">
      <c r="E106" s="53"/>
      <c r="F106" s="53"/>
      <c r="G106" s="53"/>
      <c r="H106" s="54"/>
      <c r="S106" s="22"/>
      <c r="T106" s="31"/>
      <c r="U106" s="31"/>
      <c r="V106" s="24"/>
    </row>
    <row r="107" spans="4:23" x14ac:dyDescent="0.2">
      <c r="E107" s="53"/>
      <c r="F107" s="53"/>
      <c r="G107" s="53"/>
      <c r="H107" s="54"/>
      <c r="S107" s="22"/>
      <c r="T107" s="23"/>
      <c r="U107" s="23"/>
      <c r="V107" s="25"/>
    </row>
    <row r="108" spans="4:23" x14ac:dyDescent="0.2">
      <c r="E108" s="53"/>
      <c r="F108" s="53"/>
      <c r="G108" s="53"/>
      <c r="H108" s="54"/>
      <c r="S108" s="32"/>
      <c r="T108" s="32"/>
      <c r="U108" s="32"/>
      <c r="V108" s="24"/>
    </row>
    <row r="109" spans="4:23" ht="15.75" x14ac:dyDescent="0.25">
      <c r="S109" s="368"/>
      <c r="T109" s="368"/>
      <c r="U109" s="368"/>
      <c r="V109" s="368"/>
    </row>
    <row r="110" spans="4:23" ht="15.75" x14ac:dyDescent="0.2">
      <c r="S110" s="363"/>
      <c r="T110" s="363"/>
      <c r="U110" s="363"/>
      <c r="V110" s="363"/>
    </row>
    <row r="111" spans="4:23" ht="15.75" x14ac:dyDescent="0.2">
      <c r="S111" s="33"/>
      <c r="T111" s="34"/>
      <c r="U111" s="34"/>
      <c r="V111" s="35"/>
    </row>
    <row r="112" spans="4:23" x14ac:dyDescent="0.2">
      <c r="S112" s="22"/>
      <c r="T112" s="36"/>
      <c r="U112" s="36"/>
      <c r="V112" s="37"/>
    </row>
  </sheetData>
  <mergeCells count="137">
    <mergeCell ref="V80:V82"/>
    <mergeCell ref="W80:W82"/>
    <mergeCell ref="A80:A82"/>
    <mergeCell ref="B80:B82"/>
    <mergeCell ref="C80:C82"/>
    <mergeCell ref="D80:D82"/>
    <mergeCell ref="E80:E82"/>
    <mergeCell ref="F80:F82"/>
    <mergeCell ref="G80:G82"/>
    <mergeCell ref="H80:H82"/>
    <mergeCell ref="I80:I82"/>
    <mergeCell ref="A1:A8"/>
    <mergeCell ref="B1:V2"/>
    <mergeCell ref="B3:V4"/>
    <mergeCell ref="B5:W5"/>
    <mergeCell ref="B6:W6"/>
    <mergeCell ref="B7:W7"/>
    <mergeCell ref="B8:W8"/>
    <mergeCell ref="W9:W16"/>
    <mergeCell ref="A10:A16"/>
    <mergeCell ref="B10:B16"/>
    <mergeCell ref="C10:C16"/>
    <mergeCell ref="D10:D16"/>
    <mergeCell ref="E10:E16"/>
    <mergeCell ref="F10:F16"/>
    <mergeCell ref="G10:G16"/>
    <mergeCell ref="H10:H16"/>
    <mergeCell ref="A9:C9"/>
    <mergeCell ref="D9:G9"/>
    <mergeCell ref="H9:K9"/>
    <mergeCell ref="L9:O9"/>
    <mergeCell ref="P9:R9"/>
    <mergeCell ref="S9:V9"/>
    <mergeCell ref="P10:P16"/>
    <mergeCell ref="Q10:Q16"/>
    <mergeCell ref="R10:R16"/>
    <mergeCell ref="S10:S16"/>
    <mergeCell ref="T10:T16"/>
    <mergeCell ref="U10:U16"/>
    <mergeCell ref="I10:I16"/>
    <mergeCell ref="J10:J16"/>
    <mergeCell ref="K10:K16"/>
    <mergeCell ref="L10:L16"/>
    <mergeCell ref="M10:M16"/>
    <mergeCell ref="N10:N16"/>
    <mergeCell ref="V17:V27"/>
    <mergeCell ref="W17:W27"/>
    <mergeCell ref="G17:G27"/>
    <mergeCell ref="H17:H27"/>
    <mergeCell ref="I17:I27"/>
    <mergeCell ref="J17:J27"/>
    <mergeCell ref="K17:K27"/>
    <mergeCell ref="L17:L27"/>
    <mergeCell ref="M17:M27"/>
    <mergeCell ref="N17:N27"/>
    <mergeCell ref="O17:O27"/>
    <mergeCell ref="L53:L55"/>
    <mergeCell ref="M53:M55"/>
    <mergeCell ref="N53:N55"/>
    <mergeCell ref="O53:O55"/>
    <mergeCell ref="V53:V55"/>
    <mergeCell ref="D37:D52"/>
    <mergeCell ref="G28:G36"/>
    <mergeCell ref="H28:H36"/>
    <mergeCell ref="I28:I36"/>
    <mergeCell ref="J28:J36"/>
    <mergeCell ref="K28:K36"/>
    <mergeCell ref="L28:L36"/>
    <mergeCell ref="M28:M36"/>
    <mergeCell ref="N28:N36"/>
    <mergeCell ref="O28:O36"/>
    <mergeCell ref="N37:N52"/>
    <mergeCell ref="O37:O52"/>
    <mergeCell ref="V37:V52"/>
    <mergeCell ref="E37:E52"/>
    <mergeCell ref="F37:F52"/>
    <mergeCell ref="G37:G52"/>
    <mergeCell ref="H37:H52"/>
    <mergeCell ref="I37:I52"/>
    <mergeCell ref="J37:J52"/>
    <mergeCell ref="A56:A79"/>
    <mergeCell ref="B56:B79"/>
    <mergeCell ref="C56:C79"/>
    <mergeCell ref="D56:D79"/>
    <mergeCell ref="E56:E79"/>
    <mergeCell ref="F56:F79"/>
    <mergeCell ref="G56:G79"/>
    <mergeCell ref="H56:H79"/>
    <mergeCell ref="I56:I79"/>
    <mergeCell ref="W53:W55"/>
    <mergeCell ref="A17:A55"/>
    <mergeCell ref="B17:B55"/>
    <mergeCell ref="C17:C55"/>
    <mergeCell ref="D17:D27"/>
    <mergeCell ref="E17:E27"/>
    <mergeCell ref="F17:F27"/>
    <mergeCell ref="D28:D36"/>
    <mergeCell ref="E28:E36"/>
    <mergeCell ref="W37:W52"/>
    <mergeCell ref="V28:V36"/>
    <mergeCell ref="W28:W36"/>
    <mergeCell ref="F28:F36"/>
    <mergeCell ref="D53:D55"/>
    <mergeCell ref="E53:E55"/>
    <mergeCell ref="F53:F55"/>
    <mergeCell ref="G53:G55"/>
    <mergeCell ref="H53:H55"/>
    <mergeCell ref="I53:I55"/>
    <mergeCell ref="J53:J55"/>
    <mergeCell ref="K53:K55"/>
    <mergeCell ref="K37:K52"/>
    <mergeCell ref="L37:L52"/>
    <mergeCell ref="M37:M52"/>
    <mergeCell ref="S110:V110"/>
    <mergeCell ref="F93:G93"/>
    <mergeCell ref="H93:I93"/>
    <mergeCell ref="O102:P102"/>
    <mergeCell ref="O103:P103"/>
    <mergeCell ref="O104:P104"/>
    <mergeCell ref="S109:V109"/>
    <mergeCell ref="V56:V79"/>
    <mergeCell ref="W56:W79"/>
    <mergeCell ref="H91:I91"/>
    <mergeCell ref="F92:G92"/>
    <mergeCell ref="H92:I92"/>
    <mergeCell ref="J56:J79"/>
    <mergeCell ref="K56:K79"/>
    <mergeCell ref="L56:L79"/>
    <mergeCell ref="M56:M79"/>
    <mergeCell ref="N56:N79"/>
    <mergeCell ref="O56:O79"/>
    <mergeCell ref="J80:J82"/>
    <mergeCell ref="K80:K82"/>
    <mergeCell ref="L80:L82"/>
    <mergeCell ref="M80:M82"/>
    <mergeCell ref="N80:N82"/>
    <mergeCell ref="O80:O82"/>
  </mergeCells>
  <conditionalFormatting sqref="O17:O26 O56:O78">
    <cfRule type="cellIs" dxfId="44" priority="51" operator="between">
      <formula>0</formula>
      <formula>0.3999</formula>
    </cfRule>
    <cfRule type="cellIs" dxfId="43" priority="52" operator="between">
      <formula>0.4</formula>
      <formula>0.59</formula>
    </cfRule>
    <cfRule type="cellIs" dxfId="42" priority="53" operator="between">
      <formula>0.6</formula>
      <formula>0.69</formula>
    </cfRule>
    <cfRule type="cellIs" dxfId="41" priority="54" operator="between">
      <formula>0.7</formula>
      <formula>0.79</formula>
    </cfRule>
    <cfRule type="cellIs" dxfId="40" priority="55" operator="between">
      <formula>0.8</formula>
      <formula>1</formula>
    </cfRule>
  </conditionalFormatting>
  <conditionalFormatting sqref="O37:O53">
    <cfRule type="cellIs" dxfId="39" priority="46" operator="between">
      <formula>0</formula>
      <formula>0.3999</formula>
    </cfRule>
    <cfRule type="cellIs" dxfId="38" priority="47" operator="between">
      <formula>0.4</formula>
      <formula>0.59</formula>
    </cfRule>
    <cfRule type="cellIs" dxfId="37" priority="48" operator="between">
      <formula>0.6</formula>
      <formula>0.69</formula>
    </cfRule>
    <cfRule type="cellIs" dxfId="36" priority="49" operator="between">
      <formula>0.7</formula>
      <formula>0.79</formula>
    </cfRule>
    <cfRule type="cellIs" dxfId="35" priority="50" operator="between">
      <formula>0.8</formula>
      <formula>1</formula>
    </cfRule>
  </conditionalFormatting>
  <conditionalFormatting sqref="V17:V26 V56:V78">
    <cfRule type="cellIs" dxfId="34" priority="41" operator="between">
      <formula>0</formula>
      <formula>0.3999</formula>
    </cfRule>
    <cfRule type="cellIs" dxfId="33" priority="42" operator="between">
      <formula>0.4</formula>
      <formula>0.59</formula>
    </cfRule>
    <cfRule type="cellIs" dxfId="32" priority="43" operator="between">
      <formula>0.595</formula>
      <formula>0.6949</formula>
    </cfRule>
    <cfRule type="cellIs" dxfId="31" priority="44" operator="between">
      <formula>0.7</formula>
      <formula>0.79</formula>
    </cfRule>
    <cfRule type="cellIs" dxfId="30" priority="45" operator="between">
      <formula>0.8</formula>
      <formula>1</formula>
    </cfRule>
  </conditionalFormatting>
  <conditionalFormatting sqref="V53">
    <cfRule type="cellIs" dxfId="29" priority="36" operator="between">
      <formula>0</formula>
      <formula>0.3999</formula>
    </cfRule>
    <cfRule type="cellIs" dxfId="28" priority="37" operator="between">
      <formula>0.4</formula>
      <formula>0.59</formula>
    </cfRule>
    <cfRule type="cellIs" dxfId="27" priority="38" operator="between">
      <formula>0.595</formula>
      <formula>0.6949</formula>
    </cfRule>
    <cfRule type="cellIs" dxfId="26" priority="39" operator="between">
      <formula>0.7</formula>
      <formula>0.79</formula>
    </cfRule>
    <cfRule type="cellIs" dxfId="25" priority="40" operator="between">
      <formula>0.8</formula>
      <formula>1</formula>
    </cfRule>
  </conditionalFormatting>
  <conditionalFormatting sqref="V37:V52">
    <cfRule type="cellIs" dxfId="24" priority="31" operator="between">
      <formula>0</formula>
      <formula>0.3999</formula>
    </cfRule>
    <cfRule type="cellIs" dxfId="23" priority="32" operator="between">
      <formula>0.4</formula>
      <formula>0.59</formula>
    </cfRule>
    <cfRule type="cellIs" dxfId="22" priority="33" operator="between">
      <formula>0.595</formula>
      <formula>0.6949</formula>
    </cfRule>
    <cfRule type="cellIs" dxfId="21" priority="34" operator="between">
      <formula>0.7</formula>
      <formula>0.79</formula>
    </cfRule>
    <cfRule type="cellIs" dxfId="20" priority="35" operator="between">
      <formula>0.8</formula>
      <formula>1</formula>
    </cfRule>
  </conditionalFormatting>
  <conditionalFormatting sqref="O28:O35">
    <cfRule type="cellIs" dxfId="19" priority="26" operator="between">
      <formula>0</formula>
      <formula>0.3999</formula>
    </cfRule>
    <cfRule type="cellIs" dxfId="18" priority="27" operator="between">
      <formula>0.4</formula>
      <formula>0.59</formula>
    </cfRule>
    <cfRule type="cellIs" dxfId="17" priority="28" operator="between">
      <formula>0.6</formula>
      <formula>0.69</formula>
    </cfRule>
    <cfRule type="cellIs" dxfId="16" priority="29" operator="between">
      <formula>0.7</formula>
      <formula>0.79</formula>
    </cfRule>
    <cfRule type="cellIs" dxfId="15" priority="30" operator="between">
      <formula>0.8</formula>
      <formula>1</formula>
    </cfRule>
  </conditionalFormatting>
  <conditionalFormatting sqref="V28:V35">
    <cfRule type="cellIs" dxfId="14" priority="21" operator="between">
      <formula>0</formula>
      <formula>0.3999</formula>
    </cfRule>
    <cfRule type="cellIs" dxfId="13" priority="22" operator="between">
      <formula>0.4</formula>
      <formula>0.59</formula>
    </cfRule>
    <cfRule type="cellIs" dxfId="12" priority="23" operator="between">
      <formula>0.595</formula>
      <formula>0.6949</formula>
    </cfRule>
    <cfRule type="cellIs" dxfId="11" priority="24" operator="between">
      <formula>0.7</formula>
      <formula>0.79</formula>
    </cfRule>
    <cfRule type="cellIs" dxfId="10" priority="25" operator="between">
      <formula>0.8</formula>
      <formula>1</formula>
    </cfRule>
  </conditionalFormatting>
  <conditionalFormatting sqref="O80">
    <cfRule type="cellIs" dxfId="9" priority="6" operator="between">
      <formula>0</formula>
      <formula>0.3999</formula>
    </cfRule>
    <cfRule type="cellIs" dxfId="8" priority="7" operator="between">
      <formula>0.4</formula>
      <formula>0.59</formula>
    </cfRule>
    <cfRule type="cellIs" dxfId="7" priority="8" operator="between">
      <formula>0.6</formula>
      <formula>0.69</formula>
    </cfRule>
    <cfRule type="cellIs" dxfId="6" priority="9" operator="between">
      <formula>0.7</formula>
      <formula>0.79</formula>
    </cfRule>
    <cfRule type="cellIs" dxfId="5" priority="10" operator="between">
      <formula>0.8</formula>
      <formula>1</formula>
    </cfRule>
  </conditionalFormatting>
  <conditionalFormatting sqref="V80">
    <cfRule type="cellIs" dxfId="4" priority="1" operator="between">
      <formula>0</formula>
      <formula>0.3999</formula>
    </cfRule>
    <cfRule type="cellIs" dxfId="3" priority="2" operator="between">
      <formula>0.4</formula>
      <formula>0.59</formula>
    </cfRule>
    <cfRule type="cellIs" dxfId="2" priority="3" operator="between">
      <formula>0.595</formula>
      <formula>0.6949</formula>
    </cfRule>
    <cfRule type="cellIs" dxfId="1" priority="4" operator="between">
      <formula>0.7</formula>
      <formula>0.79</formula>
    </cfRule>
    <cfRule type="cellIs" dxfId="0" priority="5" operator="between">
      <formula>0.8</formula>
      <formula>1</formula>
    </cfRule>
  </conditionalFormatting>
  <pageMargins left="0.7" right="0.7" top="0.75" bottom="0.75" header="0.3" footer="0.3"/>
  <pageSetup paperSize="258" scale="10" fitToHeight="0" orientation="portrait"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S94"/>
  <sheetViews>
    <sheetView showGridLines="0" topLeftCell="R1" zoomScale="55" zoomScaleNormal="55" workbookViewId="0">
      <selection activeCell="V51" sqref="V51"/>
    </sheetView>
  </sheetViews>
  <sheetFormatPr baseColWidth="10" defaultRowHeight="15" x14ac:dyDescent="0.25"/>
  <cols>
    <col min="1" max="1" width="12.42578125" style="10" customWidth="1"/>
    <col min="2" max="2" width="14.42578125" style="10" customWidth="1"/>
    <col min="3" max="3" width="13.140625" style="10" customWidth="1"/>
    <col min="4" max="4" width="14.5703125" style="10" customWidth="1"/>
    <col min="5" max="5" width="15.28515625" style="10" customWidth="1"/>
    <col min="6" max="6" width="13.5703125" style="10" customWidth="1"/>
    <col min="7" max="7" width="13.85546875" style="10" customWidth="1"/>
    <col min="8" max="8" width="18.5703125" style="10" customWidth="1"/>
    <col min="9" max="9" width="22.7109375" style="10" customWidth="1"/>
    <col min="10" max="10" width="18.85546875" style="10" customWidth="1"/>
    <col min="11" max="11" width="14" style="10" customWidth="1"/>
    <col min="12" max="12" width="21.140625" style="10" customWidth="1"/>
    <col min="13" max="14" width="20.5703125" style="10" customWidth="1"/>
    <col min="15" max="15" width="11.85546875" style="10" customWidth="1"/>
    <col min="16" max="16" width="26.7109375" style="10" customWidth="1"/>
    <col min="17" max="17" width="27" style="10" customWidth="1"/>
    <col min="18" max="18" width="12.42578125" style="10" customWidth="1"/>
    <col min="19" max="19" width="27" style="10" customWidth="1"/>
    <col min="20" max="20" width="40.85546875" style="10" customWidth="1"/>
    <col min="21" max="21" width="29.140625" style="10" customWidth="1"/>
    <col min="22" max="22" width="49.85546875" style="10" customWidth="1"/>
    <col min="23" max="23" width="30.140625" style="10" customWidth="1"/>
    <col min="24" max="24" width="40.5703125" style="10" customWidth="1"/>
    <col min="25" max="25" width="12.28515625" style="10" customWidth="1"/>
    <col min="26" max="26" width="21.140625" style="10" customWidth="1"/>
    <col min="27" max="28" width="9.140625" style="10" bestFit="1" customWidth="1"/>
    <col min="29" max="29" width="10.7109375" style="10" customWidth="1"/>
    <col min="30" max="41" width="9.140625" style="10" bestFit="1" customWidth="1"/>
    <col min="42" max="42" width="18.5703125" style="10" customWidth="1"/>
    <col min="43" max="43" width="20.5703125" style="10" customWidth="1"/>
    <col min="44" max="44" width="23" style="10" customWidth="1"/>
    <col min="45" max="45" width="22.7109375" style="10" customWidth="1"/>
  </cols>
  <sheetData>
    <row r="1" spans="1:45" ht="15.75" x14ac:dyDescent="0.25">
      <c r="A1" s="562" t="s">
        <v>265</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c r="AL1" s="563"/>
      <c r="AM1" s="563"/>
      <c r="AN1" s="563"/>
      <c r="AO1" s="563"/>
      <c r="AP1" s="563"/>
      <c r="AQ1" s="563"/>
      <c r="AR1" s="71" t="s">
        <v>113</v>
      </c>
      <c r="AS1" s="149" t="s">
        <v>114</v>
      </c>
    </row>
    <row r="2" spans="1:45" ht="15.75" x14ac:dyDescent="0.25">
      <c r="A2" s="564"/>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565"/>
      <c r="AO2" s="565"/>
      <c r="AP2" s="565"/>
      <c r="AQ2" s="565"/>
      <c r="AR2" s="71" t="s">
        <v>115</v>
      </c>
      <c r="AS2" s="202">
        <v>9</v>
      </c>
    </row>
    <row r="3" spans="1:45" ht="15.75" x14ac:dyDescent="0.25">
      <c r="A3" s="564"/>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5"/>
      <c r="AP3" s="565"/>
      <c r="AQ3" s="565"/>
      <c r="AR3" s="71" t="s">
        <v>116</v>
      </c>
      <c r="AS3" s="203">
        <v>44266</v>
      </c>
    </row>
    <row r="4" spans="1:45" ht="15.75" x14ac:dyDescent="0.25">
      <c r="A4" s="564"/>
      <c r="B4" s="565"/>
      <c r="C4" s="565"/>
      <c r="D4" s="565"/>
      <c r="E4" s="565"/>
      <c r="F4" s="565"/>
      <c r="G4" s="565"/>
      <c r="H4" s="565"/>
      <c r="I4" s="565"/>
      <c r="J4" s="565"/>
      <c r="K4" s="565"/>
      <c r="L4" s="565"/>
      <c r="M4" s="565"/>
      <c r="N4" s="565"/>
      <c r="O4" s="565"/>
      <c r="P4" s="565"/>
      <c r="Q4" s="565"/>
      <c r="R4" s="565"/>
      <c r="S4" s="565"/>
      <c r="T4" s="565"/>
      <c r="U4" s="565"/>
      <c r="V4" s="565"/>
      <c r="W4" s="565"/>
      <c r="X4" s="565"/>
      <c r="Y4" s="566"/>
      <c r="Z4" s="565"/>
      <c r="AA4" s="565"/>
      <c r="AB4" s="565"/>
      <c r="AC4" s="565"/>
      <c r="AD4" s="565"/>
      <c r="AE4" s="565"/>
      <c r="AF4" s="565"/>
      <c r="AG4" s="565"/>
      <c r="AH4" s="565"/>
      <c r="AI4" s="565"/>
      <c r="AJ4" s="565"/>
      <c r="AK4" s="565"/>
      <c r="AL4" s="565"/>
      <c r="AM4" s="565"/>
      <c r="AN4" s="565"/>
      <c r="AO4" s="565"/>
      <c r="AP4" s="565"/>
      <c r="AQ4" s="565"/>
      <c r="AR4" s="71" t="s">
        <v>117</v>
      </c>
      <c r="AS4" s="150" t="s">
        <v>118</v>
      </c>
    </row>
    <row r="5" spans="1:45" ht="15.75" x14ac:dyDescent="0.25">
      <c r="A5" s="567" t="s">
        <v>119</v>
      </c>
      <c r="B5" s="563"/>
      <c r="C5" s="563"/>
      <c r="D5" s="563"/>
      <c r="E5" s="563"/>
      <c r="F5" s="563"/>
      <c r="G5" s="563"/>
      <c r="H5" s="563"/>
      <c r="I5" s="563"/>
      <c r="J5" s="563"/>
      <c r="K5" s="563"/>
      <c r="L5" s="563"/>
      <c r="M5" s="563"/>
      <c r="N5" s="563"/>
      <c r="O5" s="568"/>
      <c r="P5" s="570"/>
      <c r="Q5" s="569"/>
      <c r="R5" s="569"/>
      <c r="S5" s="569"/>
      <c r="T5" s="569"/>
      <c r="U5" s="569"/>
      <c r="V5" s="569"/>
      <c r="W5" s="569"/>
      <c r="X5" s="570"/>
      <c r="Y5" s="570"/>
      <c r="Z5" s="569"/>
      <c r="AA5" s="569"/>
      <c r="AB5" s="569"/>
      <c r="AC5" s="569"/>
      <c r="AD5" s="569"/>
      <c r="AE5" s="569"/>
      <c r="AF5" s="569"/>
      <c r="AG5" s="569"/>
      <c r="AH5" s="569"/>
      <c r="AI5" s="569"/>
      <c r="AJ5" s="569"/>
      <c r="AK5" s="569"/>
      <c r="AL5" s="569"/>
      <c r="AM5" s="569"/>
      <c r="AN5" s="569"/>
      <c r="AO5" s="569"/>
      <c r="AP5" s="569"/>
      <c r="AQ5" s="569"/>
      <c r="AR5" s="569"/>
      <c r="AS5" s="572"/>
    </row>
    <row r="6" spans="1:45" ht="15.75" x14ac:dyDescent="0.25">
      <c r="A6" s="569"/>
      <c r="B6" s="570"/>
      <c r="C6" s="570"/>
      <c r="D6" s="570"/>
      <c r="E6" s="570"/>
      <c r="F6" s="570"/>
      <c r="G6" s="570"/>
      <c r="H6" s="570"/>
      <c r="I6" s="570"/>
      <c r="J6" s="570"/>
      <c r="K6" s="570"/>
      <c r="L6" s="570"/>
      <c r="M6" s="570"/>
      <c r="N6" s="570"/>
      <c r="O6" s="571"/>
      <c r="P6" s="148"/>
      <c r="Q6" s="148"/>
      <c r="R6" s="148"/>
      <c r="S6" s="148"/>
      <c r="T6" s="148"/>
      <c r="U6" s="148"/>
      <c r="V6" s="148"/>
      <c r="W6" s="148"/>
      <c r="X6" s="148"/>
      <c r="Y6" s="148"/>
      <c r="Z6" s="148"/>
      <c r="AA6" s="148"/>
      <c r="AB6" s="148"/>
      <c r="AC6" s="573" t="s">
        <v>120</v>
      </c>
      <c r="AD6" s="566"/>
      <c r="AE6" s="566"/>
      <c r="AF6" s="566"/>
      <c r="AG6" s="566"/>
      <c r="AH6" s="566"/>
      <c r="AI6" s="566"/>
      <c r="AJ6" s="566"/>
      <c r="AK6" s="566"/>
      <c r="AL6" s="566"/>
      <c r="AM6" s="566"/>
      <c r="AN6" s="566"/>
      <c r="AO6" s="566"/>
      <c r="AP6" s="566"/>
      <c r="AQ6" s="574"/>
      <c r="AR6" s="148"/>
      <c r="AS6" s="151"/>
    </row>
    <row r="7" spans="1:45" ht="30" customHeight="1" x14ac:dyDescent="0.25">
      <c r="A7" s="575" t="s">
        <v>121</v>
      </c>
      <c r="B7" s="575"/>
      <c r="C7" s="575" t="s">
        <v>122</v>
      </c>
      <c r="D7" s="575"/>
      <c r="E7" s="575" t="s">
        <v>123</v>
      </c>
      <c r="F7" s="575"/>
      <c r="G7" s="576" t="s">
        <v>124</v>
      </c>
      <c r="H7" s="577"/>
      <c r="I7" s="577"/>
      <c r="J7" s="577"/>
      <c r="K7" s="576" t="s">
        <v>125</v>
      </c>
      <c r="L7" s="577"/>
      <c r="M7" s="577"/>
      <c r="N7" s="577"/>
      <c r="O7" s="578" t="s">
        <v>126</v>
      </c>
      <c r="P7" s="579"/>
      <c r="Q7" s="579"/>
      <c r="R7" s="579"/>
      <c r="S7" s="579"/>
      <c r="T7" s="579"/>
      <c r="U7" s="579"/>
      <c r="V7" s="579"/>
      <c r="W7" s="579"/>
      <c r="X7" s="557" t="s">
        <v>127</v>
      </c>
      <c r="Y7" s="557"/>
      <c r="Z7" s="557"/>
      <c r="AA7" s="558" t="s">
        <v>128</v>
      </c>
      <c r="AB7" s="558"/>
      <c r="AC7" s="580" t="s">
        <v>129</v>
      </c>
      <c r="AD7" s="581"/>
      <c r="AE7" s="581"/>
      <c r="AF7" s="582"/>
      <c r="AG7" s="583" t="s">
        <v>130</v>
      </c>
      <c r="AH7" s="584"/>
      <c r="AI7" s="584"/>
      <c r="AJ7" s="584"/>
      <c r="AK7" s="584"/>
      <c r="AL7" s="585"/>
      <c r="AM7" s="559" t="s">
        <v>131</v>
      </c>
      <c r="AN7" s="559"/>
      <c r="AO7" s="559"/>
      <c r="AP7" s="560" t="s">
        <v>132</v>
      </c>
      <c r="AQ7" s="550" t="s">
        <v>133</v>
      </c>
      <c r="AR7" s="550" t="s">
        <v>134</v>
      </c>
      <c r="AS7" s="551" t="s">
        <v>135</v>
      </c>
    </row>
    <row r="8" spans="1:45" ht="141.75" x14ac:dyDescent="0.25">
      <c r="A8" s="77" t="s">
        <v>136</v>
      </c>
      <c r="B8" s="78" t="s">
        <v>137</v>
      </c>
      <c r="C8" s="77" t="s">
        <v>136</v>
      </c>
      <c r="D8" s="78" t="s">
        <v>137</v>
      </c>
      <c r="E8" s="78" t="s">
        <v>136</v>
      </c>
      <c r="F8" s="78" t="s">
        <v>137</v>
      </c>
      <c r="G8" s="78" t="s">
        <v>138</v>
      </c>
      <c r="H8" s="78" t="s">
        <v>139</v>
      </c>
      <c r="I8" s="78" t="s">
        <v>140</v>
      </c>
      <c r="J8" s="78" t="s">
        <v>141</v>
      </c>
      <c r="K8" s="78" t="s">
        <v>138</v>
      </c>
      <c r="L8" s="78" t="s">
        <v>142</v>
      </c>
      <c r="M8" s="78" t="s">
        <v>143</v>
      </c>
      <c r="N8" s="79" t="s">
        <v>144</v>
      </c>
      <c r="O8" s="78" t="s">
        <v>145</v>
      </c>
      <c r="P8" s="78" t="s">
        <v>146</v>
      </c>
      <c r="Q8" s="78" t="s">
        <v>147</v>
      </c>
      <c r="R8" s="80" t="s">
        <v>148</v>
      </c>
      <c r="S8" s="81" t="s">
        <v>149</v>
      </c>
      <c r="T8" s="78" t="s">
        <v>150</v>
      </c>
      <c r="U8" s="78" t="s">
        <v>151</v>
      </c>
      <c r="V8" s="78" t="s">
        <v>152</v>
      </c>
      <c r="W8" s="81" t="s">
        <v>337</v>
      </c>
      <c r="X8" s="78" t="s">
        <v>153</v>
      </c>
      <c r="Y8" s="77" t="s">
        <v>85</v>
      </c>
      <c r="Z8" s="78" t="s">
        <v>137</v>
      </c>
      <c r="AA8" s="82" t="s">
        <v>154</v>
      </c>
      <c r="AB8" s="83" t="s">
        <v>155</v>
      </c>
      <c r="AC8" s="82" t="s">
        <v>156</v>
      </c>
      <c r="AD8" s="82" t="s">
        <v>157</v>
      </c>
      <c r="AE8" s="82" t="s">
        <v>158</v>
      </c>
      <c r="AF8" s="82" t="s">
        <v>159</v>
      </c>
      <c r="AG8" s="82" t="s">
        <v>160</v>
      </c>
      <c r="AH8" s="82" t="s">
        <v>161</v>
      </c>
      <c r="AI8" s="82" t="s">
        <v>162</v>
      </c>
      <c r="AJ8" s="82" t="s">
        <v>163</v>
      </c>
      <c r="AK8" s="82" t="s">
        <v>164</v>
      </c>
      <c r="AL8" s="82" t="s">
        <v>165</v>
      </c>
      <c r="AM8" s="82" t="s">
        <v>166</v>
      </c>
      <c r="AN8" s="82" t="s">
        <v>167</v>
      </c>
      <c r="AO8" s="82" t="s">
        <v>168</v>
      </c>
      <c r="AP8" s="561"/>
      <c r="AQ8" s="550"/>
      <c r="AR8" s="550"/>
      <c r="AS8" s="551"/>
    </row>
    <row r="9" spans="1:45" ht="15.75" x14ac:dyDescent="0.25">
      <c r="A9" s="84"/>
      <c r="B9" s="85"/>
      <c r="C9" s="85"/>
      <c r="D9" s="85"/>
      <c r="E9" s="85"/>
      <c r="F9" s="85"/>
      <c r="G9" s="85"/>
      <c r="H9" s="85"/>
      <c r="I9" s="85"/>
      <c r="J9" s="85"/>
      <c r="K9" s="86"/>
      <c r="L9" s="86"/>
      <c r="M9" s="86"/>
      <c r="N9" s="85"/>
      <c r="O9" s="85"/>
      <c r="P9" s="85"/>
      <c r="Q9" s="85"/>
      <c r="R9" s="87"/>
      <c r="S9" s="88"/>
      <c r="T9" s="85"/>
      <c r="U9" s="85"/>
      <c r="V9" s="85"/>
      <c r="W9" s="88"/>
      <c r="X9" s="88"/>
      <c r="Y9" s="84"/>
      <c r="Z9" s="85"/>
      <c r="AA9" s="89"/>
      <c r="AB9" s="90"/>
      <c r="AC9" s="89"/>
      <c r="AD9" s="89"/>
      <c r="AE9" s="89"/>
      <c r="AF9" s="89"/>
      <c r="AG9" s="89"/>
      <c r="AH9" s="89"/>
      <c r="AI9" s="89"/>
      <c r="AJ9" s="89"/>
      <c r="AK9" s="89"/>
      <c r="AL9" s="89"/>
      <c r="AM9" s="89"/>
      <c r="AN9" s="89"/>
      <c r="AO9" s="89"/>
      <c r="AP9" s="89"/>
      <c r="AQ9" s="91"/>
      <c r="AR9" s="91"/>
      <c r="AS9" s="92"/>
    </row>
    <row r="10" spans="1:45" ht="15.75" x14ac:dyDescent="0.25">
      <c r="A10" s="93">
        <v>1</v>
      </c>
      <c r="B10" s="552" t="s">
        <v>169</v>
      </c>
      <c r="C10" s="552"/>
      <c r="D10" s="552"/>
      <c r="E10" s="552"/>
      <c r="F10" s="552"/>
      <c r="G10" s="552"/>
      <c r="H10" s="552"/>
      <c r="I10" s="552"/>
      <c r="J10" s="94"/>
      <c r="K10" s="95" t="s">
        <v>170</v>
      </c>
      <c r="L10" s="95"/>
      <c r="M10" s="95" t="s">
        <v>170</v>
      </c>
      <c r="N10" s="95"/>
      <c r="O10" s="95" t="s">
        <v>170</v>
      </c>
      <c r="P10" s="95" t="s">
        <v>170</v>
      </c>
      <c r="Q10" s="95" t="s">
        <v>170</v>
      </c>
      <c r="R10" s="95" t="s">
        <v>170</v>
      </c>
      <c r="S10" s="95" t="s">
        <v>170</v>
      </c>
      <c r="T10" s="95" t="s">
        <v>170</v>
      </c>
      <c r="U10" s="95" t="s">
        <v>170</v>
      </c>
      <c r="V10" s="95" t="s">
        <v>170</v>
      </c>
      <c r="W10" s="95" t="s">
        <v>170</v>
      </c>
      <c r="X10" s="95" t="s">
        <v>170</v>
      </c>
      <c r="Y10" s="95" t="s">
        <v>170</v>
      </c>
      <c r="Z10" s="95" t="s">
        <v>170</v>
      </c>
      <c r="AA10" s="95" t="s">
        <v>170</v>
      </c>
      <c r="AB10" s="95" t="s">
        <v>170</v>
      </c>
      <c r="AC10" s="95" t="s">
        <v>170</v>
      </c>
      <c r="AD10" s="95" t="s">
        <v>170</v>
      </c>
      <c r="AE10" s="95" t="s">
        <v>170</v>
      </c>
      <c r="AF10" s="95" t="s">
        <v>170</v>
      </c>
      <c r="AG10" s="95" t="s">
        <v>170</v>
      </c>
      <c r="AH10" s="95" t="s">
        <v>170</v>
      </c>
      <c r="AI10" s="95" t="s">
        <v>170</v>
      </c>
      <c r="AJ10" s="95" t="s">
        <v>170</v>
      </c>
      <c r="AK10" s="95" t="s">
        <v>170</v>
      </c>
      <c r="AL10" s="95" t="s">
        <v>170</v>
      </c>
      <c r="AM10" s="95" t="s">
        <v>170</v>
      </c>
      <c r="AN10" s="95" t="s">
        <v>170</v>
      </c>
      <c r="AO10" s="95" t="s">
        <v>170</v>
      </c>
      <c r="AP10" s="95" t="s">
        <v>170</v>
      </c>
      <c r="AQ10" s="95" t="s">
        <v>170</v>
      </c>
      <c r="AR10" s="95" t="s">
        <v>170</v>
      </c>
      <c r="AS10" s="96" t="s">
        <v>170</v>
      </c>
    </row>
    <row r="11" spans="1:45" ht="15.75" x14ac:dyDescent="0.25">
      <c r="A11" s="97"/>
      <c r="B11" s="98"/>
      <c r="C11" s="99">
        <v>43</v>
      </c>
      <c r="D11" s="553" t="s">
        <v>171</v>
      </c>
      <c r="E11" s="554"/>
      <c r="F11" s="554"/>
      <c r="G11" s="554"/>
      <c r="H11" s="554"/>
      <c r="I11" s="554"/>
      <c r="J11" s="554"/>
      <c r="K11" s="554"/>
      <c r="L11" s="554"/>
      <c r="M11" s="554"/>
      <c r="N11" s="100"/>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2"/>
    </row>
    <row r="12" spans="1:45" ht="15.75" x14ac:dyDescent="0.25">
      <c r="A12" s="103"/>
      <c r="B12" s="104" t="s">
        <v>170</v>
      </c>
      <c r="C12" s="105"/>
      <c r="D12" s="104"/>
      <c r="E12" s="106">
        <v>4301</v>
      </c>
      <c r="F12" s="555" t="s">
        <v>172</v>
      </c>
      <c r="G12" s="556"/>
      <c r="H12" s="556"/>
      <c r="I12" s="556"/>
      <c r="J12" s="556"/>
      <c r="K12" s="556"/>
      <c r="L12" s="556"/>
      <c r="M12" s="556"/>
      <c r="N12" s="556"/>
      <c r="O12" s="556"/>
      <c r="P12" s="556"/>
      <c r="Q12" s="556"/>
      <c r="R12" s="556"/>
      <c r="S12" s="556"/>
      <c r="T12" s="556"/>
      <c r="U12" s="107" t="s">
        <v>170</v>
      </c>
      <c r="V12" s="107" t="s">
        <v>170</v>
      </c>
      <c r="W12" s="107" t="s">
        <v>170</v>
      </c>
      <c r="X12" s="107" t="s">
        <v>170</v>
      </c>
      <c r="Y12" s="107" t="s">
        <v>170</v>
      </c>
      <c r="Z12" s="107" t="s">
        <v>170</v>
      </c>
      <c r="AA12" s="108" t="s">
        <v>170</v>
      </c>
      <c r="AB12" s="108" t="s">
        <v>170</v>
      </c>
      <c r="AC12" s="108" t="s">
        <v>170</v>
      </c>
      <c r="AD12" s="108" t="s">
        <v>170</v>
      </c>
      <c r="AE12" s="108" t="s">
        <v>170</v>
      </c>
      <c r="AF12" s="108" t="s">
        <v>170</v>
      </c>
      <c r="AG12" s="108" t="s">
        <v>170</v>
      </c>
      <c r="AH12" s="108" t="s">
        <v>170</v>
      </c>
      <c r="AI12" s="108" t="s">
        <v>170</v>
      </c>
      <c r="AJ12" s="108" t="s">
        <v>170</v>
      </c>
      <c r="AK12" s="108" t="s">
        <v>170</v>
      </c>
      <c r="AL12" s="108" t="s">
        <v>170</v>
      </c>
      <c r="AM12" s="108" t="s">
        <v>170</v>
      </c>
      <c r="AN12" s="108" t="s">
        <v>170</v>
      </c>
      <c r="AO12" s="108" t="s">
        <v>170</v>
      </c>
      <c r="AP12" s="108" t="s">
        <v>170</v>
      </c>
      <c r="AQ12" s="108" t="s">
        <v>170</v>
      </c>
      <c r="AR12" s="108" t="s">
        <v>170</v>
      </c>
      <c r="AS12" s="109" t="s">
        <v>170</v>
      </c>
    </row>
    <row r="13" spans="1:45" ht="37.5" customHeight="1" x14ac:dyDescent="0.25">
      <c r="A13" s="110"/>
      <c r="B13" s="104"/>
      <c r="C13" s="111"/>
      <c r="D13" s="112"/>
      <c r="E13" s="549" t="s">
        <v>170</v>
      </c>
      <c r="F13" s="549" t="s">
        <v>170</v>
      </c>
      <c r="G13" s="538">
        <v>4301007</v>
      </c>
      <c r="H13" s="540" t="s">
        <v>61</v>
      </c>
      <c r="I13" s="538">
        <v>4301007</v>
      </c>
      <c r="J13" s="540" t="s">
        <v>61</v>
      </c>
      <c r="K13" s="538">
        <v>430100701</v>
      </c>
      <c r="L13" s="540" t="s">
        <v>62</v>
      </c>
      <c r="M13" s="538">
        <v>430100701</v>
      </c>
      <c r="N13" s="540" t="s">
        <v>62</v>
      </c>
      <c r="O13" s="532">
        <v>12</v>
      </c>
      <c r="P13" s="533">
        <v>2020003630009</v>
      </c>
      <c r="Q13" s="517" t="s">
        <v>60</v>
      </c>
      <c r="R13" s="525">
        <f>SUM(W13:W23)/S13</f>
        <v>0.50864044185503643</v>
      </c>
      <c r="S13" s="548">
        <f>SUM(W13:W51)</f>
        <v>5232666192.1399994</v>
      </c>
      <c r="T13" s="517" t="s">
        <v>173</v>
      </c>
      <c r="U13" s="517" t="s">
        <v>174</v>
      </c>
      <c r="V13" s="514" t="s">
        <v>175</v>
      </c>
      <c r="W13" s="113">
        <v>745120983.30999994</v>
      </c>
      <c r="X13" s="114" t="s">
        <v>176</v>
      </c>
      <c r="Y13" s="114">
        <v>5</v>
      </c>
      <c r="Z13" s="114" t="s">
        <v>177</v>
      </c>
      <c r="AA13" s="543">
        <v>6.9909999999999997</v>
      </c>
      <c r="AB13" s="536">
        <v>6.4530000000000003</v>
      </c>
      <c r="AC13" s="536">
        <v>3.52</v>
      </c>
      <c r="AD13" s="536">
        <v>4.3780000000000001</v>
      </c>
      <c r="AE13" s="536">
        <v>4.202</v>
      </c>
      <c r="AF13" s="536">
        <v>1.3440000000000001</v>
      </c>
      <c r="AG13" s="536" t="s">
        <v>170</v>
      </c>
      <c r="AH13" s="536" t="s">
        <v>170</v>
      </c>
      <c r="AI13" s="536" t="s">
        <v>170</v>
      </c>
      <c r="AJ13" s="536" t="s">
        <v>170</v>
      </c>
      <c r="AK13" s="536" t="s">
        <v>170</v>
      </c>
      <c r="AL13" s="536" t="s">
        <v>170</v>
      </c>
      <c r="AM13" s="536" t="s">
        <v>170</v>
      </c>
      <c r="AN13" s="536" t="s">
        <v>170</v>
      </c>
      <c r="AO13" s="536" t="s">
        <v>170</v>
      </c>
      <c r="AP13" s="536">
        <v>13.444000000000001</v>
      </c>
      <c r="AQ13" s="535">
        <v>44200</v>
      </c>
      <c r="AR13" s="535">
        <v>44560</v>
      </c>
      <c r="AS13" s="536" t="s">
        <v>178</v>
      </c>
    </row>
    <row r="14" spans="1:45" ht="37.5" customHeight="1" x14ac:dyDescent="0.25">
      <c r="A14" s="110"/>
      <c r="B14" s="104"/>
      <c r="C14" s="111"/>
      <c r="D14" s="112"/>
      <c r="E14" s="549"/>
      <c r="F14" s="549"/>
      <c r="G14" s="538"/>
      <c r="H14" s="541"/>
      <c r="I14" s="538"/>
      <c r="J14" s="541"/>
      <c r="K14" s="538"/>
      <c r="L14" s="541"/>
      <c r="M14" s="538"/>
      <c r="N14" s="541"/>
      <c r="O14" s="532"/>
      <c r="P14" s="533"/>
      <c r="Q14" s="517"/>
      <c r="R14" s="525"/>
      <c r="S14" s="548"/>
      <c r="T14" s="517"/>
      <c r="U14" s="517"/>
      <c r="V14" s="516"/>
      <c r="W14" s="113">
        <v>460056673.81</v>
      </c>
      <c r="X14" s="114" t="s">
        <v>179</v>
      </c>
      <c r="Y14" s="114">
        <v>25</v>
      </c>
      <c r="Z14" s="114" t="s">
        <v>180</v>
      </c>
      <c r="AA14" s="543"/>
      <c r="AB14" s="536"/>
      <c r="AC14" s="536"/>
      <c r="AD14" s="536"/>
      <c r="AE14" s="536"/>
      <c r="AF14" s="536"/>
      <c r="AG14" s="536"/>
      <c r="AH14" s="536"/>
      <c r="AI14" s="536"/>
      <c r="AJ14" s="536"/>
      <c r="AK14" s="536"/>
      <c r="AL14" s="536"/>
      <c r="AM14" s="536"/>
      <c r="AN14" s="536"/>
      <c r="AO14" s="536"/>
      <c r="AP14" s="536"/>
      <c r="AQ14" s="535"/>
      <c r="AR14" s="535"/>
      <c r="AS14" s="536"/>
    </row>
    <row r="15" spans="1:45" ht="66" customHeight="1" x14ac:dyDescent="0.25">
      <c r="A15" s="110"/>
      <c r="B15" s="104"/>
      <c r="C15" s="111"/>
      <c r="D15" s="112"/>
      <c r="E15" s="549"/>
      <c r="F15" s="549"/>
      <c r="G15" s="538"/>
      <c r="H15" s="541"/>
      <c r="I15" s="538"/>
      <c r="J15" s="541"/>
      <c r="K15" s="538"/>
      <c r="L15" s="541"/>
      <c r="M15" s="538"/>
      <c r="N15" s="541"/>
      <c r="O15" s="532"/>
      <c r="P15" s="533"/>
      <c r="Q15" s="517"/>
      <c r="R15" s="525"/>
      <c r="S15" s="548"/>
      <c r="T15" s="517"/>
      <c r="U15" s="517"/>
      <c r="V15" s="343" t="s">
        <v>428</v>
      </c>
      <c r="W15" s="344">
        <v>302703853</v>
      </c>
      <c r="X15" s="345" t="s">
        <v>384</v>
      </c>
      <c r="Y15" s="345">
        <v>28</v>
      </c>
      <c r="Z15" s="345" t="s">
        <v>429</v>
      </c>
      <c r="AA15" s="543"/>
      <c r="AB15" s="536"/>
      <c r="AC15" s="536"/>
      <c r="AD15" s="536"/>
      <c r="AE15" s="536"/>
      <c r="AF15" s="536"/>
      <c r="AG15" s="536"/>
      <c r="AH15" s="536"/>
      <c r="AI15" s="536"/>
      <c r="AJ15" s="536"/>
      <c r="AK15" s="536"/>
      <c r="AL15" s="536"/>
      <c r="AM15" s="536"/>
      <c r="AN15" s="536"/>
      <c r="AO15" s="536"/>
      <c r="AP15" s="536"/>
      <c r="AQ15" s="535"/>
      <c r="AR15" s="535"/>
      <c r="AS15" s="536"/>
    </row>
    <row r="16" spans="1:45" ht="74.25" customHeight="1" x14ac:dyDescent="0.25">
      <c r="A16" s="110"/>
      <c r="B16" s="104"/>
      <c r="C16" s="111"/>
      <c r="D16" s="112"/>
      <c r="E16" s="549"/>
      <c r="F16" s="549"/>
      <c r="G16" s="538"/>
      <c r="H16" s="541"/>
      <c r="I16" s="538"/>
      <c r="J16" s="541"/>
      <c r="K16" s="538"/>
      <c r="L16" s="541"/>
      <c r="M16" s="538"/>
      <c r="N16" s="541"/>
      <c r="O16" s="532"/>
      <c r="P16" s="533"/>
      <c r="Q16" s="517"/>
      <c r="R16" s="525"/>
      <c r="S16" s="548"/>
      <c r="T16" s="517"/>
      <c r="U16" s="517"/>
      <c r="V16" s="517" t="s">
        <v>181</v>
      </c>
      <c r="W16" s="113">
        <v>145384615</v>
      </c>
      <c r="X16" s="114" t="s">
        <v>182</v>
      </c>
      <c r="Y16" s="114">
        <v>7</v>
      </c>
      <c r="Z16" s="114" t="s">
        <v>183</v>
      </c>
      <c r="AA16" s="543"/>
      <c r="AB16" s="536"/>
      <c r="AC16" s="536"/>
      <c r="AD16" s="536"/>
      <c r="AE16" s="536"/>
      <c r="AF16" s="536"/>
      <c r="AG16" s="536"/>
      <c r="AH16" s="536"/>
      <c r="AI16" s="536"/>
      <c r="AJ16" s="536"/>
      <c r="AK16" s="536"/>
      <c r="AL16" s="536"/>
      <c r="AM16" s="536"/>
      <c r="AN16" s="536"/>
      <c r="AO16" s="536"/>
      <c r="AP16" s="536"/>
      <c r="AQ16" s="536"/>
      <c r="AR16" s="536"/>
      <c r="AS16" s="536"/>
    </row>
    <row r="17" spans="1:45" ht="74.25" customHeight="1" x14ac:dyDescent="0.25">
      <c r="A17" s="110"/>
      <c r="B17" s="104"/>
      <c r="C17" s="111"/>
      <c r="D17" s="112"/>
      <c r="E17" s="549"/>
      <c r="F17" s="549"/>
      <c r="G17" s="538"/>
      <c r="H17" s="541"/>
      <c r="I17" s="538"/>
      <c r="J17" s="541"/>
      <c r="K17" s="538"/>
      <c r="L17" s="541"/>
      <c r="M17" s="538"/>
      <c r="N17" s="541"/>
      <c r="O17" s="532"/>
      <c r="P17" s="533"/>
      <c r="Q17" s="517"/>
      <c r="R17" s="525"/>
      <c r="S17" s="548"/>
      <c r="T17" s="517"/>
      <c r="U17" s="517"/>
      <c r="V17" s="517"/>
      <c r="W17" s="344">
        <v>229425464</v>
      </c>
      <c r="X17" s="345" t="s">
        <v>360</v>
      </c>
      <c r="Y17" s="345">
        <v>28</v>
      </c>
      <c r="Z17" s="345" t="s">
        <v>429</v>
      </c>
      <c r="AA17" s="543"/>
      <c r="AB17" s="536"/>
      <c r="AC17" s="536"/>
      <c r="AD17" s="536"/>
      <c r="AE17" s="536"/>
      <c r="AF17" s="536"/>
      <c r="AG17" s="536"/>
      <c r="AH17" s="536"/>
      <c r="AI17" s="536"/>
      <c r="AJ17" s="536"/>
      <c r="AK17" s="536"/>
      <c r="AL17" s="536"/>
      <c r="AM17" s="536"/>
      <c r="AN17" s="536"/>
      <c r="AO17" s="536"/>
      <c r="AP17" s="536"/>
      <c r="AQ17" s="536"/>
      <c r="AR17" s="536"/>
      <c r="AS17" s="536"/>
    </row>
    <row r="18" spans="1:45" ht="74.25" customHeight="1" x14ac:dyDescent="0.25">
      <c r="A18" s="110"/>
      <c r="B18" s="104" t="s">
        <v>170</v>
      </c>
      <c r="C18" s="111"/>
      <c r="D18" s="112"/>
      <c r="E18" s="549"/>
      <c r="F18" s="549"/>
      <c r="G18" s="538"/>
      <c r="H18" s="541"/>
      <c r="I18" s="538"/>
      <c r="J18" s="541"/>
      <c r="K18" s="538"/>
      <c r="L18" s="541"/>
      <c r="M18" s="538"/>
      <c r="N18" s="541"/>
      <c r="O18" s="532"/>
      <c r="P18" s="533"/>
      <c r="Q18" s="517"/>
      <c r="R18" s="525"/>
      <c r="S18" s="548"/>
      <c r="T18" s="517"/>
      <c r="U18" s="517"/>
      <c r="V18" s="517"/>
      <c r="W18" s="113">
        <v>60000000</v>
      </c>
      <c r="X18" s="114" t="s">
        <v>184</v>
      </c>
      <c r="Y18" s="114">
        <v>12</v>
      </c>
      <c r="Z18" s="114" t="s">
        <v>185</v>
      </c>
      <c r="AA18" s="543"/>
      <c r="AB18" s="536"/>
      <c r="AC18" s="536"/>
      <c r="AD18" s="536"/>
      <c r="AE18" s="536"/>
      <c r="AF18" s="536"/>
      <c r="AG18" s="536"/>
      <c r="AH18" s="536"/>
      <c r="AI18" s="536"/>
      <c r="AJ18" s="536"/>
      <c r="AK18" s="536"/>
      <c r="AL18" s="536"/>
      <c r="AM18" s="536"/>
      <c r="AN18" s="536"/>
      <c r="AO18" s="536"/>
      <c r="AP18" s="536"/>
      <c r="AQ18" s="536"/>
      <c r="AR18" s="536"/>
      <c r="AS18" s="536"/>
    </row>
    <row r="19" spans="1:45" ht="37.5" customHeight="1" x14ac:dyDescent="0.25">
      <c r="A19" s="110"/>
      <c r="B19" s="104"/>
      <c r="C19" s="111"/>
      <c r="D19" s="112"/>
      <c r="E19" s="549"/>
      <c r="F19" s="549"/>
      <c r="G19" s="538"/>
      <c r="H19" s="541"/>
      <c r="I19" s="538"/>
      <c r="J19" s="541"/>
      <c r="K19" s="538"/>
      <c r="L19" s="541"/>
      <c r="M19" s="538"/>
      <c r="N19" s="541"/>
      <c r="O19" s="532"/>
      <c r="P19" s="533"/>
      <c r="Q19" s="517"/>
      <c r="R19" s="525"/>
      <c r="S19" s="548"/>
      <c r="T19" s="517"/>
      <c r="U19" s="517"/>
      <c r="V19" s="517" t="s">
        <v>186</v>
      </c>
      <c r="W19" s="113">
        <v>38625517.93</v>
      </c>
      <c r="X19" s="114" t="s">
        <v>187</v>
      </c>
      <c r="Y19" s="114">
        <v>12</v>
      </c>
      <c r="Z19" s="114" t="s">
        <v>185</v>
      </c>
      <c r="AA19" s="543"/>
      <c r="AB19" s="536"/>
      <c r="AC19" s="536"/>
      <c r="AD19" s="536"/>
      <c r="AE19" s="536"/>
      <c r="AF19" s="536"/>
      <c r="AG19" s="536"/>
      <c r="AH19" s="536"/>
      <c r="AI19" s="536"/>
      <c r="AJ19" s="536"/>
      <c r="AK19" s="536"/>
      <c r="AL19" s="536"/>
      <c r="AM19" s="536"/>
      <c r="AN19" s="536"/>
      <c r="AO19" s="536"/>
      <c r="AP19" s="536"/>
      <c r="AQ19" s="536"/>
      <c r="AR19" s="536"/>
      <c r="AS19" s="536"/>
    </row>
    <row r="20" spans="1:45" ht="37.5" customHeight="1" x14ac:dyDescent="0.25">
      <c r="A20" s="110"/>
      <c r="B20" s="104"/>
      <c r="C20" s="111"/>
      <c r="D20" s="112"/>
      <c r="E20" s="309"/>
      <c r="F20" s="309"/>
      <c r="G20" s="538"/>
      <c r="H20" s="541"/>
      <c r="I20" s="538"/>
      <c r="J20" s="541"/>
      <c r="K20" s="538"/>
      <c r="L20" s="541"/>
      <c r="M20" s="538"/>
      <c r="N20" s="541"/>
      <c r="O20" s="532"/>
      <c r="P20" s="533"/>
      <c r="Q20" s="517"/>
      <c r="R20" s="525"/>
      <c r="S20" s="548"/>
      <c r="T20" s="517"/>
      <c r="U20" s="517"/>
      <c r="V20" s="517"/>
      <c r="W20" s="344">
        <v>285613152</v>
      </c>
      <c r="X20" s="345" t="s">
        <v>402</v>
      </c>
      <c r="Y20" s="345">
        <v>28</v>
      </c>
      <c r="Z20" s="345" t="s">
        <v>429</v>
      </c>
      <c r="AA20" s="543"/>
      <c r="AB20" s="536"/>
      <c r="AC20" s="536"/>
      <c r="AD20" s="536"/>
      <c r="AE20" s="536"/>
      <c r="AF20" s="536"/>
      <c r="AG20" s="536"/>
      <c r="AH20" s="536"/>
      <c r="AI20" s="536"/>
      <c r="AJ20" s="536"/>
      <c r="AK20" s="536"/>
      <c r="AL20" s="536"/>
      <c r="AM20" s="536"/>
      <c r="AN20" s="536"/>
      <c r="AO20" s="536"/>
      <c r="AP20" s="536"/>
      <c r="AQ20" s="536"/>
      <c r="AR20" s="536"/>
      <c r="AS20" s="536"/>
    </row>
    <row r="21" spans="1:45" ht="37.5" customHeight="1" x14ac:dyDescent="0.25">
      <c r="A21" s="110"/>
      <c r="B21" s="104"/>
      <c r="C21" s="111"/>
      <c r="D21" s="112"/>
      <c r="E21" s="309"/>
      <c r="F21" s="309"/>
      <c r="G21" s="538"/>
      <c r="H21" s="541"/>
      <c r="I21" s="538"/>
      <c r="J21" s="541"/>
      <c r="K21" s="538"/>
      <c r="L21" s="541"/>
      <c r="M21" s="538"/>
      <c r="N21" s="541"/>
      <c r="O21" s="532"/>
      <c r="P21" s="533"/>
      <c r="Q21" s="517"/>
      <c r="R21" s="525"/>
      <c r="S21" s="548"/>
      <c r="T21" s="517"/>
      <c r="U21" s="517"/>
      <c r="V21" s="517"/>
      <c r="W21" s="344">
        <v>300000000</v>
      </c>
      <c r="X21" s="345" t="s">
        <v>360</v>
      </c>
      <c r="Y21" s="345">
        <v>28</v>
      </c>
      <c r="Z21" s="345" t="s">
        <v>429</v>
      </c>
      <c r="AA21" s="543"/>
      <c r="AB21" s="536"/>
      <c r="AC21" s="536"/>
      <c r="AD21" s="536"/>
      <c r="AE21" s="536"/>
      <c r="AF21" s="536"/>
      <c r="AG21" s="536"/>
      <c r="AH21" s="536"/>
      <c r="AI21" s="536"/>
      <c r="AJ21" s="536"/>
      <c r="AK21" s="536"/>
      <c r="AL21" s="536"/>
      <c r="AM21" s="536"/>
      <c r="AN21" s="536"/>
      <c r="AO21" s="536"/>
      <c r="AP21" s="536"/>
      <c r="AQ21" s="536"/>
      <c r="AR21" s="536"/>
      <c r="AS21" s="536"/>
    </row>
    <row r="22" spans="1:45" ht="37.5" customHeight="1" x14ac:dyDescent="0.25">
      <c r="A22" s="110"/>
      <c r="B22" s="104"/>
      <c r="C22" s="111"/>
      <c r="D22" s="112"/>
      <c r="E22" s="115" t="s">
        <v>170</v>
      </c>
      <c r="F22" s="115" t="s">
        <v>170</v>
      </c>
      <c r="G22" s="538"/>
      <c r="H22" s="541"/>
      <c r="I22" s="538"/>
      <c r="J22" s="541"/>
      <c r="K22" s="538"/>
      <c r="L22" s="541"/>
      <c r="M22" s="538"/>
      <c r="N22" s="541"/>
      <c r="O22" s="532"/>
      <c r="P22" s="533"/>
      <c r="Q22" s="517"/>
      <c r="R22" s="525"/>
      <c r="S22" s="548"/>
      <c r="T22" s="517"/>
      <c r="U22" s="517"/>
      <c r="V22" s="517"/>
      <c r="W22" s="113">
        <v>70000000</v>
      </c>
      <c r="X22" s="114" t="s">
        <v>188</v>
      </c>
      <c r="Y22" s="114">
        <v>7</v>
      </c>
      <c r="Z22" s="114" t="s">
        <v>183</v>
      </c>
      <c r="AA22" s="543"/>
      <c r="AB22" s="536"/>
      <c r="AC22" s="536"/>
      <c r="AD22" s="536"/>
      <c r="AE22" s="536"/>
      <c r="AF22" s="536"/>
      <c r="AG22" s="536"/>
      <c r="AH22" s="536"/>
      <c r="AI22" s="536"/>
      <c r="AJ22" s="536"/>
      <c r="AK22" s="536"/>
      <c r="AL22" s="536"/>
      <c r="AM22" s="536"/>
      <c r="AN22" s="536"/>
      <c r="AO22" s="536"/>
      <c r="AP22" s="536"/>
      <c r="AQ22" s="536"/>
      <c r="AR22" s="536"/>
      <c r="AS22" s="536"/>
    </row>
    <row r="23" spans="1:45" ht="37.5" customHeight="1" x14ac:dyDescent="0.25">
      <c r="A23" s="103"/>
      <c r="B23" s="116"/>
      <c r="C23" s="117"/>
      <c r="D23" s="118"/>
      <c r="E23" s="119"/>
      <c r="F23" s="119"/>
      <c r="G23" s="538"/>
      <c r="H23" s="542"/>
      <c r="I23" s="538"/>
      <c r="J23" s="542"/>
      <c r="K23" s="538"/>
      <c r="L23" s="542"/>
      <c r="M23" s="538"/>
      <c r="N23" s="542"/>
      <c r="O23" s="532"/>
      <c r="P23" s="533"/>
      <c r="Q23" s="517"/>
      <c r="R23" s="525"/>
      <c r="S23" s="548"/>
      <c r="T23" s="517"/>
      <c r="U23" s="517"/>
      <c r="V23" s="517"/>
      <c r="W23" s="113">
        <v>24615385</v>
      </c>
      <c r="X23" s="114" t="s">
        <v>189</v>
      </c>
      <c r="Y23" s="114">
        <v>7</v>
      </c>
      <c r="Z23" s="114" t="s">
        <v>183</v>
      </c>
      <c r="AA23" s="543"/>
      <c r="AB23" s="536"/>
      <c r="AC23" s="536"/>
      <c r="AD23" s="536"/>
      <c r="AE23" s="536"/>
      <c r="AF23" s="536"/>
      <c r="AG23" s="536"/>
      <c r="AH23" s="536"/>
      <c r="AI23" s="536"/>
      <c r="AJ23" s="536"/>
      <c r="AK23" s="536"/>
      <c r="AL23" s="536"/>
      <c r="AM23" s="536"/>
      <c r="AN23" s="536"/>
      <c r="AO23" s="536"/>
      <c r="AP23" s="536"/>
      <c r="AQ23" s="537"/>
      <c r="AR23" s="537"/>
      <c r="AS23" s="537"/>
    </row>
    <row r="24" spans="1:45" ht="37.5" customHeight="1" x14ac:dyDescent="0.25">
      <c r="A24" s="103"/>
      <c r="B24" s="116"/>
      <c r="C24" s="103"/>
      <c r="D24" s="116"/>
      <c r="G24" s="544">
        <v>4301037</v>
      </c>
      <c r="H24" s="545" t="s">
        <v>64</v>
      </c>
      <c r="I24" s="544">
        <v>4301037</v>
      </c>
      <c r="J24" s="545" t="s">
        <v>64</v>
      </c>
      <c r="K24" s="538">
        <v>430103701</v>
      </c>
      <c r="L24" s="539" t="s">
        <v>65</v>
      </c>
      <c r="M24" s="538">
        <v>430103701</v>
      </c>
      <c r="N24" s="539" t="s">
        <v>65</v>
      </c>
      <c r="O24" s="532">
        <v>12</v>
      </c>
      <c r="P24" s="533"/>
      <c r="Q24" s="517"/>
      <c r="R24" s="525">
        <f>SUM(W24:W32)/S13</f>
        <v>7.2968549106673927E-2</v>
      </c>
      <c r="S24" s="548"/>
      <c r="T24" s="517"/>
      <c r="U24" s="517" t="s">
        <v>190</v>
      </c>
      <c r="V24" s="517" t="s">
        <v>191</v>
      </c>
      <c r="W24" s="113">
        <v>40820060</v>
      </c>
      <c r="X24" s="114" t="s">
        <v>192</v>
      </c>
      <c r="Y24" s="114">
        <v>12</v>
      </c>
      <c r="Z24" s="114" t="s">
        <v>185</v>
      </c>
      <c r="AA24" s="543"/>
      <c r="AB24" s="536"/>
      <c r="AC24" s="536"/>
      <c r="AD24" s="536"/>
      <c r="AE24" s="536"/>
      <c r="AF24" s="536"/>
      <c r="AG24" s="536"/>
      <c r="AH24" s="536"/>
      <c r="AI24" s="536"/>
      <c r="AJ24" s="536"/>
      <c r="AK24" s="536"/>
      <c r="AL24" s="536"/>
      <c r="AM24" s="536"/>
      <c r="AN24" s="536"/>
      <c r="AO24" s="536"/>
      <c r="AP24" s="536"/>
      <c r="AQ24" s="535">
        <v>44200</v>
      </c>
      <c r="AR24" s="535">
        <v>44560</v>
      </c>
      <c r="AS24" s="536" t="s">
        <v>178</v>
      </c>
    </row>
    <row r="25" spans="1:45" ht="37.5" customHeight="1" x14ac:dyDescent="0.25">
      <c r="A25" s="103"/>
      <c r="B25" s="116"/>
      <c r="C25" s="103"/>
      <c r="D25" s="116"/>
      <c r="G25" s="544"/>
      <c r="H25" s="546"/>
      <c r="I25" s="544"/>
      <c r="J25" s="546"/>
      <c r="K25" s="538"/>
      <c r="L25" s="539"/>
      <c r="M25" s="538"/>
      <c r="N25" s="539"/>
      <c r="O25" s="532"/>
      <c r="P25" s="533"/>
      <c r="Q25" s="517"/>
      <c r="R25" s="525"/>
      <c r="S25" s="548"/>
      <c r="T25" s="517"/>
      <c r="U25" s="517"/>
      <c r="V25" s="517"/>
      <c r="W25" s="113">
        <v>40000000</v>
      </c>
      <c r="X25" s="114" t="s">
        <v>193</v>
      </c>
      <c r="Y25" s="114">
        <v>24</v>
      </c>
      <c r="Z25" s="120" t="s">
        <v>194</v>
      </c>
      <c r="AA25" s="543"/>
      <c r="AB25" s="536"/>
      <c r="AC25" s="536"/>
      <c r="AD25" s="536"/>
      <c r="AE25" s="536"/>
      <c r="AF25" s="536"/>
      <c r="AG25" s="536"/>
      <c r="AH25" s="536"/>
      <c r="AI25" s="536"/>
      <c r="AJ25" s="536"/>
      <c r="AK25" s="536"/>
      <c r="AL25" s="536"/>
      <c r="AM25" s="536"/>
      <c r="AN25" s="536"/>
      <c r="AO25" s="536"/>
      <c r="AP25" s="536"/>
      <c r="AQ25" s="535"/>
      <c r="AR25" s="535"/>
      <c r="AS25" s="536"/>
    </row>
    <row r="26" spans="1:45" ht="37.5" customHeight="1" x14ac:dyDescent="0.25">
      <c r="A26" s="103"/>
      <c r="B26" s="116"/>
      <c r="C26" s="103"/>
      <c r="D26" s="116"/>
      <c r="G26" s="544"/>
      <c r="H26" s="546"/>
      <c r="I26" s="544"/>
      <c r="J26" s="546"/>
      <c r="K26" s="538"/>
      <c r="L26" s="539"/>
      <c r="M26" s="538"/>
      <c r="N26" s="539"/>
      <c r="O26" s="532"/>
      <c r="P26" s="533"/>
      <c r="Q26" s="517"/>
      <c r="R26" s="525"/>
      <c r="S26" s="548"/>
      <c r="T26" s="517"/>
      <c r="U26" s="517"/>
      <c r="V26" s="517"/>
      <c r="W26" s="113">
        <v>75000000</v>
      </c>
      <c r="X26" s="114" t="s">
        <v>195</v>
      </c>
      <c r="Y26" s="114">
        <v>7</v>
      </c>
      <c r="Z26" s="114" t="s">
        <v>183</v>
      </c>
      <c r="AA26" s="543"/>
      <c r="AB26" s="536"/>
      <c r="AC26" s="536"/>
      <c r="AD26" s="536"/>
      <c r="AE26" s="536"/>
      <c r="AF26" s="536"/>
      <c r="AG26" s="536"/>
      <c r="AH26" s="536"/>
      <c r="AI26" s="536"/>
      <c r="AJ26" s="536"/>
      <c r="AK26" s="536"/>
      <c r="AL26" s="536"/>
      <c r="AM26" s="536"/>
      <c r="AN26" s="536"/>
      <c r="AO26" s="536"/>
      <c r="AP26" s="536"/>
      <c r="AQ26" s="536"/>
      <c r="AR26" s="536"/>
      <c r="AS26" s="536"/>
    </row>
    <row r="27" spans="1:45" ht="37.5" customHeight="1" x14ac:dyDescent="0.25">
      <c r="A27" s="103"/>
      <c r="B27" s="116"/>
      <c r="C27" s="103"/>
      <c r="D27" s="116"/>
      <c r="G27" s="544"/>
      <c r="H27" s="546"/>
      <c r="I27" s="544"/>
      <c r="J27" s="546"/>
      <c r="K27" s="538"/>
      <c r="L27" s="539"/>
      <c r="M27" s="538"/>
      <c r="N27" s="539"/>
      <c r="O27" s="532"/>
      <c r="P27" s="533"/>
      <c r="Q27" s="517"/>
      <c r="R27" s="525"/>
      <c r="S27" s="548"/>
      <c r="T27" s="517"/>
      <c r="U27" s="517"/>
      <c r="V27" s="517" t="s">
        <v>196</v>
      </c>
      <c r="W27" s="113">
        <v>31000000</v>
      </c>
      <c r="X27" s="114" t="s">
        <v>197</v>
      </c>
      <c r="Y27" s="114">
        <v>12</v>
      </c>
      <c r="Z27" s="114" t="s">
        <v>185</v>
      </c>
      <c r="AA27" s="543"/>
      <c r="AB27" s="536"/>
      <c r="AC27" s="536"/>
      <c r="AD27" s="536"/>
      <c r="AE27" s="536"/>
      <c r="AF27" s="536"/>
      <c r="AG27" s="536"/>
      <c r="AH27" s="536"/>
      <c r="AI27" s="536"/>
      <c r="AJ27" s="536"/>
      <c r="AK27" s="536"/>
      <c r="AL27" s="536"/>
      <c r="AM27" s="536"/>
      <c r="AN27" s="536"/>
      <c r="AO27" s="536"/>
      <c r="AP27" s="536"/>
      <c r="AQ27" s="536"/>
      <c r="AR27" s="536"/>
      <c r="AS27" s="536"/>
    </row>
    <row r="28" spans="1:45" ht="37.5" customHeight="1" x14ac:dyDescent="0.25">
      <c r="A28" s="103"/>
      <c r="B28" s="116"/>
      <c r="C28" s="103"/>
      <c r="D28" s="116"/>
      <c r="G28" s="544"/>
      <c r="H28" s="546"/>
      <c r="I28" s="544"/>
      <c r="J28" s="546"/>
      <c r="K28" s="538"/>
      <c r="L28" s="539"/>
      <c r="M28" s="538"/>
      <c r="N28" s="539"/>
      <c r="O28" s="532"/>
      <c r="P28" s="533"/>
      <c r="Q28" s="517"/>
      <c r="R28" s="525"/>
      <c r="S28" s="548"/>
      <c r="T28" s="517"/>
      <c r="U28" s="517"/>
      <c r="V28" s="517"/>
      <c r="W28" s="113">
        <v>25000000</v>
      </c>
      <c r="X28" s="114" t="s">
        <v>192</v>
      </c>
      <c r="Y28" s="114">
        <v>12</v>
      </c>
      <c r="Z28" s="114" t="s">
        <v>185</v>
      </c>
      <c r="AA28" s="543"/>
      <c r="AB28" s="536"/>
      <c r="AC28" s="536"/>
      <c r="AD28" s="536"/>
      <c r="AE28" s="536"/>
      <c r="AF28" s="536"/>
      <c r="AG28" s="536"/>
      <c r="AH28" s="536"/>
      <c r="AI28" s="536"/>
      <c r="AJ28" s="536"/>
      <c r="AK28" s="536"/>
      <c r="AL28" s="536"/>
      <c r="AM28" s="536"/>
      <c r="AN28" s="536"/>
      <c r="AO28" s="536"/>
      <c r="AP28" s="536"/>
      <c r="AQ28" s="536"/>
      <c r="AR28" s="536"/>
      <c r="AS28" s="536"/>
    </row>
    <row r="29" spans="1:45" ht="37.5" customHeight="1" x14ac:dyDescent="0.25">
      <c r="A29" s="103"/>
      <c r="B29" s="116"/>
      <c r="C29" s="103"/>
      <c r="D29" s="116"/>
      <c r="G29" s="544"/>
      <c r="H29" s="546"/>
      <c r="I29" s="544"/>
      <c r="J29" s="546"/>
      <c r="K29" s="538"/>
      <c r="L29" s="539"/>
      <c r="M29" s="538"/>
      <c r="N29" s="539"/>
      <c r="O29" s="532"/>
      <c r="P29" s="533"/>
      <c r="Q29" s="517"/>
      <c r="R29" s="525"/>
      <c r="S29" s="548"/>
      <c r="T29" s="517"/>
      <c r="U29" s="517"/>
      <c r="V29" s="517"/>
      <c r="W29" s="113">
        <v>50000000</v>
      </c>
      <c r="X29" s="114" t="s">
        <v>195</v>
      </c>
      <c r="Y29" s="114">
        <v>7</v>
      </c>
      <c r="Z29" s="114" t="s">
        <v>183</v>
      </c>
      <c r="AA29" s="543"/>
      <c r="AB29" s="536"/>
      <c r="AC29" s="536"/>
      <c r="AD29" s="536"/>
      <c r="AE29" s="536"/>
      <c r="AF29" s="536"/>
      <c r="AG29" s="536"/>
      <c r="AH29" s="536"/>
      <c r="AI29" s="536"/>
      <c r="AJ29" s="536"/>
      <c r="AK29" s="536"/>
      <c r="AL29" s="536"/>
      <c r="AM29" s="536"/>
      <c r="AN29" s="536"/>
      <c r="AO29" s="536"/>
      <c r="AP29" s="536"/>
      <c r="AQ29" s="536"/>
      <c r="AR29" s="536"/>
      <c r="AS29" s="536"/>
    </row>
    <row r="30" spans="1:45" ht="37.5" customHeight="1" x14ac:dyDescent="0.25">
      <c r="A30" s="103"/>
      <c r="B30" s="116"/>
      <c r="C30" s="103"/>
      <c r="D30" s="116"/>
      <c r="G30" s="544"/>
      <c r="H30" s="546"/>
      <c r="I30" s="544"/>
      <c r="J30" s="546"/>
      <c r="K30" s="538"/>
      <c r="L30" s="539"/>
      <c r="M30" s="538"/>
      <c r="N30" s="539"/>
      <c r="O30" s="532"/>
      <c r="P30" s="533"/>
      <c r="Q30" s="517"/>
      <c r="R30" s="525"/>
      <c r="S30" s="548"/>
      <c r="T30" s="517"/>
      <c r="U30" s="517"/>
      <c r="V30" s="517"/>
      <c r="W30" s="113">
        <v>20000000</v>
      </c>
      <c r="X30" s="114" t="s">
        <v>198</v>
      </c>
      <c r="Y30" s="114">
        <v>7</v>
      </c>
      <c r="Z30" s="114" t="s">
        <v>183</v>
      </c>
      <c r="AA30" s="543"/>
      <c r="AB30" s="536"/>
      <c r="AC30" s="536"/>
      <c r="AD30" s="536"/>
      <c r="AE30" s="536"/>
      <c r="AF30" s="536"/>
      <c r="AG30" s="536"/>
      <c r="AH30" s="536"/>
      <c r="AI30" s="536"/>
      <c r="AJ30" s="536"/>
      <c r="AK30" s="536"/>
      <c r="AL30" s="536"/>
      <c r="AM30" s="536"/>
      <c r="AN30" s="536"/>
      <c r="AO30" s="536"/>
      <c r="AP30" s="536"/>
      <c r="AQ30" s="536"/>
      <c r="AR30" s="536"/>
      <c r="AS30" s="536"/>
    </row>
    <row r="31" spans="1:45" ht="37.5" customHeight="1" x14ac:dyDescent="0.25">
      <c r="A31" s="103"/>
      <c r="B31" s="116"/>
      <c r="C31" s="103"/>
      <c r="D31" s="116"/>
      <c r="G31" s="544"/>
      <c r="H31" s="546"/>
      <c r="I31" s="544"/>
      <c r="J31" s="546"/>
      <c r="K31" s="538"/>
      <c r="L31" s="539"/>
      <c r="M31" s="538"/>
      <c r="N31" s="539"/>
      <c r="O31" s="532"/>
      <c r="P31" s="533"/>
      <c r="Q31" s="517"/>
      <c r="R31" s="525"/>
      <c r="S31" s="548"/>
      <c r="T31" s="517"/>
      <c r="U31" s="517"/>
      <c r="V31" s="517" t="s">
        <v>199</v>
      </c>
      <c r="W31" s="113">
        <v>80000000</v>
      </c>
      <c r="X31" s="114" t="s">
        <v>197</v>
      </c>
      <c r="Y31" s="114">
        <v>12</v>
      </c>
      <c r="Z31" s="114" t="s">
        <v>185</v>
      </c>
      <c r="AA31" s="543"/>
      <c r="AB31" s="536"/>
      <c r="AC31" s="536"/>
      <c r="AD31" s="536"/>
      <c r="AE31" s="536"/>
      <c r="AF31" s="536"/>
      <c r="AG31" s="536"/>
      <c r="AH31" s="536"/>
      <c r="AI31" s="536"/>
      <c r="AJ31" s="536"/>
      <c r="AK31" s="536"/>
      <c r="AL31" s="536"/>
      <c r="AM31" s="536"/>
      <c r="AN31" s="536"/>
      <c r="AO31" s="536"/>
      <c r="AP31" s="536"/>
      <c r="AQ31" s="536"/>
      <c r="AR31" s="536"/>
      <c r="AS31" s="536"/>
    </row>
    <row r="32" spans="1:45" ht="37.5" customHeight="1" x14ac:dyDescent="0.25">
      <c r="A32" s="103"/>
      <c r="B32" s="116"/>
      <c r="C32" s="103"/>
      <c r="D32" s="116"/>
      <c r="G32" s="544"/>
      <c r="H32" s="546"/>
      <c r="I32" s="544"/>
      <c r="J32" s="546"/>
      <c r="K32" s="538"/>
      <c r="L32" s="539"/>
      <c r="M32" s="538"/>
      <c r="N32" s="539"/>
      <c r="O32" s="532"/>
      <c r="P32" s="533"/>
      <c r="Q32" s="517"/>
      <c r="R32" s="525"/>
      <c r="S32" s="548"/>
      <c r="T32" s="517"/>
      <c r="U32" s="517"/>
      <c r="V32" s="517"/>
      <c r="W32" s="113">
        <v>20000000</v>
      </c>
      <c r="X32" s="114" t="s">
        <v>200</v>
      </c>
      <c r="Y32" s="114">
        <v>7</v>
      </c>
      <c r="Z32" s="114" t="s">
        <v>183</v>
      </c>
      <c r="AA32" s="543"/>
      <c r="AB32" s="536"/>
      <c r="AC32" s="536"/>
      <c r="AD32" s="536"/>
      <c r="AE32" s="536"/>
      <c r="AF32" s="536"/>
      <c r="AG32" s="536"/>
      <c r="AH32" s="536"/>
      <c r="AI32" s="536"/>
      <c r="AJ32" s="536"/>
      <c r="AK32" s="536"/>
      <c r="AL32" s="536"/>
      <c r="AM32" s="536"/>
      <c r="AN32" s="536"/>
      <c r="AO32" s="536"/>
      <c r="AP32" s="536"/>
      <c r="AQ32" s="537"/>
      <c r="AR32" s="537"/>
      <c r="AS32" s="537"/>
    </row>
    <row r="33" spans="1:45" ht="37.5" customHeight="1" x14ac:dyDescent="0.25">
      <c r="A33" s="103"/>
      <c r="B33" s="116"/>
      <c r="C33" s="103"/>
      <c r="D33" s="116"/>
      <c r="G33" s="544"/>
      <c r="H33" s="546"/>
      <c r="I33" s="544"/>
      <c r="J33" s="546"/>
      <c r="K33" s="538">
        <v>430103704</v>
      </c>
      <c r="L33" s="539" t="s">
        <v>66</v>
      </c>
      <c r="M33" s="538">
        <v>430103704</v>
      </c>
      <c r="N33" s="539" t="s">
        <v>66</v>
      </c>
      <c r="O33" s="532">
        <v>12</v>
      </c>
      <c r="P33" s="533"/>
      <c r="Q33" s="517"/>
      <c r="R33" s="525">
        <f>SUM(W33:W48)/S13</f>
        <v>0.40383282317609448</v>
      </c>
      <c r="S33" s="548"/>
      <c r="T33" s="517"/>
      <c r="U33" s="517" t="s">
        <v>201</v>
      </c>
      <c r="V33" s="517" t="s">
        <v>202</v>
      </c>
      <c r="W33" s="113">
        <v>136127636</v>
      </c>
      <c r="X33" s="114" t="s">
        <v>203</v>
      </c>
      <c r="Y33" s="114">
        <v>4</v>
      </c>
      <c r="Z33" s="114" t="s">
        <v>67</v>
      </c>
      <c r="AA33" s="543"/>
      <c r="AB33" s="536"/>
      <c r="AC33" s="536"/>
      <c r="AD33" s="536"/>
      <c r="AE33" s="536"/>
      <c r="AF33" s="536"/>
      <c r="AG33" s="536"/>
      <c r="AH33" s="536"/>
      <c r="AI33" s="536"/>
      <c r="AJ33" s="536"/>
      <c r="AK33" s="536"/>
      <c r="AL33" s="536"/>
      <c r="AM33" s="536"/>
      <c r="AN33" s="536"/>
      <c r="AO33" s="536"/>
      <c r="AP33" s="536"/>
      <c r="AQ33" s="535">
        <v>44200</v>
      </c>
      <c r="AR33" s="535">
        <v>44560</v>
      </c>
      <c r="AS33" s="536" t="s">
        <v>178</v>
      </c>
    </row>
    <row r="34" spans="1:45" ht="37.5" customHeight="1" x14ac:dyDescent="0.25">
      <c r="A34" s="103"/>
      <c r="B34" s="116"/>
      <c r="C34" s="103"/>
      <c r="D34" s="116"/>
      <c r="G34" s="544"/>
      <c r="H34" s="546"/>
      <c r="I34" s="544"/>
      <c r="J34" s="546"/>
      <c r="K34" s="538"/>
      <c r="L34" s="539"/>
      <c r="M34" s="538"/>
      <c r="N34" s="539"/>
      <c r="O34" s="532"/>
      <c r="P34" s="533"/>
      <c r="Q34" s="517"/>
      <c r="R34" s="525"/>
      <c r="S34" s="548"/>
      <c r="T34" s="517"/>
      <c r="U34" s="517"/>
      <c r="V34" s="517"/>
      <c r="W34" s="344">
        <v>600000000</v>
      </c>
      <c r="X34" s="345" t="s">
        <v>356</v>
      </c>
      <c r="Y34" s="345">
        <v>28</v>
      </c>
      <c r="Z34" s="346" t="s">
        <v>429</v>
      </c>
      <c r="AA34" s="543"/>
      <c r="AB34" s="536"/>
      <c r="AC34" s="536"/>
      <c r="AD34" s="536"/>
      <c r="AE34" s="536"/>
      <c r="AF34" s="536"/>
      <c r="AG34" s="536"/>
      <c r="AH34" s="536"/>
      <c r="AI34" s="536"/>
      <c r="AJ34" s="536"/>
      <c r="AK34" s="536"/>
      <c r="AL34" s="536"/>
      <c r="AM34" s="536"/>
      <c r="AN34" s="536"/>
      <c r="AO34" s="536"/>
      <c r="AP34" s="536"/>
      <c r="AQ34" s="535"/>
      <c r="AR34" s="535"/>
      <c r="AS34" s="536"/>
    </row>
    <row r="35" spans="1:45" ht="37.5" customHeight="1" x14ac:dyDescent="0.25">
      <c r="A35" s="103"/>
      <c r="B35" s="116"/>
      <c r="C35" s="103"/>
      <c r="D35" s="116"/>
      <c r="G35" s="544"/>
      <c r="H35" s="546"/>
      <c r="I35" s="544"/>
      <c r="J35" s="546"/>
      <c r="K35" s="538"/>
      <c r="L35" s="539"/>
      <c r="M35" s="538"/>
      <c r="N35" s="539"/>
      <c r="O35" s="532"/>
      <c r="P35" s="533"/>
      <c r="Q35" s="517"/>
      <c r="R35" s="525"/>
      <c r="S35" s="548"/>
      <c r="T35" s="517"/>
      <c r="U35" s="517"/>
      <c r="V35" s="517"/>
      <c r="W35" s="113">
        <v>70000000</v>
      </c>
      <c r="X35" s="114" t="s">
        <v>193</v>
      </c>
      <c r="Y35" s="114">
        <v>24</v>
      </c>
      <c r="Z35" s="120" t="s">
        <v>194</v>
      </c>
      <c r="AA35" s="543"/>
      <c r="AB35" s="536"/>
      <c r="AC35" s="536"/>
      <c r="AD35" s="536"/>
      <c r="AE35" s="536"/>
      <c r="AF35" s="536"/>
      <c r="AG35" s="536"/>
      <c r="AH35" s="536"/>
      <c r="AI35" s="536"/>
      <c r="AJ35" s="536"/>
      <c r="AK35" s="536"/>
      <c r="AL35" s="536"/>
      <c r="AM35" s="536"/>
      <c r="AN35" s="536"/>
      <c r="AO35" s="536"/>
      <c r="AP35" s="536"/>
      <c r="AQ35" s="535"/>
      <c r="AR35" s="535"/>
      <c r="AS35" s="536"/>
    </row>
    <row r="36" spans="1:45" ht="37.5" customHeight="1" x14ac:dyDescent="0.25">
      <c r="A36" s="103"/>
      <c r="B36" s="116"/>
      <c r="C36" s="103"/>
      <c r="D36" s="116"/>
      <c r="G36" s="544"/>
      <c r="H36" s="546"/>
      <c r="I36" s="544"/>
      <c r="J36" s="546"/>
      <c r="K36" s="538"/>
      <c r="L36" s="539"/>
      <c r="M36" s="538"/>
      <c r="N36" s="539"/>
      <c r="O36" s="532"/>
      <c r="P36" s="533"/>
      <c r="Q36" s="517"/>
      <c r="R36" s="525"/>
      <c r="S36" s="548"/>
      <c r="T36" s="517"/>
      <c r="U36" s="517"/>
      <c r="V36" s="517"/>
      <c r="W36" s="113">
        <v>58617531.109999999</v>
      </c>
      <c r="X36" s="114" t="s">
        <v>204</v>
      </c>
      <c r="Y36" s="114">
        <v>21</v>
      </c>
      <c r="Z36" s="114" t="s">
        <v>205</v>
      </c>
      <c r="AA36" s="543"/>
      <c r="AB36" s="536"/>
      <c r="AC36" s="536"/>
      <c r="AD36" s="536"/>
      <c r="AE36" s="536"/>
      <c r="AF36" s="536"/>
      <c r="AG36" s="536"/>
      <c r="AH36" s="536"/>
      <c r="AI36" s="536"/>
      <c r="AJ36" s="536"/>
      <c r="AK36" s="536"/>
      <c r="AL36" s="536"/>
      <c r="AM36" s="536"/>
      <c r="AN36" s="536"/>
      <c r="AO36" s="536"/>
      <c r="AP36" s="536"/>
      <c r="AQ36" s="535"/>
      <c r="AR36" s="535"/>
      <c r="AS36" s="536"/>
    </row>
    <row r="37" spans="1:45" ht="37.5" customHeight="1" x14ac:dyDescent="0.25">
      <c r="A37" s="103"/>
      <c r="B37" s="116"/>
      <c r="C37" s="103"/>
      <c r="D37" s="116"/>
      <c r="G37" s="544"/>
      <c r="H37" s="546"/>
      <c r="I37" s="544"/>
      <c r="J37" s="546"/>
      <c r="K37" s="538"/>
      <c r="L37" s="539"/>
      <c r="M37" s="538"/>
      <c r="N37" s="539"/>
      <c r="O37" s="532"/>
      <c r="P37" s="533"/>
      <c r="Q37" s="517"/>
      <c r="R37" s="525"/>
      <c r="S37" s="548"/>
      <c r="T37" s="517"/>
      <c r="U37" s="517"/>
      <c r="V37" s="517"/>
      <c r="W37" s="113">
        <v>66355890</v>
      </c>
      <c r="X37" s="114" t="s">
        <v>206</v>
      </c>
      <c r="Y37" s="114">
        <v>3</v>
      </c>
      <c r="Z37" s="114" t="s">
        <v>207</v>
      </c>
      <c r="AA37" s="543"/>
      <c r="AB37" s="536"/>
      <c r="AC37" s="536"/>
      <c r="AD37" s="536"/>
      <c r="AE37" s="536"/>
      <c r="AF37" s="536"/>
      <c r="AG37" s="536"/>
      <c r="AH37" s="536"/>
      <c r="AI37" s="536"/>
      <c r="AJ37" s="536"/>
      <c r="AK37" s="536"/>
      <c r="AL37" s="536"/>
      <c r="AM37" s="536"/>
      <c r="AN37" s="536"/>
      <c r="AO37" s="536"/>
      <c r="AP37" s="536"/>
      <c r="AQ37" s="536"/>
      <c r="AR37" s="536"/>
      <c r="AS37" s="536"/>
    </row>
    <row r="38" spans="1:45" ht="37.5" customHeight="1" x14ac:dyDescent="0.25">
      <c r="A38" s="103"/>
      <c r="B38" s="116"/>
      <c r="C38" s="103"/>
      <c r="D38" s="116"/>
      <c r="G38" s="544"/>
      <c r="H38" s="546"/>
      <c r="I38" s="544"/>
      <c r="J38" s="546"/>
      <c r="K38" s="538"/>
      <c r="L38" s="539"/>
      <c r="M38" s="538"/>
      <c r="N38" s="539"/>
      <c r="O38" s="532"/>
      <c r="P38" s="533"/>
      <c r="Q38" s="517"/>
      <c r="R38" s="525"/>
      <c r="S38" s="548"/>
      <c r="T38" s="517"/>
      <c r="U38" s="517"/>
      <c r="V38" s="517"/>
      <c r="W38" s="113">
        <v>420000000</v>
      </c>
      <c r="X38" s="114" t="s">
        <v>195</v>
      </c>
      <c r="Y38" s="114">
        <v>7</v>
      </c>
      <c r="Z38" s="114" t="s">
        <v>183</v>
      </c>
      <c r="AA38" s="543"/>
      <c r="AB38" s="536"/>
      <c r="AC38" s="536"/>
      <c r="AD38" s="536"/>
      <c r="AE38" s="536"/>
      <c r="AF38" s="536"/>
      <c r="AG38" s="536"/>
      <c r="AH38" s="536"/>
      <c r="AI38" s="536"/>
      <c r="AJ38" s="536"/>
      <c r="AK38" s="536"/>
      <c r="AL38" s="536"/>
      <c r="AM38" s="536"/>
      <c r="AN38" s="536"/>
      <c r="AO38" s="536"/>
      <c r="AP38" s="536"/>
      <c r="AQ38" s="536"/>
      <c r="AR38" s="536"/>
      <c r="AS38" s="536"/>
    </row>
    <row r="39" spans="1:45" ht="37.5" customHeight="1" x14ac:dyDescent="0.25">
      <c r="A39" s="103"/>
      <c r="B39" s="116"/>
      <c r="C39" s="103"/>
      <c r="D39" s="116"/>
      <c r="G39" s="544"/>
      <c r="H39" s="546"/>
      <c r="I39" s="544"/>
      <c r="J39" s="546"/>
      <c r="K39" s="538"/>
      <c r="L39" s="539"/>
      <c r="M39" s="538"/>
      <c r="N39" s="539"/>
      <c r="O39" s="532"/>
      <c r="P39" s="533"/>
      <c r="Q39" s="517"/>
      <c r="R39" s="525"/>
      <c r="S39" s="548"/>
      <c r="T39" s="517"/>
      <c r="U39" s="517"/>
      <c r="V39" s="517" t="s">
        <v>208</v>
      </c>
      <c r="W39" s="113">
        <v>70000000</v>
      </c>
      <c r="X39" s="114" t="s">
        <v>200</v>
      </c>
      <c r="Y39" s="114">
        <v>7</v>
      </c>
      <c r="Z39" s="114" t="s">
        <v>183</v>
      </c>
      <c r="AA39" s="543"/>
      <c r="AB39" s="536"/>
      <c r="AC39" s="536"/>
      <c r="AD39" s="536"/>
      <c r="AE39" s="536"/>
      <c r="AF39" s="536"/>
      <c r="AG39" s="536"/>
      <c r="AH39" s="536"/>
      <c r="AI39" s="536"/>
      <c r="AJ39" s="536"/>
      <c r="AK39" s="536"/>
      <c r="AL39" s="536"/>
      <c r="AM39" s="536"/>
      <c r="AN39" s="536"/>
      <c r="AO39" s="536"/>
      <c r="AP39" s="536"/>
      <c r="AQ39" s="536"/>
      <c r="AR39" s="536"/>
      <c r="AS39" s="536"/>
    </row>
    <row r="40" spans="1:45" ht="37.5" customHeight="1" x14ac:dyDescent="0.25">
      <c r="A40" s="103"/>
      <c r="B40" s="116"/>
      <c r="C40" s="103"/>
      <c r="D40" s="116"/>
      <c r="G40" s="544"/>
      <c r="H40" s="546"/>
      <c r="I40" s="544"/>
      <c r="J40" s="546"/>
      <c r="K40" s="538"/>
      <c r="L40" s="539"/>
      <c r="M40" s="538"/>
      <c r="N40" s="539"/>
      <c r="O40" s="532"/>
      <c r="P40" s="533"/>
      <c r="Q40" s="517"/>
      <c r="R40" s="525"/>
      <c r="S40" s="548"/>
      <c r="T40" s="517"/>
      <c r="U40" s="517"/>
      <c r="V40" s="517"/>
      <c r="W40" s="344">
        <v>150000000</v>
      </c>
      <c r="X40" s="345" t="s">
        <v>380</v>
      </c>
      <c r="Y40" s="345">
        <v>28</v>
      </c>
      <c r="Z40" s="345" t="s">
        <v>429</v>
      </c>
      <c r="AA40" s="543"/>
      <c r="AB40" s="536"/>
      <c r="AC40" s="536"/>
      <c r="AD40" s="536"/>
      <c r="AE40" s="536"/>
      <c r="AF40" s="536"/>
      <c r="AG40" s="536"/>
      <c r="AH40" s="536"/>
      <c r="AI40" s="536"/>
      <c r="AJ40" s="536"/>
      <c r="AK40" s="536"/>
      <c r="AL40" s="536"/>
      <c r="AM40" s="536"/>
      <c r="AN40" s="536"/>
      <c r="AO40" s="536"/>
      <c r="AP40" s="536"/>
      <c r="AQ40" s="536"/>
      <c r="AR40" s="536"/>
      <c r="AS40" s="536"/>
    </row>
    <row r="41" spans="1:45" ht="37.5" customHeight="1" x14ac:dyDescent="0.25">
      <c r="A41" s="103"/>
      <c r="B41" s="116"/>
      <c r="C41" s="103"/>
      <c r="D41" s="116"/>
      <c r="G41" s="544"/>
      <c r="H41" s="546"/>
      <c r="I41" s="544"/>
      <c r="J41" s="546"/>
      <c r="K41" s="538"/>
      <c r="L41" s="539"/>
      <c r="M41" s="538"/>
      <c r="N41" s="539"/>
      <c r="O41" s="532"/>
      <c r="P41" s="533"/>
      <c r="Q41" s="517"/>
      <c r="R41" s="525"/>
      <c r="S41" s="548"/>
      <c r="T41" s="517"/>
      <c r="U41" s="517"/>
      <c r="V41" s="517"/>
      <c r="W41" s="344">
        <v>250000000</v>
      </c>
      <c r="X41" s="345" t="s">
        <v>398</v>
      </c>
      <c r="Y41" s="345">
        <v>28</v>
      </c>
      <c r="Z41" s="345" t="s">
        <v>429</v>
      </c>
      <c r="AA41" s="543"/>
      <c r="AB41" s="536"/>
      <c r="AC41" s="536"/>
      <c r="AD41" s="536"/>
      <c r="AE41" s="536"/>
      <c r="AF41" s="536"/>
      <c r="AG41" s="536"/>
      <c r="AH41" s="536"/>
      <c r="AI41" s="536"/>
      <c r="AJ41" s="536"/>
      <c r="AK41" s="536"/>
      <c r="AL41" s="536"/>
      <c r="AM41" s="536"/>
      <c r="AN41" s="536"/>
      <c r="AO41" s="536"/>
      <c r="AP41" s="536"/>
      <c r="AQ41" s="536"/>
      <c r="AR41" s="536"/>
      <c r="AS41" s="536"/>
    </row>
    <row r="42" spans="1:45" ht="37.5" customHeight="1" x14ac:dyDescent="0.25">
      <c r="A42" s="103"/>
      <c r="B42" s="116"/>
      <c r="C42" s="103"/>
      <c r="D42" s="116"/>
      <c r="G42" s="544"/>
      <c r="H42" s="546"/>
      <c r="I42" s="544"/>
      <c r="J42" s="546"/>
      <c r="K42" s="538"/>
      <c r="L42" s="539"/>
      <c r="M42" s="538"/>
      <c r="N42" s="539"/>
      <c r="O42" s="532"/>
      <c r="P42" s="533"/>
      <c r="Q42" s="517"/>
      <c r="R42" s="525"/>
      <c r="S42" s="548"/>
      <c r="T42" s="517"/>
      <c r="U42" s="517"/>
      <c r="V42" s="517"/>
      <c r="W42" s="113">
        <v>55000000</v>
      </c>
      <c r="X42" s="114" t="s">
        <v>198</v>
      </c>
      <c r="Y42" s="114">
        <v>7</v>
      </c>
      <c r="Z42" s="114" t="s">
        <v>183</v>
      </c>
      <c r="AA42" s="543"/>
      <c r="AB42" s="536"/>
      <c r="AC42" s="536"/>
      <c r="AD42" s="536"/>
      <c r="AE42" s="536"/>
      <c r="AF42" s="536"/>
      <c r="AG42" s="536"/>
      <c r="AH42" s="536"/>
      <c r="AI42" s="536"/>
      <c r="AJ42" s="536"/>
      <c r="AK42" s="536"/>
      <c r="AL42" s="536"/>
      <c r="AM42" s="536"/>
      <c r="AN42" s="536"/>
      <c r="AO42" s="536"/>
      <c r="AP42" s="536"/>
      <c r="AQ42" s="536"/>
      <c r="AR42" s="536"/>
      <c r="AS42" s="536"/>
    </row>
    <row r="43" spans="1:45" ht="37.5" customHeight="1" x14ac:dyDescent="0.25">
      <c r="A43" s="103"/>
      <c r="B43" s="116"/>
      <c r="C43" s="103"/>
      <c r="D43" s="116"/>
      <c r="G43" s="544"/>
      <c r="H43" s="546"/>
      <c r="I43" s="544"/>
      <c r="J43" s="546"/>
      <c r="K43" s="538"/>
      <c r="L43" s="539"/>
      <c r="M43" s="538"/>
      <c r="N43" s="539"/>
      <c r="O43" s="532"/>
      <c r="P43" s="533"/>
      <c r="Q43" s="517"/>
      <c r="R43" s="525"/>
      <c r="S43" s="548"/>
      <c r="T43" s="517"/>
      <c r="U43" s="517"/>
      <c r="V43" s="517"/>
      <c r="W43" s="113">
        <v>60000000</v>
      </c>
      <c r="X43" s="114" t="s">
        <v>209</v>
      </c>
      <c r="Y43" s="114">
        <v>12</v>
      </c>
      <c r="Z43" s="114" t="s">
        <v>185</v>
      </c>
      <c r="AA43" s="543"/>
      <c r="AB43" s="536"/>
      <c r="AC43" s="536"/>
      <c r="AD43" s="536"/>
      <c r="AE43" s="536"/>
      <c r="AF43" s="536"/>
      <c r="AG43" s="536"/>
      <c r="AH43" s="536"/>
      <c r="AI43" s="536"/>
      <c r="AJ43" s="536"/>
      <c r="AK43" s="536"/>
      <c r="AL43" s="536"/>
      <c r="AM43" s="536"/>
      <c r="AN43" s="536"/>
      <c r="AO43" s="536"/>
      <c r="AP43" s="536"/>
      <c r="AQ43" s="536"/>
      <c r="AR43" s="536"/>
      <c r="AS43" s="536"/>
    </row>
    <row r="44" spans="1:45" ht="37.5" customHeight="1" x14ac:dyDescent="0.25">
      <c r="A44" s="103"/>
      <c r="B44" s="116"/>
      <c r="C44" s="103"/>
      <c r="D44" s="116"/>
      <c r="G44" s="544"/>
      <c r="H44" s="546"/>
      <c r="I44" s="544"/>
      <c r="J44" s="546"/>
      <c r="K44" s="538"/>
      <c r="L44" s="539"/>
      <c r="M44" s="538"/>
      <c r="N44" s="539"/>
      <c r="O44" s="532"/>
      <c r="P44" s="533"/>
      <c r="Q44" s="517"/>
      <c r="R44" s="525"/>
      <c r="S44" s="548"/>
      <c r="T44" s="517"/>
      <c r="U44" s="517"/>
      <c r="V44" s="517"/>
      <c r="W44" s="113">
        <v>57021304</v>
      </c>
      <c r="X44" s="114" t="s">
        <v>197</v>
      </c>
      <c r="Y44" s="114">
        <v>12</v>
      </c>
      <c r="Z44" s="114" t="s">
        <v>185</v>
      </c>
      <c r="AA44" s="543"/>
      <c r="AB44" s="536"/>
      <c r="AC44" s="536"/>
      <c r="AD44" s="536"/>
      <c r="AE44" s="536"/>
      <c r="AF44" s="536"/>
      <c r="AG44" s="536"/>
      <c r="AH44" s="536"/>
      <c r="AI44" s="536"/>
      <c r="AJ44" s="536"/>
      <c r="AK44" s="536"/>
      <c r="AL44" s="536"/>
      <c r="AM44" s="536"/>
      <c r="AN44" s="536"/>
      <c r="AO44" s="536"/>
      <c r="AP44" s="536"/>
      <c r="AQ44" s="536"/>
      <c r="AR44" s="536"/>
      <c r="AS44" s="536"/>
    </row>
    <row r="45" spans="1:45" ht="37.5" customHeight="1" x14ac:dyDescent="0.25">
      <c r="A45" s="103"/>
      <c r="B45" s="116"/>
      <c r="C45" s="103"/>
      <c r="D45" s="116"/>
      <c r="G45" s="544"/>
      <c r="H45" s="546"/>
      <c r="I45" s="544"/>
      <c r="J45" s="546"/>
      <c r="K45" s="538"/>
      <c r="L45" s="539"/>
      <c r="M45" s="538"/>
      <c r="N45" s="539"/>
      <c r="O45" s="532"/>
      <c r="P45" s="533"/>
      <c r="Q45" s="517"/>
      <c r="R45" s="525"/>
      <c r="S45" s="548"/>
      <c r="T45" s="517"/>
      <c r="U45" s="517"/>
      <c r="V45" s="517" t="s">
        <v>210</v>
      </c>
      <c r="W45" s="121">
        <v>20000000</v>
      </c>
      <c r="X45" s="114" t="s">
        <v>195</v>
      </c>
      <c r="Y45" s="114">
        <v>7</v>
      </c>
      <c r="Z45" s="114" t="s">
        <v>183</v>
      </c>
      <c r="AA45" s="543"/>
      <c r="AB45" s="536"/>
      <c r="AC45" s="536"/>
      <c r="AD45" s="536"/>
      <c r="AE45" s="536"/>
      <c r="AF45" s="536"/>
      <c r="AG45" s="536"/>
      <c r="AH45" s="536"/>
      <c r="AI45" s="536"/>
      <c r="AJ45" s="536"/>
      <c r="AK45" s="536"/>
      <c r="AL45" s="536"/>
      <c r="AM45" s="536"/>
      <c r="AN45" s="536"/>
      <c r="AO45" s="536"/>
      <c r="AP45" s="536"/>
      <c r="AQ45" s="536"/>
      <c r="AR45" s="536"/>
      <c r="AS45" s="536"/>
    </row>
    <row r="46" spans="1:45" ht="37.5" customHeight="1" x14ac:dyDescent="0.25">
      <c r="A46" s="103"/>
      <c r="B46" s="116"/>
      <c r="C46" s="103"/>
      <c r="D46" s="116"/>
      <c r="G46" s="544"/>
      <c r="H46" s="546"/>
      <c r="I46" s="544"/>
      <c r="J46" s="546"/>
      <c r="K46" s="538"/>
      <c r="L46" s="539"/>
      <c r="M46" s="538"/>
      <c r="N46" s="539"/>
      <c r="O46" s="532"/>
      <c r="P46" s="533"/>
      <c r="Q46" s="517"/>
      <c r="R46" s="525"/>
      <c r="S46" s="548"/>
      <c r="T46" s="517"/>
      <c r="U46" s="517"/>
      <c r="V46" s="517"/>
      <c r="W46" s="121">
        <v>30000000</v>
      </c>
      <c r="X46" s="114" t="s">
        <v>198</v>
      </c>
      <c r="Y46" s="114">
        <v>7</v>
      </c>
      <c r="Z46" s="114" t="s">
        <v>183</v>
      </c>
      <c r="AA46" s="543"/>
      <c r="AB46" s="536"/>
      <c r="AC46" s="536"/>
      <c r="AD46" s="536"/>
      <c r="AE46" s="536"/>
      <c r="AF46" s="536"/>
      <c r="AG46" s="536"/>
      <c r="AH46" s="536"/>
      <c r="AI46" s="536"/>
      <c r="AJ46" s="536"/>
      <c r="AK46" s="536"/>
      <c r="AL46" s="536"/>
      <c r="AM46" s="536"/>
      <c r="AN46" s="536"/>
      <c r="AO46" s="536"/>
      <c r="AP46" s="536"/>
      <c r="AQ46" s="536"/>
      <c r="AR46" s="536"/>
      <c r="AS46" s="536"/>
    </row>
    <row r="47" spans="1:45" ht="37.5" customHeight="1" x14ac:dyDescent="0.25">
      <c r="A47" s="103"/>
      <c r="B47" s="116"/>
      <c r="C47" s="103"/>
      <c r="D47" s="116"/>
      <c r="G47" s="544"/>
      <c r="H47" s="546"/>
      <c r="I47" s="544"/>
      <c r="J47" s="546"/>
      <c r="K47" s="538"/>
      <c r="L47" s="539"/>
      <c r="M47" s="538"/>
      <c r="N47" s="539"/>
      <c r="O47" s="532"/>
      <c r="P47" s="533"/>
      <c r="Q47" s="517"/>
      <c r="R47" s="525"/>
      <c r="S47" s="548"/>
      <c r="T47" s="517"/>
      <c r="U47" s="517"/>
      <c r="V47" s="517"/>
      <c r="W47" s="121">
        <v>30000000</v>
      </c>
      <c r="X47" s="114" t="s">
        <v>211</v>
      </c>
      <c r="Y47" s="114">
        <v>9</v>
      </c>
      <c r="Z47" s="114" t="s">
        <v>212</v>
      </c>
      <c r="AA47" s="543"/>
      <c r="AB47" s="536"/>
      <c r="AC47" s="536"/>
      <c r="AD47" s="536"/>
      <c r="AE47" s="536"/>
      <c r="AF47" s="536"/>
      <c r="AG47" s="536"/>
      <c r="AH47" s="536"/>
      <c r="AI47" s="536"/>
      <c r="AJ47" s="536"/>
      <c r="AK47" s="536"/>
      <c r="AL47" s="536"/>
      <c r="AM47" s="536"/>
      <c r="AN47" s="536"/>
      <c r="AO47" s="536"/>
      <c r="AP47" s="536"/>
      <c r="AQ47" s="536"/>
      <c r="AR47" s="536"/>
      <c r="AS47" s="536"/>
    </row>
    <row r="48" spans="1:45" ht="37.5" customHeight="1" x14ac:dyDescent="0.25">
      <c r="A48" s="103"/>
      <c r="B48" s="116"/>
      <c r="C48" s="103"/>
      <c r="D48" s="116"/>
      <c r="G48" s="544"/>
      <c r="H48" s="547"/>
      <c r="I48" s="544"/>
      <c r="J48" s="547"/>
      <c r="K48" s="538"/>
      <c r="L48" s="539"/>
      <c r="M48" s="538"/>
      <c r="N48" s="539"/>
      <c r="O48" s="532"/>
      <c r="P48" s="533"/>
      <c r="Q48" s="517"/>
      <c r="R48" s="525"/>
      <c r="S48" s="548"/>
      <c r="T48" s="517"/>
      <c r="U48" s="517"/>
      <c r="V48" s="517"/>
      <c r="W48" s="113">
        <v>40000000</v>
      </c>
      <c r="X48" s="114" t="s">
        <v>213</v>
      </c>
      <c r="Y48" s="114">
        <v>3</v>
      </c>
      <c r="Z48" s="114" t="s">
        <v>207</v>
      </c>
      <c r="AA48" s="543"/>
      <c r="AB48" s="536"/>
      <c r="AC48" s="536"/>
      <c r="AD48" s="536"/>
      <c r="AE48" s="536"/>
      <c r="AF48" s="536"/>
      <c r="AG48" s="536"/>
      <c r="AH48" s="536"/>
      <c r="AI48" s="536"/>
      <c r="AJ48" s="536"/>
      <c r="AK48" s="536"/>
      <c r="AL48" s="536"/>
      <c r="AM48" s="536"/>
      <c r="AN48" s="536"/>
      <c r="AO48" s="536"/>
      <c r="AP48" s="536"/>
      <c r="AQ48" s="537"/>
      <c r="AR48" s="537"/>
      <c r="AS48" s="537"/>
    </row>
    <row r="49" spans="1:45" ht="102" customHeight="1" x14ac:dyDescent="0.25">
      <c r="A49" s="103"/>
      <c r="B49" s="116"/>
      <c r="C49" s="103"/>
      <c r="D49" s="116"/>
      <c r="G49" s="538" t="s">
        <v>68</v>
      </c>
      <c r="H49" s="539" t="s">
        <v>69</v>
      </c>
      <c r="I49" s="538">
        <v>4301006</v>
      </c>
      <c r="J49" s="540" t="s">
        <v>70</v>
      </c>
      <c r="K49" s="538" t="s">
        <v>68</v>
      </c>
      <c r="L49" s="539" t="s">
        <v>71</v>
      </c>
      <c r="M49" s="538">
        <v>430100600</v>
      </c>
      <c r="N49" s="540" t="s">
        <v>72</v>
      </c>
      <c r="O49" s="532">
        <v>1</v>
      </c>
      <c r="P49" s="533"/>
      <c r="Q49" s="517"/>
      <c r="R49" s="525">
        <f>SUM(W49:W51)/S13</f>
        <v>1.4558185862195329E-2</v>
      </c>
      <c r="S49" s="548"/>
      <c r="T49" s="517"/>
      <c r="U49" s="517" t="s">
        <v>214</v>
      </c>
      <c r="V49" s="517" t="s">
        <v>215</v>
      </c>
      <c r="W49" s="113">
        <v>20000000</v>
      </c>
      <c r="X49" s="114" t="s">
        <v>216</v>
      </c>
      <c r="Y49" s="114">
        <v>3</v>
      </c>
      <c r="Z49" s="114" t="s">
        <v>207</v>
      </c>
      <c r="AA49" s="543"/>
      <c r="AB49" s="536"/>
      <c r="AC49" s="536"/>
      <c r="AD49" s="536"/>
      <c r="AE49" s="536"/>
      <c r="AF49" s="536"/>
      <c r="AG49" s="536"/>
      <c r="AH49" s="536"/>
      <c r="AI49" s="536"/>
      <c r="AJ49" s="536"/>
      <c r="AK49" s="536"/>
      <c r="AL49" s="536"/>
      <c r="AM49" s="536"/>
      <c r="AN49" s="536"/>
      <c r="AO49" s="536"/>
      <c r="AP49" s="536"/>
      <c r="AQ49" s="535">
        <v>44200</v>
      </c>
      <c r="AR49" s="535">
        <v>44560</v>
      </c>
      <c r="AS49" s="536" t="s">
        <v>178</v>
      </c>
    </row>
    <row r="50" spans="1:45" ht="102" customHeight="1" x14ac:dyDescent="0.25">
      <c r="A50" s="103"/>
      <c r="B50" s="116"/>
      <c r="C50" s="103"/>
      <c r="D50" s="116"/>
      <c r="G50" s="538"/>
      <c r="H50" s="539"/>
      <c r="I50" s="538"/>
      <c r="J50" s="541"/>
      <c r="K50" s="538"/>
      <c r="L50" s="539"/>
      <c r="M50" s="538"/>
      <c r="N50" s="541"/>
      <c r="O50" s="532"/>
      <c r="P50" s="533"/>
      <c r="Q50" s="517"/>
      <c r="R50" s="525"/>
      <c r="S50" s="548"/>
      <c r="T50" s="517"/>
      <c r="U50" s="517"/>
      <c r="V50" s="517"/>
      <c r="W50" s="121">
        <v>50000000</v>
      </c>
      <c r="X50" s="114" t="s">
        <v>217</v>
      </c>
      <c r="Y50" s="114">
        <v>12</v>
      </c>
      <c r="Z50" s="122" t="s">
        <v>185</v>
      </c>
      <c r="AA50" s="543"/>
      <c r="AB50" s="536"/>
      <c r="AC50" s="536"/>
      <c r="AD50" s="536"/>
      <c r="AE50" s="536"/>
      <c r="AF50" s="536"/>
      <c r="AG50" s="536"/>
      <c r="AH50" s="536"/>
      <c r="AI50" s="536"/>
      <c r="AJ50" s="536"/>
      <c r="AK50" s="536"/>
      <c r="AL50" s="536"/>
      <c r="AM50" s="536"/>
      <c r="AN50" s="536"/>
      <c r="AO50" s="536"/>
      <c r="AP50" s="536"/>
      <c r="AQ50" s="536"/>
      <c r="AR50" s="536"/>
      <c r="AS50" s="536"/>
    </row>
    <row r="51" spans="1:45" ht="102" customHeight="1" x14ac:dyDescent="0.25">
      <c r="A51" s="103"/>
      <c r="B51" s="116"/>
      <c r="C51" s="103"/>
      <c r="D51" s="116"/>
      <c r="G51" s="538"/>
      <c r="H51" s="539"/>
      <c r="I51" s="538"/>
      <c r="J51" s="542"/>
      <c r="K51" s="538"/>
      <c r="L51" s="539"/>
      <c r="M51" s="538"/>
      <c r="N51" s="542"/>
      <c r="O51" s="532"/>
      <c r="P51" s="533"/>
      <c r="Q51" s="517"/>
      <c r="R51" s="525"/>
      <c r="S51" s="548"/>
      <c r="T51" s="517"/>
      <c r="U51" s="517"/>
      <c r="V51" s="123" t="s">
        <v>218</v>
      </c>
      <c r="W51" s="113">
        <v>6178126.9800000004</v>
      </c>
      <c r="X51" s="114" t="s">
        <v>219</v>
      </c>
      <c r="Y51" s="114">
        <v>3</v>
      </c>
      <c r="Z51" s="114" t="s">
        <v>207</v>
      </c>
      <c r="AA51" s="543"/>
      <c r="AB51" s="536"/>
      <c r="AC51" s="536"/>
      <c r="AD51" s="536"/>
      <c r="AE51" s="536"/>
      <c r="AF51" s="536"/>
      <c r="AG51" s="536"/>
      <c r="AH51" s="536"/>
      <c r="AI51" s="536"/>
      <c r="AJ51" s="536"/>
      <c r="AK51" s="536"/>
      <c r="AL51" s="536"/>
      <c r="AM51" s="536"/>
      <c r="AN51" s="536"/>
      <c r="AO51" s="536"/>
      <c r="AP51" s="536"/>
      <c r="AQ51" s="536"/>
      <c r="AR51" s="536"/>
      <c r="AS51" s="536"/>
    </row>
    <row r="52" spans="1:45" ht="15.75" x14ac:dyDescent="0.25">
      <c r="A52" s="110" t="s">
        <v>170</v>
      </c>
      <c r="B52" s="104" t="s">
        <v>170</v>
      </c>
      <c r="C52" s="110"/>
      <c r="D52" s="104"/>
      <c r="E52" s="124">
        <v>4302</v>
      </c>
      <c r="F52" s="125" t="s">
        <v>220</v>
      </c>
      <c r="G52" s="126"/>
      <c r="H52" s="126"/>
      <c r="I52" s="126"/>
      <c r="J52" s="126"/>
      <c r="K52" s="126"/>
      <c r="L52" s="126"/>
      <c r="M52" s="126"/>
      <c r="N52" s="126"/>
      <c r="O52" s="126"/>
      <c r="P52" s="126"/>
      <c r="Q52" s="126"/>
      <c r="R52" s="127" t="s">
        <v>170</v>
      </c>
      <c r="S52" s="128" t="s">
        <v>170</v>
      </c>
      <c r="T52" s="129" t="s">
        <v>170</v>
      </c>
      <c r="U52" s="129" t="s">
        <v>170</v>
      </c>
      <c r="V52" s="129" t="s">
        <v>170</v>
      </c>
      <c r="W52" s="128"/>
      <c r="X52" s="130"/>
      <c r="Y52" s="127" t="s">
        <v>170</v>
      </c>
      <c r="Z52" s="127" t="s">
        <v>170</v>
      </c>
      <c r="AA52" s="131" t="s">
        <v>170</v>
      </c>
      <c r="AB52" s="131" t="s">
        <v>170</v>
      </c>
      <c r="AC52" s="131" t="s">
        <v>170</v>
      </c>
      <c r="AD52" s="131" t="s">
        <v>170</v>
      </c>
      <c r="AE52" s="131" t="s">
        <v>170</v>
      </c>
      <c r="AF52" s="131" t="s">
        <v>170</v>
      </c>
      <c r="AG52" s="131" t="s">
        <v>170</v>
      </c>
      <c r="AH52" s="131" t="s">
        <v>170</v>
      </c>
      <c r="AI52" s="131" t="s">
        <v>170</v>
      </c>
      <c r="AJ52" s="131" t="s">
        <v>170</v>
      </c>
      <c r="AK52" s="131" t="s">
        <v>170</v>
      </c>
      <c r="AL52" s="131" t="s">
        <v>170</v>
      </c>
      <c r="AM52" s="131" t="s">
        <v>170</v>
      </c>
      <c r="AN52" s="131" t="s">
        <v>170</v>
      </c>
      <c r="AO52" s="131" t="s">
        <v>170</v>
      </c>
      <c r="AP52" s="131" t="s">
        <v>170</v>
      </c>
      <c r="AQ52" s="131" t="s">
        <v>170</v>
      </c>
      <c r="AR52" s="131" t="s">
        <v>170</v>
      </c>
      <c r="AS52" s="132" t="s">
        <v>170</v>
      </c>
    </row>
    <row r="53" spans="1:45" ht="36" customHeight="1" x14ac:dyDescent="0.25">
      <c r="A53" s="103"/>
      <c r="B53" s="116"/>
      <c r="C53" s="103"/>
      <c r="D53" s="116"/>
      <c r="E53" s="524" t="s">
        <v>170</v>
      </c>
      <c r="F53" s="524" t="s">
        <v>170</v>
      </c>
      <c r="G53" s="526">
        <v>4302075</v>
      </c>
      <c r="H53" s="526" t="s">
        <v>73</v>
      </c>
      <c r="I53" s="526">
        <v>4302075</v>
      </c>
      <c r="J53" s="517" t="s">
        <v>73</v>
      </c>
      <c r="K53" s="532">
        <v>430207500</v>
      </c>
      <c r="L53" s="517" t="s">
        <v>74</v>
      </c>
      <c r="M53" s="532">
        <v>430207500</v>
      </c>
      <c r="N53" s="517" t="s">
        <v>74</v>
      </c>
      <c r="O53" s="532">
        <v>25</v>
      </c>
      <c r="P53" s="533">
        <v>2020003630010</v>
      </c>
      <c r="Q53" s="526" t="s">
        <v>221</v>
      </c>
      <c r="R53" s="528">
        <f>SUM(W53:W76)/S53</f>
        <v>1</v>
      </c>
      <c r="S53" s="530">
        <f>SUM(W53:W76)</f>
        <v>7651306047.4099998</v>
      </c>
      <c r="T53" s="526" t="s">
        <v>222</v>
      </c>
      <c r="U53" s="526" t="s">
        <v>223</v>
      </c>
      <c r="V53" s="517" t="s">
        <v>224</v>
      </c>
      <c r="W53" s="121">
        <v>250000000</v>
      </c>
      <c r="X53" s="114" t="s">
        <v>225</v>
      </c>
      <c r="Y53" s="114">
        <v>4</v>
      </c>
      <c r="Z53" s="114" t="s">
        <v>67</v>
      </c>
      <c r="AA53" s="523">
        <v>230</v>
      </c>
      <c r="AB53" s="521">
        <v>270</v>
      </c>
      <c r="AC53" s="521">
        <v>110</v>
      </c>
      <c r="AD53" s="521">
        <v>270</v>
      </c>
      <c r="AE53" s="521">
        <v>120</v>
      </c>
      <c r="AF53" s="521" t="s">
        <v>170</v>
      </c>
      <c r="AG53" s="521" t="s">
        <v>170</v>
      </c>
      <c r="AH53" s="521" t="s">
        <v>170</v>
      </c>
      <c r="AI53" s="521" t="s">
        <v>170</v>
      </c>
      <c r="AJ53" s="521" t="s">
        <v>170</v>
      </c>
      <c r="AK53" s="521" t="s">
        <v>170</v>
      </c>
      <c r="AL53" s="521" t="s">
        <v>170</v>
      </c>
      <c r="AM53" s="521" t="s">
        <v>170</v>
      </c>
      <c r="AN53" s="521">
        <v>110</v>
      </c>
      <c r="AO53" s="521" t="s">
        <v>170</v>
      </c>
      <c r="AP53" s="521">
        <v>500</v>
      </c>
      <c r="AQ53" s="522">
        <v>44200</v>
      </c>
      <c r="AR53" s="522">
        <v>44560</v>
      </c>
      <c r="AS53" s="513" t="s">
        <v>178</v>
      </c>
    </row>
    <row r="54" spans="1:45" ht="36" customHeight="1" x14ac:dyDescent="0.25">
      <c r="A54" s="103"/>
      <c r="B54" s="116"/>
      <c r="C54" s="103"/>
      <c r="D54" s="116"/>
      <c r="E54" s="524"/>
      <c r="F54" s="524"/>
      <c r="G54" s="527"/>
      <c r="H54" s="527"/>
      <c r="I54" s="527"/>
      <c r="J54" s="517"/>
      <c r="K54" s="532"/>
      <c r="L54" s="517"/>
      <c r="M54" s="532"/>
      <c r="N54" s="517"/>
      <c r="O54" s="532"/>
      <c r="P54" s="533"/>
      <c r="Q54" s="527"/>
      <c r="R54" s="529"/>
      <c r="S54" s="531"/>
      <c r="T54" s="527"/>
      <c r="U54" s="527"/>
      <c r="V54" s="517"/>
      <c r="W54" s="347">
        <v>1530323292</v>
      </c>
      <c r="X54" s="345" t="s">
        <v>344</v>
      </c>
      <c r="Y54" s="345">
        <v>28</v>
      </c>
      <c r="Z54" s="345" t="s">
        <v>429</v>
      </c>
      <c r="AA54" s="523"/>
      <c r="AB54" s="521"/>
      <c r="AC54" s="521"/>
      <c r="AD54" s="521"/>
      <c r="AE54" s="521"/>
      <c r="AF54" s="521"/>
      <c r="AG54" s="521"/>
      <c r="AH54" s="521"/>
      <c r="AI54" s="521"/>
      <c r="AJ54" s="521"/>
      <c r="AK54" s="521"/>
      <c r="AL54" s="521"/>
      <c r="AM54" s="521"/>
      <c r="AN54" s="521"/>
      <c r="AO54" s="521"/>
      <c r="AP54" s="521"/>
      <c r="AQ54" s="522"/>
      <c r="AR54" s="522"/>
      <c r="AS54" s="513"/>
    </row>
    <row r="55" spans="1:45" ht="36" customHeight="1" x14ac:dyDescent="0.25">
      <c r="A55" s="103"/>
      <c r="B55" s="116"/>
      <c r="C55" s="103"/>
      <c r="D55" s="116"/>
      <c r="E55" s="524"/>
      <c r="F55" s="524"/>
      <c r="G55" s="527"/>
      <c r="H55" s="527"/>
      <c r="I55" s="527"/>
      <c r="J55" s="517"/>
      <c r="K55" s="532"/>
      <c r="L55" s="517"/>
      <c r="M55" s="532"/>
      <c r="N55" s="517"/>
      <c r="O55" s="532"/>
      <c r="P55" s="533"/>
      <c r="Q55" s="527"/>
      <c r="R55" s="529"/>
      <c r="S55" s="531"/>
      <c r="T55" s="527"/>
      <c r="U55" s="527"/>
      <c r="V55" s="517"/>
      <c r="W55" s="121">
        <v>323078233.44</v>
      </c>
      <c r="X55" s="114" t="s">
        <v>226</v>
      </c>
      <c r="Y55" s="114">
        <v>22</v>
      </c>
      <c r="Z55" s="114" t="s">
        <v>227</v>
      </c>
      <c r="AA55" s="523"/>
      <c r="AB55" s="521"/>
      <c r="AC55" s="521"/>
      <c r="AD55" s="521"/>
      <c r="AE55" s="521"/>
      <c r="AF55" s="521"/>
      <c r="AG55" s="521"/>
      <c r="AH55" s="521"/>
      <c r="AI55" s="521"/>
      <c r="AJ55" s="521"/>
      <c r="AK55" s="521"/>
      <c r="AL55" s="521"/>
      <c r="AM55" s="521"/>
      <c r="AN55" s="521"/>
      <c r="AO55" s="521"/>
      <c r="AP55" s="521"/>
      <c r="AQ55" s="522"/>
      <c r="AR55" s="522"/>
      <c r="AS55" s="513"/>
    </row>
    <row r="56" spans="1:45" ht="36" customHeight="1" x14ac:dyDescent="0.25">
      <c r="A56" s="103"/>
      <c r="B56" s="116"/>
      <c r="C56" s="103"/>
      <c r="D56" s="116"/>
      <c r="E56" s="524"/>
      <c r="F56" s="524"/>
      <c r="G56" s="527"/>
      <c r="H56" s="527"/>
      <c r="I56" s="527"/>
      <c r="J56" s="517"/>
      <c r="K56" s="532"/>
      <c r="L56" s="517"/>
      <c r="M56" s="532"/>
      <c r="N56" s="517"/>
      <c r="O56" s="532"/>
      <c r="P56" s="533"/>
      <c r="Q56" s="527"/>
      <c r="R56" s="529"/>
      <c r="S56" s="531"/>
      <c r="T56" s="527"/>
      <c r="U56" s="527"/>
      <c r="V56" s="517"/>
      <c r="W56" s="121">
        <v>100000000</v>
      </c>
      <c r="X56" s="114" t="s">
        <v>228</v>
      </c>
      <c r="Y56" s="114">
        <v>21</v>
      </c>
      <c r="Z56" s="114" t="s">
        <v>229</v>
      </c>
      <c r="AA56" s="523"/>
      <c r="AB56" s="521"/>
      <c r="AC56" s="521"/>
      <c r="AD56" s="521"/>
      <c r="AE56" s="521"/>
      <c r="AF56" s="521"/>
      <c r="AG56" s="521"/>
      <c r="AH56" s="521"/>
      <c r="AI56" s="521"/>
      <c r="AJ56" s="521"/>
      <c r="AK56" s="521"/>
      <c r="AL56" s="521"/>
      <c r="AM56" s="521"/>
      <c r="AN56" s="521"/>
      <c r="AO56" s="521"/>
      <c r="AP56" s="521"/>
      <c r="AQ56" s="522"/>
      <c r="AR56" s="522"/>
      <c r="AS56" s="513"/>
    </row>
    <row r="57" spans="1:45" ht="36" customHeight="1" x14ac:dyDescent="0.25">
      <c r="A57" s="103"/>
      <c r="B57" s="116"/>
      <c r="C57" s="103"/>
      <c r="D57" s="116"/>
      <c r="E57" s="524"/>
      <c r="F57" s="524"/>
      <c r="G57" s="527"/>
      <c r="H57" s="527"/>
      <c r="I57" s="527"/>
      <c r="J57" s="517"/>
      <c r="K57" s="532"/>
      <c r="L57" s="517"/>
      <c r="M57" s="532"/>
      <c r="N57" s="517"/>
      <c r="O57" s="532"/>
      <c r="P57" s="533"/>
      <c r="Q57" s="527"/>
      <c r="R57" s="529"/>
      <c r="S57" s="531"/>
      <c r="T57" s="527"/>
      <c r="U57" s="527"/>
      <c r="V57" s="517"/>
      <c r="W57" s="121">
        <v>58390811</v>
      </c>
      <c r="X57" s="114" t="s">
        <v>230</v>
      </c>
      <c r="Y57" s="114">
        <v>3</v>
      </c>
      <c r="Z57" s="114" t="s">
        <v>207</v>
      </c>
      <c r="AA57" s="523"/>
      <c r="AB57" s="521"/>
      <c r="AC57" s="521"/>
      <c r="AD57" s="521"/>
      <c r="AE57" s="521"/>
      <c r="AF57" s="521"/>
      <c r="AG57" s="521"/>
      <c r="AH57" s="521"/>
      <c r="AI57" s="521"/>
      <c r="AJ57" s="521"/>
      <c r="AK57" s="521"/>
      <c r="AL57" s="521"/>
      <c r="AM57" s="521"/>
      <c r="AN57" s="521"/>
      <c r="AO57" s="521"/>
      <c r="AP57" s="521"/>
      <c r="AQ57" s="513"/>
      <c r="AR57" s="513"/>
      <c r="AS57" s="513"/>
    </row>
    <row r="58" spans="1:45" ht="36" customHeight="1" x14ac:dyDescent="0.25">
      <c r="A58" s="103"/>
      <c r="B58" s="116"/>
      <c r="C58" s="103"/>
      <c r="D58" s="116"/>
      <c r="E58" s="524"/>
      <c r="F58" s="524"/>
      <c r="G58" s="527"/>
      <c r="H58" s="527"/>
      <c r="I58" s="527"/>
      <c r="J58" s="517"/>
      <c r="K58" s="532"/>
      <c r="L58" s="517"/>
      <c r="M58" s="532"/>
      <c r="N58" s="517"/>
      <c r="O58" s="532"/>
      <c r="P58" s="533"/>
      <c r="Q58" s="527"/>
      <c r="R58" s="529"/>
      <c r="S58" s="531"/>
      <c r="T58" s="527"/>
      <c r="U58" s="527"/>
      <c r="V58" s="514" t="s">
        <v>231</v>
      </c>
      <c r="W58" s="121">
        <v>1084247733.1800001</v>
      </c>
      <c r="X58" s="114" t="s">
        <v>232</v>
      </c>
      <c r="Y58" s="114">
        <v>24</v>
      </c>
      <c r="Z58" s="114" t="s">
        <v>194</v>
      </c>
      <c r="AA58" s="523"/>
      <c r="AB58" s="521"/>
      <c r="AC58" s="521"/>
      <c r="AD58" s="521"/>
      <c r="AE58" s="521"/>
      <c r="AF58" s="521"/>
      <c r="AG58" s="521"/>
      <c r="AH58" s="521"/>
      <c r="AI58" s="521"/>
      <c r="AJ58" s="521"/>
      <c r="AK58" s="521"/>
      <c r="AL58" s="521"/>
      <c r="AM58" s="521"/>
      <c r="AN58" s="521"/>
      <c r="AO58" s="521"/>
      <c r="AP58" s="521"/>
      <c r="AQ58" s="513"/>
      <c r="AR58" s="513"/>
      <c r="AS58" s="513"/>
    </row>
    <row r="59" spans="1:45" ht="36" customHeight="1" x14ac:dyDescent="0.25">
      <c r="A59" s="103"/>
      <c r="B59" s="116"/>
      <c r="C59" s="103"/>
      <c r="D59" s="116"/>
      <c r="E59" s="524"/>
      <c r="F59" s="524"/>
      <c r="G59" s="527"/>
      <c r="H59" s="527"/>
      <c r="I59" s="527"/>
      <c r="J59" s="517"/>
      <c r="K59" s="532"/>
      <c r="L59" s="517"/>
      <c r="M59" s="532"/>
      <c r="N59" s="517"/>
      <c r="O59" s="532"/>
      <c r="P59" s="533"/>
      <c r="Q59" s="527"/>
      <c r="R59" s="529"/>
      <c r="S59" s="531"/>
      <c r="T59" s="527"/>
      <c r="U59" s="527"/>
      <c r="V59" s="515"/>
      <c r="W59" s="347">
        <v>226064658</v>
      </c>
      <c r="X59" s="345" t="s">
        <v>344</v>
      </c>
      <c r="Y59" s="345">
        <v>28</v>
      </c>
      <c r="Z59" s="345" t="s">
        <v>429</v>
      </c>
      <c r="AA59" s="523"/>
      <c r="AB59" s="521"/>
      <c r="AC59" s="521"/>
      <c r="AD59" s="521"/>
      <c r="AE59" s="521"/>
      <c r="AF59" s="521"/>
      <c r="AG59" s="521"/>
      <c r="AH59" s="521"/>
      <c r="AI59" s="521"/>
      <c r="AJ59" s="521"/>
      <c r="AK59" s="521"/>
      <c r="AL59" s="521"/>
      <c r="AM59" s="521"/>
      <c r="AN59" s="521"/>
      <c r="AO59" s="521"/>
      <c r="AP59" s="521"/>
      <c r="AQ59" s="513"/>
      <c r="AR59" s="513"/>
      <c r="AS59" s="513"/>
    </row>
    <row r="60" spans="1:45" ht="36" customHeight="1" x14ac:dyDescent="0.25">
      <c r="A60" s="103"/>
      <c r="B60" s="116"/>
      <c r="C60" s="103"/>
      <c r="D60" s="116"/>
      <c r="E60" s="524"/>
      <c r="F60" s="524"/>
      <c r="G60" s="527"/>
      <c r="H60" s="527"/>
      <c r="I60" s="527"/>
      <c r="J60" s="517"/>
      <c r="K60" s="532"/>
      <c r="L60" s="517"/>
      <c r="M60" s="532"/>
      <c r="N60" s="517"/>
      <c r="O60" s="532"/>
      <c r="P60" s="533"/>
      <c r="Q60" s="527"/>
      <c r="R60" s="529"/>
      <c r="S60" s="531"/>
      <c r="T60" s="527"/>
      <c r="U60" s="527"/>
      <c r="V60" s="515"/>
      <c r="W60" s="121">
        <v>487625353.79000002</v>
      </c>
      <c r="X60" s="114" t="s">
        <v>233</v>
      </c>
      <c r="Y60" s="114">
        <v>26</v>
      </c>
      <c r="Z60" s="114" t="s">
        <v>234</v>
      </c>
      <c r="AA60" s="523"/>
      <c r="AB60" s="521"/>
      <c r="AC60" s="521"/>
      <c r="AD60" s="521"/>
      <c r="AE60" s="521"/>
      <c r="AF60" s="521"/>
      <c r="AG60" s="521"/>
      <c r="AH60" s="521"/>
      <c r="AI60" s="521"/>
      <c r="AJ60" s="521"/>
      <c r="AK60" s="521"/>
      <c r="AL60" s="521"/>
      <c r="AM60" s="521"/>
      <c r="AN60" s="521"/>
      <c r="AO60" s="521"/>
      <c r="AP60" s="521"/>
      <c r="AQ60" s="513"/>
      <c r="AR60" s="513"/>
      <c r="AS60" s="513"/>
    </row>
    <row r="61" spans="1:45" ht="36" customHeight="1" x14ac:dyDescent="0.25">
      <c r="A61" s="103"/>
      <c r="B61" s="116"/>
      <c r="C61" s="103"/>
      <c r="D61" s="116"/>
      <c r="E61" s="524"/>
      <c r="F61" s="524"/>
      <c r="G61" s="527"/>
      <c r="H61" s="527"/>
      <c r="I61" s="527"/>
      <c r="J61" s="517"/>
      <c r="K61" s="532"/>
      <c r="L61" s="517"/>
      <c r="M61" s="532"/>
      <c r="N61" s="517"/>
      <c r="O61" s="532"/>
      <c r="P61" s="533"/>
      <c r="Q61" s="527"/>
      <c r="R61" s="529"/>
      <c r="S61" s="531"/>
      <c r="T61" s="527"/>
      <c r="U61" s="527"/>
      <c r="V61" s="515"/>
      <c r="W61" s="121">
        <v>285000000</v>
      </c>
      <c r="X61" s="114" t="s">
        <v>225</v>
      </c>
      <c r="Y61" s="114">
        <v>4</v>
      </c>
      <c r="Z61" s="114" t="s">
        <v>67</v>
      </c>
      <c r="AA61" s="523"/>
      <c r="AB61" s="521"/>
      <c r="AC61" s="521"/>
      <c r="AD61" s="521"/>
      <c r="AE61" s="521"/>
      <c r="AF61" s="521"/>
      <c r="AG61" s="521"/>
      <c r="AH61" s="521"/>
      <c r="AI61" s="521"/>
      <c r="AJ61" s="521"/>
      <c r="AK61" s="521"/>
      <c r="AL61" s="521"/>
      <c r="AM61" s="521"/>
      <c r="AN61" s="521"/>
      <c r="AO61" s="521"/>
      <c r="AP61" s="521"/>
      <c r="AQ61" s="513"/>
      <c r="AR61" s="513"/>
      <c r="AS61" s="513"/>
    </row>
    <row r="62" spans="1:45" ht="36" customHeight="1" x14ac:dyDescent="0.25">
      <c r="A62" s="103"/>
      <c r="B62" s="116"/>
      <c r="C62" s="103"/>
      <c r="D62" s="116"/>
      <c r="E62" s="524"/>
      <c r="F62" s="524"/>
      <c r="G62" s="527"/>
      <c r="H62" s="527"/>
      <c r="I62" s="527"/>
      <c r="J62" s="517"/>
      <c r="K62" s="532"/>
      <c r="L62" s="517"/>
      <c r="M62" s="532"/>
      <c r="N62" s="517"/>
      <c r="O62" s="532"/>
      <c r="P62" s="533"/>
      <c r="Q62" s="527"/>
      <c r="R62" s="529"/>
      <c r="S62" s="531"/>
      <c r="T62" s="527"/>
      <c r="U62" s="527"/>
      <c r="V62" s="516"/>
      <c r="W62" s="121">
        <v>69000000</v>
      </c>
      <c r="X62" s="114" t="s">
        <v>235</v>
      </c>
      <c r="Y62" s="114">
        <v>12</v>
      </c>
      <c r="Z62" s="114" t="s">
        <v>185</v>
      </c>
      <c r="AA62" s="523"/>
      <c r="AB62" s="521"/>
      <c r="AC62" s="521"/>
      <c r="AD62" s="521"/>
      <c r="AE62" s="521"/>
      <c r="AF62" s="521"/>
      <c r="AG62" s="521"/>
      <c r="AH62" s="521"/>
      <c r="AI62" s="521"/>
      <c r="AJ62" s="521"/>
      <c r="AK62" s="521"/>
      <c r="AL62" s="521"/>
      <c r="AM62" s="521"/>
      <c r="AN62" s="521"/>
      <c r="AO62" s="521"/>
      <c r="AP62" s="521"/>
      <c r="AQ62" s="513"/>
      <c r="AR62" s="513"/>
      <c r="AS62" s="513"/>
    </row>
    <row r="63" spans="1:45" ht="36" customHeight="1" x14ac:dyDescent="0.25">
      <c r="A63" s="103"/>
      <c r="B63" s="116"/>
      <c r="C63" s="103"/>
      <c r="D63" s="116"/>
      <c r="E63" s="524"/>
      <c r="F63" s="524"/>
      <c r="G63" s="527"/>
      <c r="H63" s="527"/>
      <c r="I63" s="527"/>
      <c r="J63" s="517"/>
      <c r="K63" s="532"/>
      <c r="L63" s="517"/>
      <c r="M63" s="532"/>
      <c r="N63" s="517"/>
      <c r="O63" s="532"/>
      <c r="P63" s="533"/>
      <c r="Q63" s="527"/>
      <c r="R63" s="529"/>
      <c r="S63" s="531"/>
      <c r="T63" s="527"/>
      <c r="U63" s="527"/>
      <c r="V63" s="517" t="s">
        <v>236</v>
      </c>
      <c r="W63" s="133">
        <v>149120550</v>
      </c>
      <c r="X63" s="120" t="s">
        <v>237</v>
      </c>
      <c r="Y63" s="120">
        <v>4</v>
      </c>
      <c r="Z63" s="120" t="s">
        <v>67</v>
      </c>
      <c r="AA63" s="523"/>
      <c r="AB63" s="521"/>
      <c r="AC63" s="521"/>
      <c r="AD63" s="521"/>
      <c r="AE63" s="521"/>
      <c r="AF63" s="521"/>
      <c r="AG63" s="521"/>
      <c r="AH63" s="521"/>
      <c r="AI63" s="521"/>
      <c r="AJ63" s="521"/>
      <c r="AK63" s="521"/>
      <c r="AL63" s="521"/>
      <c r="AM63" s="521"/>
      <c r="AN63" s="521"/>
      <c r="AO63" s="521"/>
      <c r="AP63" s="521"/>
      <c r="AQ63" s="513"/>
      <c r="AR63" s="513"/>
      <c r="AS63" s="513"/>
    </row>
    <row r="64" spans="1:45" ht="36" customHeight="1" x14ac:dyDescent="0.25">
      <c r="A64" s="103"/>
      <c r="B64" s="116"/>
      <c r="C64" s="103"/>
      <c r="D64" s="116"/>
      <c r="E64" s="524"/>
      <c r="F64" s="524"/>
      <c r="G64" s="527"/>
      <c r="H64" s="527"/>
      <c r="I64" s="527"/>
      <c r="J64" s="517"/>
      <c r="K64" s="532"/>
      <c r="L64" s="517"/>
      <c r="M64" s="532"/>
      <c r="N64" s="517"/>
      <c r="O64" s="532"/>
      <c r="P64" s="533"/>
      <c r="Q64" s="527"/>
      <c r="R64" s="529"/>
      <c r="S64" s="531"/>
      <c r="T64" s="527"/>
      <c r="U64" s="527"/>
      <c r="V64" s="518"/>
      <c r="W64" s="342">
        <v>1044258634</v>
      </c>
      <c r="X64" s="341" t="s">
        <v>392</v>
      </c>
      <c r="Y64" s="341">
        <v>28</v>
      </c>
      <c r="Z64" s="341" t="s">
        <v>429</v>
      </c>
      <c r="AA64" s="523"/>
      <c r="AB64" s="521"/>
      <c r="AC64" s="521"/>
      <c r="AD64" s="521"/>
      <c r="AE64" s="521"/>
      <c r="AF64" s="521"/>
      <c r="AG64" s="521"/>
      <c r="AH64" s="521"/>
      <c r="AI64" s="521"/>
      <c r="AJ64" s="521"/>
      <c r="AK64" s="521"/>
      <c r="AL64" s="521"/>
      <c r="AM64" s="521"/>
      <c r="AN64" s="521"/>
      <c r="AO64" s="521"/>
      <c r="AP64" s="521"/>
      <c r="AQ64" s="513"/>
      <c r="AR64" s="513"/>
      <c r="AS64" s="513"/>
    </row>
    <row r="65" spans="1:45" ht="36" customHeight="1" x14ac:dyDescent="0.25">
      <c r="A65" s="103"/>
      <c r="B65" s="116"/>
      <c r="C65" s="103"/>
      <c r="D65" s="116"/>
      <c r="E65" s="524"/>
      <c r="F65" s="524"/>
      <c r="G65" s="527"/>
      <c r="H65" s="527"/>
      <c r="I65" s="527"/>
      <c r="J65" s="517"/>
      <c r="K65" s="532"/>
      <c r="L65" s="517"/>
      <c r="M65" s="532"/>
      <c r="N65" s="517"/>
      <c r="O65" s="532"/>
      <c r="P65" s="533"/>
      <c r="Q65" s="527"/>
      <c r="R65" s="529"/>
      <c r="S65" s="531"/>
      <c r="T65" s="527"/>
      <c r="U65" s="527"/>
      <c r="V65" s="518"/>
      <c r="W65" s="342">
        <v>550000000</v>
      </c>
      <c r="X65" s="341" t="s">
        <v>376</v>
      </c>
      <c r="Y65" s="341">
        <v>28</v>
      </c>
      <c r="Z65" s="341" t="s">
        <v>429</v>
      </c>
      <c r="AA65" s="523"/>
      <c r="AB65" s="521"/>
      <c r="AC65" s="521"/>
      <c r="AD65" s="521"/>
      <c r="AE65" s="521"/>
      <c r="AF65" s="521"/>
      <c r="AG65" s="521"/>
      <c r="AH65" s="521"/>
      <c r="AI65" s="521"/>
      <c r="AJ65" s="521"/>
      <c r="AK65" s="521"/>
      <c r="AL65" s="521"/>
      <c r="AM65" s="521"/>
      <c r="AN65" s="521"/>
      <c r="AO65" s="521"/>
      <c r="AP65" s="521"/>
      <c r="AQ65" s="513"/>
      <c r="AR65" s="513"/>
      <c r="AS65" s="513"/>
    </row>
    <row r="66" spans="1:45" ht="36" customHeight="1" x14ac:dyDescent="0.25">
      <c r="A66" s="103"/>
      <c r="B66" s="116"/>
      <c r="C66" s="103"/>
      <c r="D66" s="116"/>
      <c r="E66" s="524"/>
      <c r="F66" s="524"/>
      <c r="G66" s="527"/>
      <c r="H66" s="527"/>
      <c r="I66" s="527"/>
      <c r="J66" s="517"/>
      <c r="K66" s="532"/>
      <c r="L66" s="517"/>
      <c r="M66" s="532"/>
      <c r="N66" s="517"/>
      <c r="O66" s="532"/>
      <c r="P66" s="533"/>
      <c r="Q66" s="527"/>
      <c r="R66" s="529"/>
      <c r="S66" s="531"/>
      <c r="T66" s="527"/>
      <c r="U66" s="527"/>
      <c r="V66" s="517"/>
      <c r="W66" s="283">
        <v>70000000</v>
      </c>
      <c r="X66" s="276" t="s">
        <v>394</v>
      </c>
      <c r="Y66" s="276">
        <v>23</v>
      </c>
      <c r="Z66" s="276" t="s">
        <v>421</v>
      </c>
      <c r="AA66" s="523"/>
      <c r="AB66" s="521"/>
      <c r="AC66" s="521"/>
      <c r="AD66" s="521"/>
      <c r="AE66" s="521"/>
      <c r="AF66" s="521"/>
      <c r="AG66" s="521"/>
      <c r="AH66" s="521"/>
      <c r="AI66" s="521"/>
      <c r="AJ66" s="521"/>
      <c r="AK66" s="521"/>
      <c r="AL66" s="521"/>
      <c r="AM66" s="521"/>
      <c r="AN66" s="521"/>
      <c r="AO66" s="521"/>
      <c r="AP66" s="521"/>
      <c r="AQ66" s="513"/>
      <c r="AR66" s="513"/>
      <c r="AS66" s="513"/>
    </row>
    <row r="67" spans="1:45" ht="36" customHeight="1" x14ac:dyDescent="0.25">
      <c r="A67" s="103"/>
      <c r="B67" s="116"/>
      <c r="C67" s="103"/>
      <c r="D67" s="116"/>
      <c r="E67" s="524"/>
      <c r="F67" s="524"/>
      <c r="G67" s="527"/>
      <c r="H67" s="527"/>
      <c r="I67" s="527"/>
      <c r="J67" s="517"/>
      <c r="K67" s="532"/>
      <c r="L67" s="517"/>
      <c r="M67" s="532"/>
      <c r="N67" s="517"/>
      <c r="O67" s="532"/>
      <c r="P67" s="533"/>
      <c r="Q67" s="527"/>
      <c r="R67" s="529"/>
      <c r="S67" s="531"/>
      <c r="T67" s="527"/>
      <c r="U67" s="527"/>
      <c r="V67" s="517"/>
      <c r="W67" s="121">
        <v>50000000</v>
      </c>
      <c r="X67" s="114" t="s">
        <v>238</v>
      </c>
      <c r="Y67" s="114">
        <v>12</v>
      </c>
      <c r="Z67" s="114" t="s">
        <v>185</v>
      </c>
      <c r="AA67" s="523"/>
      <c r="AB67" s="521"/>
      <c r="AC67" s="521"/>
      <c r="AD67" s="521"/>
      <c r="AE67" s="521"/>
      <c r="AF67" s="521"/>
      <c r="AG67" s="521"/>
      <c r="AH67" s="521"/>
      <c r="AI67" s="521"/>
      <c r="AJ67" s="521"/>
      <c r="AK67" s="521"/>
      <c r="AL67" s="521"/>
      <c r="AM67" s="521"/>
      <c r="AN67" s="521"/>
      <c r="AO67" s="521"/>
      <c r="AP67" s="521"/>
      <c r="AQ67" s="513"/>
      <c r="AR67" s="513"/>
      <c r="AS67" s="513"/>
    </row>
    <row r="68" spans="1:45" ht="36" customHeight="1" x14ac:dyDescent="0.25">
      <c r="A68" s="103"/>
      <c r="B68" s="116"/>
      <c r="C68" s="103"/>
      <c r="D68" s="116"/>
      <c r="E68" s="524"/>
      <c r="F68" s="524"/>
      <c r="G68" s="527"/>
      <c r="H68" s="527"/>
      <c r="I68" s="527"/>
      <c r="J68" s="517"/>
      <c r="K68" s="532"/>
      <c r="L68" s="517"/>
      <c r="M68" s="532"/>
      <c r="N68" s="517"/>
      <c r="O68" s="532"/>
      <c r="P68" s="533"/>
      <c r="Q68" s="527"/>
      <c r="R68" s="529"/>
      <c r="S68" s="531"/>
      <c r="T68" s="527"/>
      <c r="U68" s="527"/>
      <c r="V68" s="517" t="s">
        <v>239</v>
      </c>
      <c r="W68" s="121">
        <v>50164200</v>
      </c>
      <c r="X68" s="114" t="s">
        <v>238</v>
      </c>
      <c r="Y68" s="114">
        <v>12</v>
      </c>
      <c r="Z68" s="114" t="s">
        <v>185</v>
      </c>
      <c r="AA68" s="523"/>
      <c r="AB68" s="521"/>
      <c r="AC68" s="521"/>
      <c r="AD68" s="521"/>
      <c r="AE68" s="521"/>
      <c r="AF68" s="521"/>
      <c r="AG68" s="521"/>
      <c r="AH68" s="521"/>
      <c r="AI68" s="521"/>
      <c r="AJ68" s="521"/>
      <c r="AK68" s="521"/>
      <c r="AL68" s="521"/>
      <c r="AM68" s="521"/>
      <c r="AN68" s="521"/>
      <c r="AO68" s="521"/>
      <c r="AP68" s="521"/>
      <c r="AQ68" s="513"/>
      <c r="AR68" s="513"/>
      <c r="AS68" s="513"/>
    </row>
    <row r="69" spans="1:45" ht="36" customHeight="1" x14ac:dyDescent="0.25">
      <c r="A69" s="103"/>
      <c r="B69" s="116"/>
      <c r="C69" s="103"/>
      <c r="D69" s="116"/>
      <c r="E69" s="524"/>
      <c r="F69" s="524"/>
      <c r="G69" s="527"/>
      <c r="H69" s="527"/>
      <c r="I69" s="527"/>
      <c r="J69" s="517"/>
      <c r="K69" s="532"/>
      <c r="L69" s="517"/>
      <c r="M69" s="532"/>
      <c r="N69" s="517"/>
      <c r="O69" s="532"/>
      <c r="P69" s="533"/>
      <c r="Q69" s="527"/>
      <c r="R69" s="529"/>
      <c r="S69" s="531"/>
      <c r="T69" s="527"/>
      <c r="U69" s="527"/>
      <c r="V69" s="517"/>
      <c r="W69" s="121">
        <v>58805175</v>
      </c>
      <c r="X69" s="114" t="s">
        <v>240</v>
      </c>
      <c r="Y69" s="114">
        <v>3</v>
      </c>
      <c r="Z69" s="114" t="s">
        <v>207</v>
      </c>
      <c r="AA69" s="523"/>
      <c r="AB69" s="521"/>
      <c r="AC69" s="521"/>
      <c r="AD69" s="521"/>
      <c r="AE69" s="521"/>
      <c r="AF69" s="521"/>
      <c r="AG69" s="521"/>
      <c r="AH69" s="521"/>
      <c r="AI69" s="521"/>
      <c r="AJ69" s="521"/>
      <c r="AK69" s="521"/>
      <c r="AL69" s="521"/>
      <c r="AM69" s="521"/>
      <c r="AN69" s="521"/>
      <c r="AO69" s="521"/>
      <c r="AP69" s="521"/>
      <c r="AQ69" s="513"/>
      <c r="AR69" s="513"/>
      <c r="AS69" s="513"/>
    </row>
    <row r="70" spans="1:45" ht="82.5" customHeight="1" x14ac:dyDescent="0.25">
      <c r="A70" s="103"/>
      <c r="B70" s="116"/>
      <c r="C70" s="103"/>
      <c r="D70" s="116"/>
      <c r="E70" s="524"/>
      <c r="F70" s="524"/>
      <c r="G70" s="527"/>
      <c r="H70" s="527"/>
      <c r="I70" s="527"/>
      <c r="J70" s="514"/>
      <c r="K70" s="526"/>
      <c r="L70" s="514"/>
      <c r="M70" s="526"/>
      <c r="N70" s="514"/>
      <c r="O70" s="526"/>
      <c r="P70" s="534"/>
      <c r="Q70" s="527"/>
      <c r="R70" s="529"/>
      <c r="S70" s="531"/>
      <c r="T70" s="527"/>
      <c r="U70" s="527"/>
      <c r="V70" s="308" t="s">
        <v>430</v>
      </c>
      <c r="W70" s="348">
        <v>527742469</v>
      </c>
      <c r="X70" s="346" t="s">
        <v>368</v>
      </c>
      <c r="Y70" s="346">
        <v>28</v>
      </c>
      <c r="Z70" s="346" t="s">
        <v>429</v>
      </c>
      <c r="AA70" s="523"/>
      <c r="AB70" s="521"/>
      <c r="AC70" s="521"/>
      <c r="AD70" s="521"/>
      <c r="AE70" s="521"/>
      <c r="AF70" s="521"/>
      <c r="AG70" s="521"/>
      <c r="AH70" s="521"/>
      <c r="AI70" s="521"/>
      <c r="AJ70" s="521"/>
      <c r="AK70" s="521"/>
      <c r="AL70" s="521"/>
      <c r="AM70" s="521"/>
      <c r="AN70" s="521"/>
      <c r="AO70" s="521"/>
      <c r="AP70" s="521"/>
      <c r="AQ70" s="513"/>
      <c r="AR70" s="513"/>
      <c r="AS70" s="513"/>
    </row>
    <row r="71" spans="1:45" ht="63.75" customHeight="1" x14ac:dyDescent="0.25">
      <c r="A71" s="103"/>
      <c r="B71" s="116"/>
      <c r="C71" s="103"/>
      <c r="D71" s="116"/>
      <c r="E71" s="524"/>
      <c r="F71" s="524"/>
      <c r="G71" s="527"/>
      <c r="H71" s="527"/>
      <c r="I71" s="527"/>
      <c r="J71" s="514"/>
      <c r="K71" s="526"/>
      <c r="L71" s="514"/>
      <c r="M71" s="526"/>
      <c r="N71" s="514"/>
      <c r="O71" s="526"/>
      <c r="P71" s="534"/>
      <c r="Q71" s="527"/>
      <c r="R71" s="529"/>
      <c r="S71" s="531"/>
      <c r="T71" s="527"/>
      <c r="U71" s="527"/>
      <c r="V71" s="311" t="s">
        <v>423</v>
      </c>
      <c r="W71" s="284">
        <v>26000000</v>
      </c>
      <c r="X71" s="265" t="s">
        <v>346</v>
      </c>
      <c r="Y71" s="265">
        <v>23</v>
      </c>
      <c r="Z71" s="265" t="s">
        <v>421</v>
      </c>
      <c r="AA71" s="523"/>
      <c r="AB71" s="521"/>
      <c r="AC71" s="521"/>
      <c r="AD71" s="521"/>
      <c r="AE71" s="521"/>
      <c r="AF71" s="521"/>
      <c r="AG71" s="521"/>
      <c r="AH71" s="521"/>
      <c r="AI71" s="521"/>
      <c r="AJ71" s="521"/>
      <c r="AK71" s="521"/>
      <c r="AL71" s="521"/>
      <c r="AM71" s="521"/>
      <c r="AN71" s="521"/>
      <c r="AO71" s="521"/>
      <c r="AP71" s="521"/>
      <c r="AQ71" s="513"/>
      <c r="AR71" s="513"/>
      <c r="AS71" s="513"/>
    </row>
    <row r="72" spans="1:45" ht="36" customHeight="1" x14ac:dyDescent="0.25">
      <c r="A72" s="103"/>
      <c r="B72" s="116"/>
      <c r="C72" s="103"/>
      <c r="D72" s="116"/>
      <c r="E72" s="524"/>
      <c r="F72" s="524"/>
      <c r="G72" s="527"/>
      <c r="H72" s="527"/>
      <c r="I72" s="527"/>
      <c r="J72" s="514"/>
      <c r="K72" s="526"/>
      <c r="L72" s="514"/>
      <c r="M72" s="526"/>
      <c r="N72" s="514"/>
      <c r="O72" s="526"/>
      <c r="P72" s="534"/>
      <c r="Q72" s="527"/>
      <c r="R72" s="529"/>
      <c r="S72" s="531"/>
      <c r="T72" s="527"/>
      <c r="U72" s="527"/>
      <c r="V72" s="519" t="s">
        <v>241</v>
      </c>
      <c r="W72" s="284">
        <v>50000000</v>
      </c>
      <c r="X72" s="310" t="s">
        <v>242</v>
      </c>
      <c r="Y72" s="310">
        <v>24</v>
      </c>
      <c r="Z72" s="310" t="s">
        <v>194</v>
      </c>
      <c r="AA72" s="523"/>
      <c r="AB72" s="521"/>
      <c r="AC72" s="521"/>
      <c r="AD72" s="521"/>
      <c r="AE72" s="521"/>
      <c r="AF72" s="521"/>
      <c r="AG72" s="521"/>
      <c r="AH72" s="521"/>
      <c r="AI72" s="521"/>
      <c r="AJ72" s="521"/>
      <c r="AK72" s="521"/>
      <c r="AL72" s="521"/>
      <c r="AM72" s="521"/>
      <c r="AN72" s="521"/>
      <c r="AO72" s="521"/>
      <c r="AP72" s="521"/>
      <c r="AQ72" s="513"/>
      <c r="AR72" s="513"/>
      <c r="AS72" s="513"/>
    </row>
    <row r="73" spans="1:45" ht="36" customHeight="1" x14ac:dyDescent="0.25">
      <c r="A73" s="103"/>
      <c r="B73" s="116"/>
      <c r="C73" s="103"/>
      <c r="D73" s="116"/>
      <c r="E73" s="524"/>
      <c r="F73" s="524"/>
      <c r="G73" s="527"/>
      <c r="H73" s="527"/>
      <c r="I73" s="527"/>
      <c r="J73" s="514"/>
      <c r="K73" s="526"/>
      <c r="L73" s="514"/>
      <c r="M73" s="526"/>
      <c r="N73" s="514"/>
      <c r="O73" s="526"/>
      <c r="P73" s="534"/>
      <c r="Q73" s="527"/>
      <c r="R73" s="529"/>
      <c r="S73" s="531"/>
      <c r="T73" s="527"/>
      <c r="U73" s="527"/>
      <c r="V73" s="520"/>
      <c r="W73" s="342">
        <v>110000000</v>
      </c>
      <c r="X73" s="341" t="s">
        <v>376</v>
      </c>
      <c r="Y73" s="341">
        <v>28</v>
      </c>
      <c r="Z73" s="341" t="s">
        <v>429</v>
      </c>
      <c r="AA73" s="523"/>
      <c r="AB73" s="521"/>
      <c r="AC73" s="521"/>
      <c r="AD73" s="521"/>
      <c r="AE73" s="521"/>
      <c r="AF73" s="521"/>
      <c r="AG73" s="521"/>
      <c r="AH73" s="521"/>
      <c r="AI73" s="521"/>
      <c r="AJ73" s="521"/>
      <c r="AK73" s="521"/>
      <c r="AL73" s="521"/>
      <c r="AM73" s="521"/>
      <c r="AN73" s="521"/>
      <c r="AO73" s="521"/>
      <c r="AP73" s="521"/>
      <c r="AQ73" s="513"/>
      <c r="AR73" s="513"/>
      <c r="AS73" s="513"/>
    </row>
    <row r="74" spans="1:45" ht="36" customHeight="1" x14ac:dyDescent="0.25">
      <c r="A74" s="103"/>
      <c r="B74" s="116"/>
      <c r="C74" s="103"/>
      <c r="D74" s="116"/>
      <c r="E74" s="524"/>
      <c r="F74" s="524"/>
      <c r="G74" s="527"/>
      <c r="H74" s="527"/>
      <c r="I74" s="527"/>
      <c r="J74" s="514"/>
      <c r="K74" s="526"/>
      <c r="L74" s="514"/>
      <c r="M74" s="526"/>
      <c r="N74" s="514"/>
      <c r="O74" s="526"/>
      <c r="P74" s="534"/>
      <c r="Q74" s="527"/>
      <c r="R74" s="529"/>
      <c r="S74" s="531"/>
      <c r="T74" s="527"/>
      <c r="U74" s="527"/>
      <c r="V74" s="520"/>
      <c r="W74" s="342">
        <v>545484938</v>
      </c>
      <c r="X74" s="341" t="s">
        <v>392</v>
      </c>
      <c r="Y74" s="341">
        <v>28</v>
      </c>
      <c r="Z74" s="341" t="s">
        <v>429</v>
      </c>
      <c r="AA74" s="523"/>
      <c r="AB74" s="521"/>
      <c r="AC74" s="521"/>
      <c r="AD74" s="521"/>
      <c r="AE74" s="521"/>
      <c r="AF74" s="521"/>
      <c r="AG74" s="521"/>
      <c r="AH74" s="521"/>
      <c r="AI74" s="521"/>
      <c r="AJ74" s="521"/>
      <c r="AK74" s="521"/>
      <c r="AL74" s="521"/>
      <c r="AM74" s="521"/>
      <c r="AN74" s="521"/>
      <c r="AO74" s="521"/>
      <c r="AP74" s="521"/>
      <c r="AQ74" s="513"/>
      <c r="AR74" s="513"/>
      <c r="AS74" s="513"/>
    </row>
    <row r="75" spans="1:45" ht="36" customHeight="1" x14ac:dyDescent="0.25">
      <c r="A75" s="103"/>
      <c r="B75" s="116"/>
      <c r="C75" s="103"/>
      <c r="D75" s="116"/>
      <c r="E75" s="524"/>
      <c r="F75" s="524"/>
      <c r="G75" s="527"/>
      <c r="H75" s="527"/>
      <c r="I75" s="527"/>
      <c r="J75" s="514"/>
      <c r="K75" s="526"/>
      <c r="L75" s="514"/>
      <c r="M75" s="526"/>
      <c r="N75" s="514"/>
      <c r="O75" s="526"/>
      <c r="P75" s="534"/>
      <c r="Q75" s="527"/>
      <c r="R75" s="529"/>
      <c r="S75" s="531"/>
      <c r="T75" s="527"/>
      <c r="U75" s="527"/>
      <c r="V75" s="515"/>
      <c r="W75" s="284">
        <v>4000000</v>
      </c>
      <c r="X75" s="265" t="s">
        <v>370</v>
      </c>
      <c r="Y75" s="265">
        <v>23</v>
      </c>
      <c r="Z75" s="265" t="s">
        <v>421</v>
      </c>
      <c r="AA75" s="523"/>
      <c r="AB75" s="521"/>
      <c r="AC75" s="521"/>
      <c r="AD75" s="521"/>
      <c r="AE75" s="521"/>
      <c r="AF75" s="521"/>
      <c r="AG75" s="521"/>
      <c r="AH75" s="521"/>
      <c r="AI75" s="521"/>
      <c r="AJ75" s="521"/>
      <c r="AK75" s="521"/>
      <c r="AL75" s="521"/>
      <c r="AM75" s="521"/>
      <c r="AN75" s="521"/>
      <c r="AO75" s="521"/>
      <c r="AP75" s="521"/>
      <c r="AQ75" s="513"/>
      <c r="AR75" s="513"/>
      <c r="AS75" s="513"/>
    </row>
    <row r="76" spans="1:45" ht="36" customHeight="1" x14ac:dyDescent="0.25">
      <c r="A76" s="103"/>
      <c r="B76" s="116"/>
      <c r="C76" s="103"/>
      <c r="D76" s="116"/>
      <c r="E76" s="524"/>
      <c r="F76" s="524"/>
      <c r="G76" s="527"/>
      <c r="H76" s="527"/>
      <c r="I76" s="527"/>
      <c r="J76" s="514"/>
      <c r="K76" s="526"/>
      <c r="L76" s="514"/>
      <c r="M76" s="526"/>
      <c r="N76" s="514"/>
      <c r="O76" s="526"/>
      <c r="P76" s="534"/>
      <c r="Q76" s="527"/>
      <c r="R76" s="529"/>
      <c r="S76" s="531"/>
      <c r="T76" s="527"/>
      <c r="U76" s="527"/>
      <c r="V76" s="516"/>
      <c r="W76" s="133">
        <v>2000000</v>
      </c>
      <c r="X76" s="120" t="s">
        <v>240</v>
      </c>
      <c r="Y76" s="120">
        <v>3</v>
      </c>
      <c r="Z76" s="120" t="s">
        <v>207</v>
      </c>
      <c r="AA76" s="523"/>
      <c r="AB76" s="521"/>
      <c r="AC76" s="521"/>
      <c r="AD76" s="521"/>
      <c r="AE76" s="521"/>
      <c r="AF76" s="521"/>
      <c r="AG76" s="521"/>
      <c r="AH76" s="521"/>
      <c r="AI76" s="521"/>
      <c r="AJ76" s="521"/>
      <c r="AK76" s="521"/>
      <c r="AL76" s="521"/>
      <c r="AM76" s="521"/>
      <c r="AN76" s="521"/>
      <c r="AO76" s="521"/>
      <c r="AP76" s="521"/>
      <c r="AQ76" s="513"/>
      <c r="AR76" s="513"/>
      <c r="AS76" s="513"/>
    </row>
    <row r="77" spans="1:45" ht="86.25" customHeight="1" x14ac:dyDescent="0.25">
      <c r="A77" s="103"/>
      <c r="B77" s="116"/>
      <c r="C77" s="103"/>
      <c r="D77" s="116"/>
      <c r="E77" s="254"/>
      <c r="F77" s="254"/>
      <c r="G77" s="594">
        <v>4302075</v>
      </c>
      <c r="H77" s="597" t="s">
        <v>73</v>
      </c>
      <c r="I77" s="600">
        <v>4302004</v>
      </c>
      <c r="J77" s="597" t="s">
        <v>75</v>
      </c>
      <c r="K77" s="603" t="s">
        <v>68</v>
      </c>
      <c r="L77" s="606" t="s">
        <v>76</v>
      </c>
      <c r="M77" s="609">
        <v>430200401</v>
      </c>
      <c r="N77" s="606" t="s">
        <v>77</v>
      </c>
      <c r="O77" s="526">
        <v>1</v>
      </c>
      <c r="P77" s="534">
        <v>2020003630013</v>
      </c>
      <c r="Q77" s="526" t="s">
        <v>243</v>
      </c>
      <c r="R77" s="528">
        <f>W79/S77</f>
        <v>0.23644001790732383</v>
      </c>
      <c r="S77" s="590">
        <f>SUM(W77:W79)</f>
        <v>126882074.64</v>
      </c>
      <c r="T77" s="526" t="s">
        <v>244</v>
      </c>
      <c r="U77" s="526" t="s">
        <v>245</v>
      </c>
      <c r="V77" s="613" t="s">
        <v>246</v>
      </c>
      <c r="W77" s="284">
        <v>35000000</v>
      </c>
      <c r="X77" s="265" t="s">
        <v>350</v>
      </c>
      <c r="Y77" s="214">
        <v>4</v>
      </c>
      <c r="Z77" s="214" t="s">
        <v>67</v>
      </c>
      <c r="AA77" s="593">
        <v>0</v>
      </c>
      <c r="AB77" s="593"/>
      <c r="AC77" s="593"/>
      <c r="AD77" s="593"/>
      <c r="AE77" s="593"/>
      <c r="AF77" s="593"/>
      <c r="AG77" s="593"/>
      <c r="AH77" s="593"/>
      <c r="AI77" s="593"/>
      <c r="AJ77" s="593"/>
      <c r="AK77" s="593"/>
      <c r="AL77" s="593"/>
      <c r="AM77" s="593"/>
      <c r="AN77" s="593"/>
      <c r="AO77" s="593"/>
      <c r="AP77" s="593"/>
      <c r="AQ77" s="593"/>
      <c r="AR77" s="612">
        <v>44560</v>
      </c>
      <c r="AS77" s="593" t="s">
        <v>178</v>
      </c>
    </row>
    <row r="78" spans="1:45" ht="96" customHeight="1" x14ac:dyDescent="0.25">
      <c r="A78" s="103"/>
      <c r="B78" s="116"/>
      <c r="C78" s="103"/>
      <c r="D78" s="116"/>
      <c r="E78" s="254"/>
      <c r="F78" s="254"/>
      <c r="G78" s="595"/>
      <c r="H78" s="598"/>
      <c r="I78" s="601"/>
      <c r="J78" s="598"/>
      <c r="K78" s="604"/>
      <c r="L78" s="607"/>
      <c r="M78" s="610"/>
      <c r="N78" s="607"/>
      <c r="O78" s="527"/>
      <c r="P78" s="586"/>
      <c r="Q78" s="527"/>
      <c r="R78" s="529"/>
      <c r="S78" s="591"/>
      <c r="T78" s="527"/>
      <c r="U78" s="527"/>
      <c r="V78" s="613"/>
      <c r="W78" s="284">
        <v>61882074.640000001</v>
      </c>
      <c r="X78" s="265" t="s">
        <v>352</v>
      </c>
      <c r="Y78" s="265">
        <v>23</v>
      </c>
      <c r="Z78" s="265" t="s">
        <v>421</v>
      </c>
      <c r="AA78" s="593"/>
      <c r="AB78" s="593"/>
      <c r="AC78" s="593"/>
      <c r="AD78" s="593"/>
      <c r="AE78" s="593"/>
      <c r="AF78" s="593"/>
      <c r="AG78" s="593"/>
      <c r="AH78" s="593"/>
      <c r="AI78" s="593"/>
      <c r="AJ78" s="593"/>
      <c r="AK78" s="593"/>
      <c r="AL78" s="593"/>
      <c r="AM78" s="593"/>
      <c r="AN78" s="593"/>
      <c r="AO78" s="593"/>
      <c r="AP78" s="593"/>
      <c r="AQ78" s="593"/>
      <c r="AR78" s="593"/>
      <c r="AS78" s="593"/>
    </row>
    <row r="79" spans="1:45" ht="178.5" customHeight="1" x14ac:dyDescent="0.25">
      <c r="A79" s="103"/>
      <c r="B79" s="116"/>
      <c r="C79" s="103"/>
      <c r="D79" s="116"/>
      <c r="E79" s="134" t="s">
        <v>170</v>
      </c>
      <c r="F79" s="134" t="s">
        <v>170</v>
      </c>
      <c r="G79" s="596"/>
      <c r="H79" s="599"/>
      <c r="I79" s="602"/>
      <c r="J79" s="599"/>
      <c r="K79" s="605"/>
      <c r="L79" s="608"/>
      <c r="M79" s="611"/>
      <c r="N79" s="608"/>
      <c r="O79" s="588"/>
      <c r="P79" s="587"/>
      <c r="Q79" s="588"/>
      <c r="R79" s="589"/>
      <c r="S79" s="592"/>
      <c r="T79" s="588"/>
      <c r="U79" s="588"/>
      <c r="V79" s="275" t="s">
        <v>422</v>
      </c>
      <c r="W79" s="285">
        <v>30000000</v>
      </c>
      <c r="X79" s="266" t="s">
        <v>352</v>
      </c>
      <c r="Y79" s="266">
        <v>23</v>
      </c>
      <c r="Z79" s="266" t="s">
        <v>421</v>
      </c>
      <c r="AA79" s="593"/>
      <c r="AB79" s="593">
        <v>0</v>
      </c>
      <c r="AC79" s="593">
        <v>0</v>
      </c>
      <c r="AD79" s="593">
        <v>0</v>
      </c>
      <c r="AE79" s="593">
        <v>0</v>
      </c>
      <c r="AF79" s="593" t="s">
        <v>170</v>
      </c>
      <c r="AG79" s="593" t="s">
        <v>170</v>
      </c>
      <c r="AH79" s="593" t="s">
        <v>170</v>
      </c>
      <c r="AI79" s="593" t="s">
        <v>170</v>
      </c>
      <c r="AJ79" s="593" t="s">
        <v>170</v>
      </c>
      <c r="AK79" s="593" t="s">
        <v>170</v>
      </c>
      <c r="AL79" s="593" t="s">
        <v>170</v>
      </c>
      <c r="AM79" s="593">
        <v>0</v>
      </c>
      <c r="AN79" s="593" t="s">
        <v>170</v>
      </c>
      <c r="AO79" s="593" t="s">
        <v>170</v>
      </c>
      <c r="AP79" s="593">
        <v>0</v>
      </c>
      <c r="AQ79" s="593">
        <v>44200</v>
      </c>
      <c r="AR79" s="593">
        <v>44560</v>
      </c>
      <c r="AS79" s="593" t="s">
        <v>178</v>
      </c>
    </row>
    <row r="80" spans="1:45" ht="15.75" x14ac:dyDescent="0.25">
      <c r="A80" s="137"/>
      <c r="B80" s="138"/>
      <c r="C80" s="138"/>
      <c r="D80" s="138"/>
      <c r="E80" s="138" t="s">
        <v>170</v>
      </c>
      <c r="F80" s="138" t="s">
        <v>170</v>
      </c>
      <c r="G80" s="138" t="s">
        <v>170</v>
      </c>
      <c r="H80" s="138"/>
      <c r="I80" s="138" t="s">
        <v>170</v>
      </c>
      <c r="J80" s="138"/>
      <c r="K80" s="138" t="s">
        <v>170</v>
      </c>
      <c r="L80" s="138"/>
      <c r="M80" s="138" t="s">
        <v>170</v>
      </c>
      <c r="N80" s="138"/>
      <c r="O80" s="138" t="s">
        <v>170</v>
      </c>
      <c r="P80" s="138" t="s">
        <v>170</v>
      </c>
      <c r="Q80" s="138" t="s">
        <v>170</v>
      </c>
      <c r="R80" s="138" t="s">
        <v>170</v>
      </c>
      <c r="S80" s="139">
        <f>SUM(S13:S78)</f>
        <v>13010854314.189999</v>
      </c>
      <c r="T80" s="138" t="s">
        <v>170</v>
      </c>
      <c r="U80" s="138" t="s">
        <v>170</v>
      </c>
      <c r="V80" s="138" t="s">
        <v>170</v>
      </c>
      <c r="W80" s="140">
        <f>SUM(W13:W51,W53:W79)</f>
        <v>13010854314.189999</v>
      </c>
      <c r="X80" s="138" t="s">
        <v>170</v>
      </c>
      <c r="Y80" s="138" t="s">
        <v>170</v>
      </c>
      <c r="Z80" s="138" t="s">
        <v>170</v>
      </c>
      <c r="AA80" s="138" t="s">
        <v>170</v>
      </c>
      <c r="AB80" s="138" t="s">
        <v>170</v>
      </c>
      <c r="AC80" s="138" t="s">
        <v>170</v>
      </c>
      <c r="AD80" s="138" t="s">
        <v>170</v>
      </c>
      <c r="AE80" s="138" t="s">
        <v>170</v>
      </c>
      <c r="AF80" s="138" t="s">
        <v>170</v>
      </c>
      <c r="AG80" s="138" t="s">
        <v>170</v>
      </c>
      <c r="AH80" s="138" t="s">
        <v>170</v>
      </c>
      <c r="AI80" s="138" t="s">
        <v>170</v>
      </c>
      <c r="AJ80" s="138" t="s">
        <v>170</v>
      </c>
      <c r="AK80" s="138" t="s">
        <v>170</v>
      </c>
      <c r="AL80" s="138" t="s">
        <v>170</v>
      </c>
      <c r="AM80" s="138" t="s">
        <v>170</v>
      </c>
      <c r="AN80" s="138" t="s">
        <v>170</v>
      </c>
      <c r="AO80" s="138" t="s">
        <v>170</v>
      </c>
      <c r="AP80" s="138" t="s">
        <v>170</v>
      </c>
      <c r="AQ80" s="138" t="s">
        <v>170</v>
      </c>
      <c r="AR80" s="138" t="s">
        <v>170</v>
      </c>
      <c r="AS80" s="141" t="s">
        <v>170</v>
      </c>
    </row>
    <row r="82" spans="19:24" x14ac:dyDescent="0.25">
      <c r="S82" s="253">
        <f>+S80-'F-PLA-47 METAS INDEPORTES'!S83</f>
        <v>0</v>
      </c>
      <c r="W82" s="253"/>
    </row>
    <row r="86" spans="19:24" x14ac:dyDescent="0.25">
      <c r="W86" s="142"/>
      <c r="X86" s="143"/>
    </row>
    <row r="87" spans="19:24" x14ac:dyDescent="0.25">
      <c r="W87" s="142"/>
      <c r="X87" s="143"/>
    </row>
    <row r="88" spans="19:24" x14ac:dyDescent="0.25">
      <c r="W88" s="142"/>
      <c r="X88" s="143"/>
    </row>
    <row r="89" spans="19:24" x14ac:dyDescent="0.25">
      <c r="W89" s="142"/>
      <c r="X89" s="143"/>
    </row>
    <row r="90" spans="19:24" x14ac:dyDescent="0.25">
      <c r="W90" s="142"/>
      <c r="X90" s="143"/>
    </row>
    <row r="91" spans="19:24" x14ac:dyDescent="0.25">
      <c r="W91" s="142"/>
      <c r="X91" s="143"/>
    </row>
    <row r="92" spans="19:24" x14ac:dyDescent="0.25">
      <c r="W92" s="142"/>
      <c r="X92" s="143"/>
    </row>
    <row r="93" spans="19:24" x14ac:dyDescent="0.25">
      <c r="W93" s="142"/>
      <c r="X93" s="143"/>
    </row>
    <row r="94" spans="19:24" x14ac:dyDescent="0.25">
      <c r="W94" s="142"/>
      <c r="X94" s="143"/>
    </row>
  </sheetData>
  <mergeCells count="182">
    <mergeCell ref="AL77:AL79"/>
    <mergeCell ref="AM77:AM79"/>
    <mergeCell ref="AN77:AN79"/>
    <mergeCell ref="AO77:AO79"/>
    <mergeCell ref="AP77:AP79"/>
    <mergeCell ref="AQ77:AQ79"/>
    <mergeCell ref="AR77:AR79"/>
    <mergeCell ref="AS77:AS79"/>
    <mergeCell ref="V77:V78"/>
    <mergeCell ref="AC77:AC79"/>
    <mergeCell ref="AD77:AD79"/>
    <mergeCell ref="AE77:AE79"/>
    <mergeCell ref="AF77:AF79"/>
    <mergeCell ref="AG77:AG79"/>
    <mergeCell ref="AH77:AH79"/>
    <mergeCell ref="AI77:AI79"/>
    <mergeCell ref="AJ77:AJ79"/>
    <mergeCell ref="AK77:AK79"/>
    <mergeCell ref="P77:P79"/>
    <mergeCell ref="Q77:Q79"/>
    <mergeCell ref="R77:R79"/>
    <mergeCell ref="S77:S79"/>
    <mergeCell ref="T77:T79"/>
    <mergeCell ref="U77:U79"/>
    <mergeCell ref="AA77:AA79"/>
    <mergeCell ref="AB77:AB79"/>
    <mergeCell ref="G77:G79"/>
    <mergeCell ref="H77:H79"/>
    <mergeCell ref="I77:I79"/>
    <mergeCell ref="J77:J79"/>
    <mergeCell ref="K77:K79"/>
    <mergeCell ref="L77:L79"/>
    <mergeCell ref="M77:M79"/>
    <mergeCell ref="N77:N79"/>
    <mergeCell ref="O77:O79"/>
    <mergeCell ref="A1:AQ4"/>
    <mergeCell ref="A5:O6"/>
    <mergeCell ref="P5:AS5"/>
    <mergeCell ref="AC6:AQ6"/>
    <mergeCell ref="A7:B7"/>
    <mergeCell ref="C7:D7"/>
    <mergeCell ref="E7:F7"/>
    <mergeCell ref="G7:J7"/>
    <mergeCell ref="K7:N7"/>
    <mergeCell ref="O7:W7"/>
    <mergeCell ref="AC7:AF7"/>
    <mergeCell ref="AG7:AL7"/>
    <mergeCell ref="E13:E19"/>
    <mergeCell ref="F13:F19"/>
    <mergeCell ref="G13:G23"/>
    <mergeCell ref="H13:H23"/>
    <mergeCell ref="I13:I23"/>
    <mergeCell ref="J13:J23"/>
    <mergeCell ref="AQ7:AQ8"/>
    <mergeCell ref="AR7:AR8"/>
    <mergeCell ref="AS7:AS8"/>
    <mergeCell ref="B10:I10"/>
    <mergeCell ref="D11:M11"/>
    <mergeCell ref="F12:T12"/>
    <mergeCell ref="X7:Z7"/>
    <mergeCell ref="AA7:AB7"/>
    <mergeCell ref="AM7:AO7"/>
    <mergeCell ref="AP7:AP8"/>
    <mergeCell ref="AS13:AS23"/>
    <mergeCell ref="AO13:AO51"/>
    <mergeCell ref="AP13:AP51"/>
    <mergeCell ref="AQ13:AQ23"/>
    <mergeCell ref="AR13:AR23"/>
    <mergeCell ref="AQ24:AQ32"/>
    <mergeCell ref="AR24:AR32"/>
    <mergeCell ref="AQ33:AQ48"/>
    <mergeCell ref="G24:G48"/>
    <mergeCell ref="H24:H48"/>
    <mergeCell ref="I24:I48"/>
    <mergeCell ref="J24:J48"/>
    <mergeCell ref="K24:K32"/>
    <mergeCell ref="L24:L32"/>
    <mergeCell ref="M24:M32"/>
    <mergeCell ref="AM13:AM51"/>
    <mergeCell ref="AN13:AN51"/>
    <mergeCell ref="R13:R23"/>
    <mergeCell ref="S13:S51"/>
    <mergeCell ref="T13:T51"/>
    <mergeCell ref="U13:U23"/>
    <mergeCell ref="V13:V14"/>
    <mergeCell ref="R24:R32"/>
    <mergeCell ref="U24:U32"/>
    <mergeCell ref="V24:V26"/>
    <mergeCell ref="V33:V38"/>
    <mergeCell ref="K13:K23"/>
    <mergeCell ref="L13:L23"/>
    <mergeCell ref="M13:M23"/>
    <mergeCell ref="N13:N23"/>
    <mergeCell ref="O13:O23"/>
    <mergeCell ref="P13:P51"/>
    <mergeCell ref="N33:N48"/>
    <mergeCell ref="O33:O48"/>
    <mergeCell ref="R33:R48"/>
    <mergeCell ref="U33:U48"/>
    <mergeCell ref="AK13:AK51"/>
    <mergeCell ref="AL13:AL51"/>
    <mergeCell ref="AA13:AA51"/>
    <mergeCell ref="AB13:AB51"/>
    <mergeCell ref="AC13:AC51"/>
    <mergeCell ref="AD13:AD51"/>
    <mergeCell ref="AE13:AE51"/>
    <mergeCell ref="AF13:AF51"/>
    <mergeCell ref="Q13:Q51"/>
    <mergeCell ref="N24:N32"/>
    <mergeCell ref="O24:O32"/>
    <mergeCell ref="N49:N51"/>
    <mergeCell ref="O49:O51"/>
    <mergeCell ref="V16:V18"/>
    <mergeCell ref="V19:V23"/>
    <mergeCell ref="AQ49:AQ51"/>
    <mergeCell ref="AR49:AR51"/>
    <mergeCell ref="AS49:AS51"/>
    <mergeCell ref="AS33:AS48"/>
    <mergeCell ref="V39:V44"/>
    <mergeCell ref="V45:V48"/>
    <mergeCell ref="G49:G51"/>
    <mergeCell ref="H49:H51"/>
    <mergeCell ref="I49:I51"/>
    <mergeCell ref="J49:J51"/>
    <mergeCell ref="K49:K51"/>
    <mergeCell ref="L49:L51"/>
    <mergeCell ref="M49:M51"/>
    <mergeCell ref="AR33:AR48"/>
    <mergeCell ref="AG13:AG51"/>
    <mergeCell ref="AH13:AH51"/>
    <mergeCell ref="AI13:AI51"/>
    <mergeCell ref="AJ13:AJ51"/>
    <mergeCell ref="AS24:AS32"/>
    <mergeCell ref="V27:V30"/>
    <mergeCell ref="V31:V32"/>
    <mergeCell ref="K33:K48"/>
    <mergeCell ref="L33:L48"/>
    <mergeCell ref="M33:M48"/>
    <mergeCell ref="E53:E76"/>
    <mergeCell ref="F53:F76"/>
    <mergeCell ref="J53:J76"/>
    <mergeCell ref="R49:R51"/>
    <mergeCell ref="U49:U51"/>
    <mergeCell ref="V49:V50"/>
    <mergeCell ref="G53:G76"/>
    <mergeCell ref="H53:H76"/>
    <mergeCell ref="I53:I76"/>
    <mergeCell ref="Q53:Q76"/>
    <mergeCell ref="R53:R76"/>
    <mergeCell ref="S53:S76"/>
    <mergeCell ref="T53:T76"/>
    <mergeCell ref="U53:U76"/>
    <mergeCell ref="K53:K76"/>
    <mergeCell ref="L53:L76"/>
    <mergeCell ref="M53:M76"/>
    <mergeCell ref="N53:N76"/>
    <mergeCell ref="O53:O76"/>
    <mergeCell ref="P53:P76"/>
    <mergeCell ref="AS53:AS76"/>
    <mergeCell ref="V58:V62"/>
    <mergeCell ref="V63:V67"/>
    <mergeCell ref="V68:V69"/>
    <mergeCell ref="V72:V76"/>
    <mergeCell ref="AM53:AM76"/>
    <mergeCell ref="AN53:AN76"/>
    <mergeCell ref="AO53:AO76"/>
    <mergeCell ref="AP53:AP76"/>
    <mergeCell ref="AQ53:AQ76"/>
    <mergeCell ref="AR53:AR76"/>
    <mergeCell ref="AG53:AG76"/>
    <mergeCell ref="AH53:AH76"/>
    <mergeCell ref="AI53:AI76"/>
    <mergeCell ref="AJ53:AJ76"/>
    <mergeCell ref="AK53:AK76"/>
    <mergeCell ref="AL53:AL76"/>
    <mergeCell ref="AA53:AA76"/>
    <mergeCell ref="AB53:AB76"/>
    <mergeCell ref="AC53:AC76"/>
    <mergeCell ref="AD53:AD76"/>
    <mergeCell ref="AE53:AE76"/>
    <mergeCell ref="AF53:AF76"/>
    <mergeCell ref="V53:V57"/>
  </mergeCells>
  <pageMargins left="0.7" right="0.7" top="0.75" bottom="0.75" header="0.3" footer="0.3"/>
  <pageSetup paperSize="258" scale="11" fitToHeight="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U94"/>
  <sheetViews>
    <sheetView showGridLines="0" topLeftCell="S1" zoomScale="55" zoomScaleNormal="55" workbookViewId="0">
      <selection activeCell="Y14" sqref="Y14"/>
    </sheetView>
  </sheetViews>
  <sheetFormatPr baseColWidth="10" defaultRowHeight="15" x14ac:dyDescent="0.25"/>
  <cols>
    <col min="1" max="1" width="12.42578125" style="10" customWidth="1"/>
    <col min="2" max="2" width="14.42578125" style="10" customWidth="1"/>
    <col min="3" max="3" width="13.140625" style="10" customWidth="1"/>
    <col min="4" max="4" width="14.5703125" style="10" customWidth="1"/>
    <col min="5" max="5" width="15.28515625" style="10" customWidth="1"/>
    <col min="6" max="6" width="13.5703125" style="10" customWidth="1"/>
    <col min="7" max="7" width="13.85546875" style="10" customWidth="1"/>
    <col min="8" max="8" width="18.5703125" style="10" customWidth="1"/>
    <col min="9" max="9" width="16.7109375" style="10" customWidth="1"/>
    <col min="10" max="10" width="18.85546875" style="10" customWidth="1"/>
    <col min="11" max="11" width="19.42578125" style="10" customWidth="1"/>
    <col min="12" max="12" width="21.140625" style="10" customWidth="1"/>
    <col min="13" max="14" width="20.5703125" style="10" customWidth="1"/>
    <col min="15" max="16" width="22.85546875" style="10" customWidth="1"/>
    <col min="17" max="17" width="26.7109375" style="10" customWidth="1"/>
    <col min="18" max="18" width="21.7109375" style="10" customWidth="1"/>
    <col min="19" max="19" width="12.42578125" style="10" customWidth="1"/>
    <col min="20" max="20" width="27" style="10" customWidth="1"/>
    <col min="21" max="21" width="29.85546875" style="10" customWidth="1"/>
    <col min="22" max="22" width="29.140625" style="10" customWidth="1"/>
    <col min="23" max="23" width="42.7109375" style="10" customWidth="1"/>
    <col min="24" max="26" width="34.7109375" style="10" customWidth="1"/>
    <col min="27" max="27" width="40.5703125" style="10" customWidth="1"/>
    <col min="28" max="28" width="15.7109375" style="10" customWidth="1"/>
    <col min="29" max="29" width="21.140625" style="10" customWidth="1"/>
    <col min="30" max="33" width="9.140625" style="10" customWidth="1"/>
    <col min="34" max="35" width="10.7109375" style="10" customWidth="1"/>
    <col min="36" max="59" width="9.140625" style="10" customWidth="1"/>
    <col min="60" max="61" width="14.7109375" style="10" customWidth="1"/>
    <col min="62" max="62" width="18.5703125" style="10" customWidth="1"/>
    <col min="63" max="63" width="24.85546875" style="10" customWidth="1"/>
    <col min="64" max="64" width="22.42578125" style="10" customWidth="1"/>
    <col min="65" max="65" width="18.5703125" style="10" customWidth="1"/>
    <col min="66" max="66" width="36.140625" style="10" customWidth="1"/>
    <col min="67" max="67" width="18.5703125" style="10" customWidth="1"/>
    <col min="68" max="68" width="21.140625" style="10" customWidth="1"/>
    <col min="69" max="70" width="20.5703125" style="10" customWidth="1"/>
    <col min="71" max="72" width="19.85546875" style="10" customWidth="1"/>
    <col min="73" max="73" width="25.28515625" style="10" customWidth="1"/>
  </cols>
  <sheetData>
    <row r="1" spans="1:73" ht="15.75" x14ac:dyDescent="0.25">
      <c r="A1" s="618" t="s">
        <v>431</v>
      </c>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19"/>
      <c r="AL1" s="619"/>
      <c r="AM1" s="619"/>
      <c r="AN1" s="619"/>
      <c r="AO1" s="619"/>
      <c r="AP1" s="619"/>
      <c r="AQ1" s="619"/>
      <c r="AR1" s="619"/>
      <c r="AS1" s="619"/>
      <c r="AT1" s="619"/>
      <c r="AU1" s="619"/>
      <c r="AV1" s="619"/>
      <c r="AW1" s="619"/>
      <c r="AX1" s="619"/>
      <c r="AY1" s="619"/>
      <c r="AZ1" s="619"/>
      <c r="BA1" s="619"/>
      <c r="BB1" s="619"/>
      <c r="BC1" s="619"/>
      <c r="BD1" s="619"/>
      <c r="BE1" s="619"/>
      <c r="BF1" s="619"/>
      <c r="BG1" s="619"/>
      <c r="BH1" s="619"/>
      <c r="BI1" s="619"/>
      <c r="BJ1" s="619"/>
      <c r="BK1" s="619"/>
      <c r="BL1" s="619"/>
      <c r="BM1" s="619"/>
      <c r="BN1" s="619"/>
      <c r="BO1" s="619"/>
      <c r="BP1" s="619"/>
      <c r="BQ1" s="619"/>
      <c r="BR1" s="619"/>
      <c r="BS1" s="614"/>
      <c r="BT1" s="71" t="s">
        <v>113</v>
      </c>
      <c r="BU1" s="72" t="s">
        <v>260</v>
      </c>
    </row>
    <row r="2" spans="1:73" ht="15.75" x14ac:dyDescent="0.25">
      <c r="A2" s="619"/>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619"/>
      <c r="AQ2" s="619"/>
      <c r="AR2" s="619"/>
      <c r="AS2" s="619"/>
      <c r="AT2" s="619"/>
      <c r="AU2" s="619"/>
      <c r="AV2" s="619"/>
      <c r="AW2" s="619"/>
      <c r="AX2" s="619"/>
      <c r="AY2" s="619"/>
      <c r="AZ2" s="619"/>
      <c r="BA2" s="619"/>
      <c r="BB2" s="619"/>
      <c r="BC2" s="619"/>
      <c r="BD2" s="619"/>
      <c r="BE2" s="619"/>
      <c r="BF2" s="619"/>
      <c r="BG2" s="619"/>
      <c r="BH2" s="619"/>
      <c r="BI2" s="619"/>
      <c r="BJ2" s="619"/>
      <c r="BK2" s="619"/>
      <c r="BL2" s="619"/>
      <c r="BM2" s="619"/>
      <c r="BN2" s="619"/>
      <c r="BO2" s="619"/>
      <c r="BP2" s="619"/>
      <c r="BQ2" s="619"/>
      <c r="BR2" s="619"/>
      <c r="BS2" s="614"/>
      <c r="BT2" s="71" t="s">
        <v>115</v>
      </c>
      <c r="BU2" s="198" t="s">
        <v>259</v>
      </c>
    </row>
    <row r="3" spans="1:73" ht="15.75" x14ac:dyDescent="0.25">
      <c r="A3" s="619"/>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19"/>
      <c r="AQ3" s="619"/>
      <c r="AR3" s="619"/>
      <c r="AS3" s="619"/>
      <c r="AT3" s="619"/>
      <c r="AU3" s="619"/>
      <c r="AV3" s="619"/>
      <c r="AW3" s="619"/>
      <c r="AX3" s="619"/>
      <c r="AY3" s="619"/>
      <c r="AZ3" s="619"/>
      <c r="BA3" s="619"/>
      <c r="BB3" s="619"/>
      <c r="BC3" s="619"/>
      <c r="BD3" s="619"/>
      <c r="BE3" s="619"/>
      <c r="BF3" s="619"/>
      <c r="BG3" s="619"/>
      <c r="BH3" s="619"/>
      <c r="BI3" s="619"/>
      <c r="BJ3" s="619"/>
      <c r="BK3" s="619"/>
      <c r="BL3" s="619"/>
      <c r="BM3" s="619"/>
      <c r="BN3" s="619"/>
      <c r="BO3" s="619"/>
      <c r="BP3" s="619"/>
      <c r="BQ3" s="619"/>
      <c r="BR3" s="619"/>
      <c r="BS3" s="614"/>
      <c r="BT3" s="71" t="s">
        <v>116</v>
      </c>
      <c r="BU3" s="199">
        <v>44266</v>
      </c>
    </row>
    <row r="4" spans="1:73" ht="15.75" x14ac:dyDescent="0.25">
      <c r="A4" s="566"/>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6"/>
      <c r="AF4" s="566"/>
      <c r="AG4" s="566"/>
      <c r="AH4" s="566"/>
      <c r="AI4" s="566"/>
      <c r="AJ4" s="566"/>
      <c r="AK4" s="566"/>
      <c r="AL4" s="566"/>
      <c r="AM4" s="566"/>
      <c r="AN4" s="566"/>
      <c r="AO4" s="566"/>
      <c r="AP4" s="566"/>
      <c r="AQ4" s="566"/>
      <c r="AR4" s="566"/>
      <c r="AS4" s="566"/>
      <c r="AT4" s="566"/>
      <c r="AU4" s="566"/>
      <c r="AV4" s="566"/>
      <c r="AW4" s="566"/>
      <c r="AX4" s="566"/>
      <c r="AY4" s="566"/>
      <c r="AZ4" s="566"/>
      <c r="BA4" s="566"/>
      <c r="BB4" s="566"/>
      <c r="BC4" s="566"/>
      <c r="BD4" s="566"/>
      <c r="BE4" s="566"/>
      <c r="BF4" s="566"/>
      <c r="BG4" s="566"/>
      <c r="BH4" s="566"/>
      <c r="BI4" s="566"/>
      <c r="BJ4" s="566"/>
      <c r="BK4" s="566"/>
      <c r="BL4" s="566"/>
      <c r="BM4" s="566"/>
      <c r="BN4" s="566"/>
      <c r="BO4" s="566"/>
      <c r="BP4" s="566"/>
      <c r="BQ4" s="566"/>
      <c r="BR4" s="566"/>
      <c r="BS4" s="574"/>
      <c r="BT4" s="71" t="s">
        <v>117</v>
      </c>
      <c r="BU4" s="73" t="s">
        <v>118</v>
      </c>
    </row>
    <row r="5" spans="1:73" ht="15.75" x14ac:dyDescent="0.25">
      <c r="A5" s="567" t="s">
        <v>119</v>
      </c>
      <c r="B5" s="563"/>
      <c r="C5" s="563"/>
      <c r="D5" s="563"/>
      <c r="E5" s="563"/>
      <c r="F5" s="563"/>
      <c r="G5" s="563"/>
      <c r="H5" s="563"/>
      <c r="I5" s="563"/>
      <c r="J5" s="563"/>
      <c r="K5" s="563"/>
      <c r="L5" s="563"/>
      <c r="M5" s="563"/>
      <c r="N5" s="563"/>
      <c r="O5" s="563"/>
      <c r="P5" s="568"/>
      <c r="Q5" s="570"/>
      <c r="R5" s="569"/>
      <c r="S5" s="569"/>
      <c r="T5" s="569"/>
      <c r="U5" s="569"/>
      <c r="V5" s="569"/>
      <c r="W5" s="569"/>
      <c r="X5" s="569"/>
      <c r="Y5" s="570"/>
      <c r="Z5" s="570"/>
      <c r="AA5" s="570"/>
      <c r="AB5" s="570"/>
      <c r="AC5" s="569"/>
      <c r="AD5" s="569"/>
      <c r="AE5" s="569"/>
      <c r="AF5" s="569"/>
      <c r="AG5" s="569"/>
      <c r="AH5" s="569"/>
      <c r="AI5" s="569"/>
      <c r="AJ5" s="569"/>
      <c r="AK5" s="569"/>
      <c r="AL5" s="569"/>
      <c r="AM5" s="569"/>
      <c r="AN5" s="569"/>
      <c r="AO5" s="569"/>
      <c r="AP5" s="569"/>
      <c r="AQ5" s="569"/>
      <c r="AR5" s="569"/>
      <c r="AS5" s="569"/>
      <c r="AT5" s="569"/>
      <c r="AU5" s="569"/>
      <c r="AV5" s="569"/>
      <c r="AW5" s="569"/>
      <c r="AX5" s="569"/>
      <c r="AY5" s="569"/>
      <c r="AZ5" s="569"/>
      <c r="BA5" s="569"/>
      <c r="BB5" s="569"/>
      <c r="BC5" s="569"/>
      <c r="BD5" s="569"/>
      <c r="BE5" s="569"/>
      <c r="BF5" s="569"/>
      <c r="BG5" s="569"/>
      <c r="BH5" s="569"/>
      <c r="BI5" s="569"/>
      <c r="BJ5" s="569"/>
      <c r="BK5" s="569"/>
      <c r="BL5" s="569"/>
      <c r="BM5" s="569"/>
      <c r="BN5" s="569"/>
      <c r="BO5" s="569"/>
      <c r="BP5" s="569"/>
      <c r="BQ5" s="569"/>
      <c r="BR5" s="569"/>
      <c r="BS5" s="569"/>
      <c r="BT5" s="569"/>
      <c r="BU5" s="569"/>
    </row>
    <row r="6" spans="1:73" ht="15.75" x14ac:dyDescent="0.25">
      <c r="A6" s="573"/>
      <c r="B6" s="566"/>
      <c r="C6" s="566"/>
      <c r="D6" s="566"/>
      <c r="E6" s="566"/>
      <c r="F6" s="566"/>
      <c r="G6" s="566"/>
      <c r="H6" s="566"/>
      <c r="I6" s="566"/>
      <c r="J6" s="566"/>
      <c r="K6" s="566"/>
      <c r="L6" s="566"/>
      <c r="M6" s="566"/>
      <c r="N6" s="566"/>
      <c r="O6" s="566"/>
      <c r="P6" s="574"/>
      <c r="Q6" s="74"/>
      <c r="R6" s="74"/>
      <c r="S6" s="74"/>
      <c r="T6" s="74"/>
      <c r="U6" s="74"/>
      <c r="V6" s="74"/>
      <c r="W6" s="74"/>
      <c r="X6" s="74"/>
      <c r="Y6" s="75"/>
      <c r="Z6" s="75"/>
      <c r="AA6" s="74"/>
      <c r="AB6" s="74"/>
      <c r="AC6" s="74"/>
      <c r="AD6" s="74"/>
      <c r="AE6" s="74"/>
      <c r="AF6" s="74"/>
      <c r="AG6" s="74"/>
      <c r="AH6" s="564" t="s">
        <v>120</v>
      </c>
      <c r="AI6" s="565"/>
      <c r="AJ6" s="565"/>
      <c r="AK6" s="565"/>
      <c r="AL6" s="565"/>
      <c r="AM6" s="565"/>
      <c r="AN6" s="565"/>
      <c r="AO6" s="565"/>
      <c r="AP6" s="565"/>
      <c r="AQ6" s="565"/>
      <c r="AR6" s="565"/>
      <c r="AS6" s="565"/>
      <c r="AT6" s="565"/>
      <c r="AU6" s="565"/>
      <c r="AV6" s="565"/>
      <c r="AW6" s="565"/>
      <c r="AX6" s="565"/>
      <c r="AY6" s="565"/>
      <c r="AZ6" s="565"/>
      <c r="BA6" s="565"/>
      <c r="BB6" s="565"/>
      <c r="BC6" s="565"/>
      <c r="BD6" s="565"/>
      <c r="BE6" s="565"/>
      <c r="BF6" s="565"/>
      <c r="BG6" s="565"/>
      <c r="BH6" s="565"/>
      <c r="BI6" s="565"/>
      <c r="BJ6" s="565"/>
      <c r="BK6" s="565"/>
      <c r="BL6" s="565"/>
      <c r="BM6" s="565"/>
      <c r="BN6" s="565"/>
      <c r="BO6" s="565"/>
      <c r="BP6" s="565"/>
      <c r="BQ6" s="614"/>
      <c r="BR6" s="74"/>
      <c r="BS6" s="74"/>
      <c r="BT6" s="74"/>
      <c r="BU6" s="76"/>
    </row>
    <row r="7" spans="1:73" ht="30" customHeight="1" x14ac:dyDescent="0.25">
      <c r="A7" s="575" t="s">
        <v>121</v>
      </c>
      <c r="B7" s="575"/>
      <c r="C7" s="575" t="s">
        <v>122</v>
      </c>
      <c r="D7" s="575"/>
      <c r="E7" s="575" t="s">
        <v>123</v>
      </c>
      <c r="F7" s="575"/>
      <c r="G7" s="576" t="s">
        <v>124</v>
      </c>
      <c r="H7" s="577"/>
      <c r="I7" s="577"/>
      <c r="J7" s="577"/>
      <c r="K7" s="576" t="s">
        <v>125</v>
      </c>
      <c r="L7" s="577"/>
      <c r="M7" s="577"/>
      <c r="N7" s="577"/>
      <c r="O7" s="678" t="s">
        <v>126</v>
      </c>
      <c r="P7" s="679"/>
      <c r="Q7" s="679"/>
      <c r="R7" s="679"/>
      <c r="S7" s="679"/>
      <c r="T7" s="679"/>
      <c r="U7" s="679"/>
      <c r="V7" s="679"/>
      <c r="W7" s="679"/>
      <c r="X7" s="679"/>
      <c r="Y7" s="679"/>
      <c r="Z7" s="680"/>
      <c r="AA7" s="557" t="s">
        <v>127</v>
      </c>
      <c r="AB7" s="557"/>
      <c r="AC7" s="557"/>
      <c r="AD7" s="659" t="s">
        <v>128</v>
      </c>
      <c r="AE7" s="660"/>
      <c r="AF7" s="660"/>
      <c r="AG7" s="661"/>
      <c r="AH7" s="580" t="s">
        <v>129</v>
      </c>
      <c r="AI7" s="581"/>
      <c r="AJ7" s="581"/>
      <c r="AK7" s="581"/>
      <c r="AL7" s="581"/>
      <c r="AM7" s="581"/>
      <c r="AN7" s="581"/>
      <c r="AO7" s="582"/>
      <c r="AP7" s="583" t="s">
        <v>130</v>
      </c>
      <c r="AQ7" s="584"/>
      <c r="AR7" s="584"/>
      <c r="AS7" s="584"/>
      <c r="AT7" s="584"/>
      <c r="AU7" s="584"/>
      <c r="AV7" s="584"/>
      <c r="AW7" s="584"/>
      <c r="AX7" s="584"/>
      <c r="AY7" s="584"/>
      <c r="AZ7" s="584"/>
      <c r="BA7" s="585"/>
      <c r="BB7" s="580" t="s">
        <v>131</v>
      </c>
      <c r="BC7" s="581"/>
      <c r="BD7" s="581"/>
      <c r="BE7" s="581"/>
      <c r="BF7" s="581"/>
      <c r="BG7" s="582"/>
      <c r="BH7" s="655" t="s">
        <v>132</v>
      </c>
      <c r="BI7" s="656"/>
      <c r="BJ7" s="622" t="s">
        <v>248</v>
      </c>
      <c r="BK7" s="623"/>
      <c r="BL7" s="623"/>
      <c r="BM7" s="623"/>
      <c r="BN7" s="623"/>
      <c r="BO7" s="623"/>
      <c r="BP7" s="624"/>
      <c r="BQ7" s="664" t="s">
        <v>255</v>
      </c>
      <c r="BR7" s="665"/>
      <c r="BS7" s="668" t="s">
        <v>256</v>
      </c>
      <c r="BT7" s="665"/>
      <c r="BU7" s="551" t="s">
        <v>135</v>
      </c>
    </row>
    <row r="8" spans="1:73" ht="144.75" customHeight="1" x14ac:dyDescent="0.25">
      <c r="A8" s="77" t="s">
        <v>136</v>
      </c>
      <c r="B8" s="78" t="s">
        <v>137</v>
      </c>
      <c r="C8" s="77" t="s">
        <v>136</v>
      </c>
      <c r="D8" s="78" t="s">
        <v>137</v>
      </c>
      <c r="E8" s="78" t="s">
        <v>136</v>
      </c>
      <c r="F8" s="78" t="s">
        <v>137</v>
      </c>
      <c r="G8" s="78" t="s">
        <v>138</v>
      </c>
      <c r="H8" s="78" t="s">
        <v>139</v>
      </c>
      <c r="I8" s="78" t="s">
        <v>140</v>
      </c>
      <c r="J8" s="78" t="s">
        <v>141</v>
      </c>
      <c r="K8" s="78" t="s">
        <v>138</v>
      </c>
      <c r="L8" s="78" t="s">
        <v>142</v>
      </c>
      <c r="M8" s="78" t="s">
        <v>143</v>
      </c>
      <c r="N8" s="79" t="s">
        <v>144</v>
      </c>
      <c r="O8" s="620" t="s">
        <v>145</v>
      </c>
      <c r="P8" s="621"/>
      <c r="Q8" s="78" t="s">
        <v>146</v>
      </c>
      <c r="R8" s="78" t="s">
        <v>147</v>
      </c>
      <c r="S8" s="80" t="s">
        <v>148</v>
      </c>
      <c r="T8" s="81" t="s">
        <v>149</v>
      </c>
      <c r="U8" s="78" t="s">
        <v>150</v>
      </c>
      <c r="V8" s="78" t="s">
        <v>151</v>
      </c>
      <c r="W8" s="78" t="s">
        <v>152</v>
      </c>
      <c r="X8" s="675" t="s">
        <v>337</v>
      </c>
      <c r="Y8" s="676"/>
      <c r="Z8" s="677"/>
      <c r="AA8" s="78" t="s">
        <v>153</v>
      </c>
      <c r="AB8" s="77" t="s">
        <v>85</v>
      </c>
      <c r="AC8" s="78" t="s">
        <v>137</v>
      </c>
      <c r="AD8" s="633" t="s">
        <v>154</v>
      </c>
      <c r="AE8" s="634"/>
      <c r="AF8" s="635" t="s">
        <v>155</v>
      </c>
      <c r="AG8" s="636"/>
      <c r="AH8" s="633" t="s">
        <v>156</v>
      </c>
      <c r="AI8" s="634"/>
      <c r="AJ8" s="633" t="s">
        <v>157</v>
      </c>
      <c r="AK8" s="634"/>
      <c r="AL8" s="633" t="s">
        <v>158</v>
      </c>
      <c r="AM8" s="634"/>
      <c r="AN8" s="633" t="s">
        <v>159</v>
      </c>
      <c r="AO8" s="634"/>
      <c r="AP8" s="633" t="s">
        <v>160</v>
      </c>
      <c r="AQ8" s="634"/>
      <c r="AR8" s="633" t="s">
        <v>161</v>
      </c>
      <c r="AS8" s="634"/>
      <c r="AT8" s="633" t="s">
        <v>162</v>
      </c>
      <c r="AU8" s="634"/>
      <c r="AV8" s="633" t="s">
        <v>163</v>
      </c>
      <c r="AW8" s="634"/>
      <c r="AX8" s="633" t="s">
        <v>164</v>
      </c>
      <c r="AY8" s="634"/>
      <c r="AZ8" s="633" t="s">
        <v>247</v>
      </c>
      <c r="BA8" s="634"/>
      <c r="BB8" s="633" t="s">
        <v>166</v>
      </c>
      <c r="BC8" s="634"/>
      <c r="BD8" s="662" t="s">
        <v>167</v>
      </c>
      <c r="BE8" s="663"/>
      <c r="BF8" s="662" t="s">
        <v>168</v>
      </c>
      <c r="BG8" s="663"/>
      <c r="BH8" s="657"/>
      <c r="BI8" s="658"/>
      <c r="BJ8" s="625" t="s">
        <v>249</v>
      </c>
      <c r="BK8" s="627" t="s">
        <v>250</v>
      </c>
      <c r="BL8" s="625" t="s">
        <v>251</v>
      </c>
      <c r="BM8" s="629" t="s">
        <v>252</v>
      </c>
      <c r="BN8" s="631" t="s">
        <v>253</v>
      </c>
      <c r="BO8" s="632"/>
      <c r="BP8" s="625" t="s">
        <v>254</v>
      </c>
      <c r="BQ8" s="666"/>
      <c r="BR8" s="667"/>
      <c r="BS8" s="669"/>
      <c r="BT8" s="667"/>
      <c r="BU8" s="551"/>
    </row>
    <row r="9" spans="1:73" ht="21.75" customHeight="1" x14ac:dyDescent="0.25">
      <c r="A9" s="84"/>
      <c r="B9" s="85"/>
      <c r="C9" s="85"/>
      <c r="D9" s="85"/>
      <c r="E9" s="85"/>
      <c r="F9" s="85"/>
      <c r="G9" s="85"/>
      <c r="H9" s="85"/>
      <c r="I9" s="85"/>
      <c r="J9" s="85"/>
      <c r="K9" s="86"/>
      <c r="L9" s="86"/>
      <c r="M9" s="86"/>
      <c r="N9" s="85"/>
      <c r="O9" s="78" t="s">
        <v>261</v>
      </c>
      <c r="P9" s="152" t="s">
        <v>262</v>
      </c>
      <c r="Q9" s="85"/>
      <c r="R9" s="85"/>
      <c r="S9" s="87"/>
      <c r="T9" s="88"/>
      <c r="U9" s="85"/>
      <c r="V9" s="85"/>
      <c r="W9" s="85"/>
      <c r="X9" s="81" t="s">
        <v>266</v>
      </c>
      <c r="Y9" s="81" t="s">
        <v>267</v>
      </c>
      <c r="Z9" s="81" t="s">
        <v>268</v>
      </c>
      <c r="AA9" s="88"/>
      <c r="AB9" s="84"/>
      <c r="AC9" s="85"/>
      <c r="AD9" s="89"/>
      <c r="AE9" s="89"/>
      <c r="AF9" s="90"/>
      <c r="AG9" s="90"/>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626"/>
      <c r="BK9" s="628"/>
      <c r="BL9" s="626"/>
      <c r="BM9" s="630"/>
      <c r="BN9" s="144" t="s">
        <v>136</v>
      </c>
      <c r="BO9" s="145" t="s">
        <v>137</v>
      </c>
      <c r="BP9" s="626"/>
      <c r="BQ9" s="146" t="s">
        <v>257</v>
      </c>
      <c r="BR9" s="147" t="s">
        <v>258</v>
      </c>
      <c r="BS9" s="147" t="s">
        <v>257</v>
      </c>
      <c r="BT9" s="147" t="s">
        <v>258</v>
      </c>
      <c r="BU9" s="92"/>
    </row>
    <row r="10" spans="1:73" ht="15.75" x14ac:dyDescent="0.25">
      <c r="A10" s="93">
        <v>1</v>
      </c>
      <c r="B10" s="552" t="s">
        <v>169</v>
      </c>
      <c r="C10" s="552"/>
      <c r="D10" s="552"/>
      <c r="E10" s="552"/>
      <c r="F10" s="552"/>
      <c r="G10" s="552"/>
      <c r="H10" s="552"/>
      <c r="I10" s="552"/>
      <c r="J10" s="94"/>
      <c r="K10" s="95" t="s">
        <v>170</v>
      </c>
      <c r="L10" s="95"/>
      <c r="M10" s="95" t="s">
        <v>170</v>
      </c>
      <c r="N10" s="95"/>
      <c r="O10" s="95" t="s">
        <v>170</v>
      </c>
      <c r="P10" s="95"/>
      <c r="Q10" s="95" t="s">
        <v>170</v>
      </c>
      <c r="R10" s="95" t="s">
        <v>170</v>
      </c>
      <c r="S10" s="95" t="s">
        <v>170</v>
      </c>
      <c r="T10" s="95" t="s">
        <v>170</v>
      </c>
      <c r="U10" s="95" t="s">
        <v>170</v>
      </c>
      <c r="V10" s="95" t="s">
        <v>170</v>
      </c>
      <c r="W10" s="95" t="s">
        <v>170</v>
      </c>
      <c r="X10" s="95" t="s">
        <v>170</v>
      </c>
      <c r="Y10" s="95"/>
      <c r="Z10" s="95"/>
      <c r="AA10" s="95" t="s">
        <v>170</v>
      </c>
      <c r="AB10" s="95" t="s">
        <v>170</v>
      </c>
      <c r="AC10" s="95" t="s">
        <v>170</v>
      </c>
      <c r="AD10" s="95" t="s">
        <v>170</v>
      </c>
      <c r="AE10" s="95"/>
      <c r="AF10" s="95" t="s">
        <v>170</v>
      </c>
      <c r="AG10" s="95"/>
      <c r="AH10" s="95" t="s">
        <v>170</v>
      </c>
      <c r="AI10" s="95"/>
      <c r="AJ10" s="95" t="s">
        <v>170</v>
      </c>
      <c r="AK10" s="95"/>
      <c r="AL10" s="95" t="s">
        <v>170</v>
      </c>
      <c r="AM10" s="95"/>
      <c r="AN10" s="95" t="s">
        <v>170</v>
      </c>
      <c r="AO10" s="95"/>
      <c r="AP10" s="95" t="s">
        <v>170</v>
      </c>
      <c r="AQ10" s="95"/>
      <c r="AR10" s="95" t="s">
        <v>170</v>
      </c>
      <c r="AS10" s="95"/>
      <c r="AT10" s="95" t="s">
        <v>170</v>
      </c>
      <c r="AU10" s="95"/>
      <c r="AV10" s="95" t="s">
        <v>170</v>
      </c>
      <c r="AW10" s="95"/>
      <c r="AX10" s="95" t="s">
        <v>170</v>
      </c>
      <c r="AY10" s="95"/>
      <c r="AZ10" s="95" t="s">
        <v>170</v>
      </c>
      <c r="BA10" s="95"/>
      <c r="BB10" s="95" t="s">
        <v>170</v>
      </c>
      <c r="BC10" s="95"/>
      <c r="BD10" s="95" t="s">
        <v>170</v>
      </c>
      <c r="BE10" s="95"/>
      <c r="BF10" s="95" t="s">
        <v>170</v>
      </c>
      <c r="BG10" s="95"/>
      <c r="BH10" s="95" t="s">
        <v>170</v>
      </c>
      <c r="BI10" s="95"/>
      <c r="BJ10" s="95"/>
      <c r="BK10" s="95"/>
      <c r="BL10" s="95"/>
      <c r="BM10" s="95"/>
      <c r="BN10" s="95"/>
      <c r="BO10" s="95"/>
      <c r="BP10" s="95"/>
      <c r="BQ10" s="95" t="s">
        <v>170</v>
      </c>
      <c r="BR10" s="95"/>
      <c r="BS10" s="95" t="s">
        <v>170</v>
      </c>
      <c r="BT10" s="95"/>
      <c r="BU10" s="96" t="s">
        <v>170</v>
      </c>
    </row>
    <row r="11" spans="1:73" ht="15.75" x14ac:dyDescent="0.25">
      <c r="A11" s="97"/>
      <c r="B11" s="98"/>
      <c r="C11" s="99">
        <v>43</v>
      </c>
      <c r="D11" s="553" t="s">
        <v>171</v>
      </c>
      <c r="E11" s="554"/>
      <c r="F11" s="554"/>
      <c r="G11" s="554"/>
      <c r="H11" s="554"/>
      <c r="I11" s="554"/>
      <c r="J11" s="554"/>
      <c r="K11" s="554"/>
      <c r="L11" s="554"/>
      <c r="M11" s="554"/>
      <c r="N11" s="100"/>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2"/>
    </row>
    <row r="12" spans="1:73" ht="15.75" x14ac:dyDescent="0.25">
      <c r="A12" s="103"/>
      <c r="B12" s="104" t="s">
        <v>170</v>
      </c>
      <c r="C12" s="105"/>
      <c r="D12" s="104"/>
      <c r="E12" s="106">
        <v>4301</v>
      </c>
      <c r="F12" s="555" t="s">
        <v>172</v>
      </c>
      <c r="G12" s="556"/>
      <c r="H12" s="556"/>
      <c r="I12" s="556"/>
      <c r="J12" s="556"/>
      <c r="K12" s="556"/>
      <c r="L12" s="556"/>
      <c r="M12" s="556"/>
      <c r="N12" s="556"/>
      <c r="O12" s="556"/>
      <c r="P12" s="556"/>
      <c r="Q12" s="556"/>
      <c r="R12" s="556"/>
      <c r="S12" s="556"/>
      <c r="T12" s="556"/>
      <c r="U12" s="556"/>
      <c r="V12" s="107" t="s">
        <v>170</v>
      </c>
      <c r="W12" s="107" t="s">
        <v>170</v>
      </c>
      <c r="X12" s="107" t="s">
        <v>170</v>
      </c>
      <c r="Y12" s="107"/>
      <c r="Z12" s="107"/>
      <c r="AA12" s="107" t="s">
        <v>170</v>
      </c>
      <c r="AB12" s="107" t="s">
        <v>170</v>
      </c>
      <c r="AC12" s="107" t="s">
        <v>170</v>
      </c>
      <c r="AD12" s="108" t="s">
        <v>170</v>
      </c>
      <c r="AE12" s="108"/>
      <c r="AF12" s="108" t="s">
        <v>170</v>
      </c>
      <c r="AG12" s="108"/>
      <c r="AH12" s="108" t="s">
        <v>170</v>
      </c>
      <c r="AI12" s="108"/>
      <c r="AJ12" s="108" t="s">
        <v>170</v>
      </c>
      <c r="AK12" s="108"/>
      <c r="AL12" s="108" t="s">
        <v>170</v>
      </c>
      <c r="AM12" s="108"/>
      <c r="AN12" s="108" t="s">
        <v>170</v>
      </c>
      <c r="AO12" s="108"/>
      <c r="AP12" s="108" t="s">
        <v>170</v>
      </c>
      <c r="AQ12" s="108"/>
      <c r="AR12" s="108" t="s">
        <v>170</v>
      </c>
      <c r="AS12" s="108"/>
      <c r="AT12" s="108" t="s">
        <v>170</v>
      </c>
      <c r="AU12" s="108"/>
      <c r="AV12" s="108" t="s">
        <v>170</v>
      </c>
      <c r="AW12" s="108"/>
      <c r="AX12" s="108" t="s">
        <v>170</v>
      </c>
      <c r="AY12" s="108"/>
      <c r="AZ12" s="108" t="s">
        <v>170</v>
      </c>
      <c r="BA12" s="108"/>
      <c r="BB12" s="108" t="s">
        <v>170</v>
      </c>
      <c r="BC12" s="108"/>
      <c r="BD12" s="108" t="s">
        <v>170</v>
      </c>
      <c r="BE12" s="108"/>
      <c r="BF12" s="108" t="s">
        <v>170</v>
      </c>
      <c r="BG12" s="108"/>
      <c r="BH12" s="108" t="s">
        <v>170</v>
      </c>
      <c r="BI12" s="108"/>
      <c r="BJ12" s="108"/>
      <c r="BK12" s="108"/>
      <c r="BL12" s="108"/>
      <c r="BM12" s="108"/>
      <c r="BN12" s="108"/>
      <c r="BO12" s="108"/>
      <c r="BP12" s="108"/>
      <c r="BQ12" s="108" t="s">
        <v>170</v>
      </c>
      <c r="BR12" s="108"/>
      <c r="BS12" s="108" t="s">
        <v>170</v>
      </c>
      <c r="BT12" s="108"/>
      <c r="BU12" s="109" t="s">
        <v>170</v>
      </c>
    </row>
    <row r="13" spans="1:73" s="217" customFormat="1" ht="37.5" customHeight="1" x14ac:dyDescent="0.25">
      <c r="A13" s="210"/>
      <c r="B13" s="211"/>
      <c r="C13" s="212"/>
      <c r="D13" s="213"/>
      <c r="E13" s="670" t="s">
        <v>170</v>
      </c>
      <c r="F13" s="670" t="s">
        <v>170</v>
      </c>
      <c r="G13" s="649">
        <v>4301007</v>
      </c>
      <c r="H13" s="650" t="s">
        <v>61</v>
      </c>
      <c r="I13" s="649">
        <v>4301007</v>
      </c>
      <c r="J13" s="650" t="s">
        <v>61</v>
      </c>
      <c r="K13" s="649">
        <v>430100701</v>
      </c>
      <c r="L13" s="650" t="s">
        <v>62</v>
      </c>
      <c r="M13" s="649">
        <v>430100701</v>
      </c>
      <c r="N13" s="650" t="s">
        <v>62</v>
      </c>
      <c r="O13" s="644">
        <v>12</v>
      </c>
      <c r="P13" s="644">
        <v>0</v>
      </c>
      <c r="Q13" s="653">
        <v>2020003630009</v>
      </c>
      <c r="R13" s="644" t="s">
        <v>60</v>
      </c>
      <c r="S13" s="645">
        <f>SUM(X13:X23)/T13</f>
        <v>0.50864044185503643</v>
      </c>
      <c r="T13" s="681">
        <f>SUM(X13:X51)</f>
        <v>5232666192.1399994</v>
      </c>
      <c r="U13" s="646" t="s">
        <v>173</v>
      </c>
      <c r="V13" s="646" t="s">
        <v>174</v>
      </c>
      <c r="W13" s="682" t="s">
        <v>175</v>
      </c>
      <c r="X13" s="286">
        <v>745120983.30999994</v>
      </c>
      <c r="Y13" s="242">
        <v>349158161.13999999</v>
      </c>
      <c r="Z13" s="242">
        <v>349158161.13999999</v>
      </c>
      <c r="AA13" s="214" t="s">
        <v>176</v>
      </c>
      <c r="AB13" s="214">
        <v>5</v>
      </c>
      <c r="AC13" s="214" t="s">
        <v>177</v>
      </c>
      <c r="AD13" s="615">
        <v>6.9909999999999997</v>
      </c>
      <c r="AE13" s="642">
        <v>986</v>
      </c>
      <c r="AF13" s="616">
        <v>6.4530000000000003</v>
      </c>
      <c r="AG13" s="642">
        <v>16</v>
      </c>
      <c r="AH13" s="617">
        <v>3.52</v>
      </c>
      <c r="AI13" s="642">
        <v>61</v>
      </c>
      <c r="AJ13" s="616">
        <v>4.3780000000000001</v>
      </c>
      <c r="AK13" s="642">
        <v>78</v>
      </c>
      <c r="AL13" s="616">
        <v>4.202</v>
      </c>
      <c r="AM13" s="642">
        <v>616</v>
      </c>
      <c r="AN13" s="616">
        <v>1.3440000000000001</v>
      </c>
      <c r="AO13" s="642">
        <v>247</v>
      </c>
      <c r="AP13" s="616" t="s">
        <v>170</v>
      </c>
      <c r="AQ13" s="642"/>
      <c r="AR13" s="616" t="s">
        <v>170</v>
      </c>
      <c r="AS13" s="642"/>
      <c r="AT13" s="616" t="s">
        <v>170</v>
      </c>
      <c r="AU13" s="642"/>
      <c r="AV13" s="616" t="s">
        <v>170</v>
      </c>
      <c r="AW13" s="642"/>
      <c r="AX13" s="616" t="s">
        <v>170</v>
      </c>
      <c r="AY13" s="642"/>
      <c r="AZ13" s="616" t="s">
        <v>170</v>
      </c>
      <c r="BA13" s="642"/>
      <c r="BB13" s="616" t="s">
        <v>170</v>
      </c>
      <c r="BC13" s="642"/>
      <c r="BD13" s="616" t="s">
        <v>170</v>
      </c>
      <c r="BE13" s="642"/>
      <c r="BF13" s="616" t="s">
        <v>170</v>
      </c>
      <c r="BG13" s="642"/>
      <c r="BH13" s="616">
        <v>13.444000000000001</v>
      </c>
      <c r="BI13" s="642">
        <f>+AE13+AG13</f>
        <v>1002</v>
      </c>
      <c r="BJ13" s="615">
        <v>11</v>
      </c>
      <c r="BK13" s="640">
        <f>SUM(Y13:Y51)</f>
        <v>1351894166.7800002</v>
      </c>
      <c r="BL13" s="640">
        <f>SUM(Z13:Z51)</f>
        <v>842376000.77999997</v>
      </c>
      <c r="BM13" s="641">
        <f>BL13/BK13</f>
        <v>0.62310794844718309</v>
      </c>
      <c r="BN13" s="215"/>
      <c r="BO13" s="216"/>
      <c r="BP13" s="615"/>
      <c r="BQ13" s="637">
        <v>44200</v>
      </c>
      <c r="BR13" s="637">
        <v>44228</v>
      </c>
      <c r="BS13" s="637">
        <v>44560</v>
      </c>
      <c r="BT13" s="637">
        <v>44346</v>
      </c>
      <c r="BU13" s="647" t="s">
        <v>272</v>
      </c>
    </row>
    <row r="14" spans="1:73" s="217" customFormat="1" ht="37.5" customHeight="1" x14ac:dyDescent="0.25">
      <c r="A14" s="210"/>
      <c r="B14" s="211"/>
      <c r="C14" s="212"/>
      <c r="D14" s="213"/>
      <c r="E14" s="670"/>
      <c r="F14" s="670"/>
      <c r="G14" s="649"/>
      <c r="H14" s="651"/>
      <c r="I14" s="649"/>
      <c r="J14" s="651"/>
      <c r="K14" s="649"/>
      <c r="L14" s="651"/>
      <c r="M14" s="649"/>
      <c r="N14" s="651"/>
      <c r="O14" s="644"/>
      <c r="P14" s="644"/>
      <c r="Q14" s="653"/>
      <c r="R14" s="644"/>
      <c r="S14" s="645"/>
      <c r="T14" s="681"/>
      <c r="U14" s="646"/>
      <c r="V14" s="646"/>
      <c r="W14" s="683"/>
      <c r="X14" s="286">
        <v>460056673.81</v>
      </c>
      <c r="Y14" s="242">
        <v>384285339.6400001</v>
      </c>
      <c r="Z14" s="242">
        <v>384285339.63999999</v>
      </c>
      <c r="AA14" s="214" t="s">
        <v>179</v>
      </c>
      <c r="AB14" s="214">
        <v>25</v>
      </c>
      <c r="AC14" s="214" t="s">
        <v>180</v>
      </c>
      <c r="AD14" s="615"/>
      <c r="AE14" s="642"/>
      <c r="AF14" s="616"/>
      <c r="AG14" s="642"/>
      <c r="AH14" s="617"/>
      <c r="AI14" s="642"/>
      <c r="AJ14" s="616"/>
      <c r="AK14" s="642"/>
      <c r="AL14" s="616"/>
      <c r="AM14" s="642"/>
      <c r="AN14" s="616"/>
      <c r="AO14" s="642"/>
      <c r="AP14" s="616"/>
      <c r="AQ14" s="642"/>
      <c r="AR14" s="616"/>
      <c r="AS14" s="642"/>
      <c r="AT14" s="616"/>
      <c r="AU14" s="642"/>
      <c r="AV14" s="616"/>
      <c r="AW14" s="642"/>
      <c r="AX14" s="616"/>
      <c r="AY14" s="642"/>
      <c r="AZ14" s="616"/>
      <c r="BA14" s="642"/>
      <c r="BB14" s="616"/>
      <c r="BC14" s="642"/>
      <c r="BD14" s="616"/>
      <c r="BE14" s="642"/>
      <c r="BF14" s="616"/>
      <c r="BG14" s="642"/>
      <c r="BH14" s="616"/>
      <c r="BI14" s="642"/>
      <c r="BJ14" s="615"/>
      <c r="BK14" s="615"/>
      <c r="BL14" s="615"/>
      <c r="BM14" s="641"/>
      <c r="BN14" s="218"/>
      <c r="BO14" s="219"/>
      <c r="BP14" s="615"/>
      <c r="BQ14" s="638"/>
      <c r="BR14" s="638"/>
      <c r="BS14" s="638"/>
      <c r="BT14" s="638"/>
      <c r="BU14" s="617"/>
    </row>
    <row r="15" spans="1:73" s="217" customFormat="1" ht="67.5" customHeight="1" x14ac:dyDescent="0.25">
      <c r="A15" s="210"/>
      <c r="B15" s="211"/>
      <c r="C15" s="212"/>
      <c r="D15" s="213"/>
      <c r="E15" s="670"/>
      <c r="F15" s="670"/>
      <c r="G15" s="649"/>
      <c r="H15" s="651"/>
      <c r="I15" s="649"/>
      <c r="J15" s="651"/>
      <c r="K15" s="649"/>
      <c r="L15" s="651"/>
      <c r="M15" s="649"/>
      <c r="N15" s="651"/>
      <c r="O15" s="644"/>
      <c r="P15" s="644"/>
      <c r="Q15" s="653"/>
      <c r="R15" s="644"/>
      <c r="S15" s="645"/>
      <c r="T15" s="681"/>
      <c r="U15" s="646"/>
      <c r="V15" s="646"/>
      <c r="W15" s="343" t="s">
        <v>428</v>
      </c>
      <c r="X15" s="349">
        <v>302703853</v>
      </c>
      <c r="Y15" s="319"/>
      <c r="Z15" s="319"/>
      <c r="AA15" s="345" t="s">
        <v>384</v>
      </c>
      <c r="AB15" s="345">
        <v>28</v>
      </c>
      <c r="AC15" s="345" t="s">
        <v>429</v>
      </c>
      <c r="AD15" s="615"/>
      <c r="AE15" s="642"/>
      <c r="AF15" s="616"/>
      <c r="AG15" s="642"/>
      <c r="AH15" s="617"/>
      <c r="AI15" s="642"/>
      <c r="AJ15" s="616"/>
      <c r="AK15" s="642"/>
      <c r="AL15" s="616"/>
      <c r="AM15" s="642"/>
      <c r="AN15" s="616"/>
      <c r="AO15" s="642"/>
      <c r="AP15" s="616"/>
      <c r="AQ15" s="642"/>
      <c r="AR15" s="616"/>
      <c r="AS15" s="642"/>
      <c r="AT15" s="616"/>
      <c r="AU15" s="642"/>
      <c r="AV15" s="616"/>
      <c r="AW15" s="642"/>
      <c r="AX15" s="616"/>
      <c r="AY15" s="642"/>
      <c r="AZ15" s="616"/>
      <c r="BA15" s="642"/>
      <c r="BB15" s="616"/>
      <c r="BC15" s="642"/>
      <c r="BD15" s="616"/>
      <c r="BE15" s="642"/>
      <c r="BF15" s="616"/>
      <c r="BG15" s="642"/>
      <c r="BH15" s="616"/>
      <c r="BI15" s="642"/>
      <c r="BJ15" s="615"/>
      <c r="BK15" s="615"/>
      <c r="BL15" s="615"/>
      <c r="BM15" s="641"/>
      <c r="BN15" s="218"/>
      <c r="BO15" s="219"/>
      <c r="BP15" s="615"/>
      <c r="BQ15" s="638"/>
      <c r="BR15" s="638"/>
      <c r="BS15" s="638"/>
      <c r="BT15" s="638"/>
      <c r="BU15" s="617"/>
    </row>
    <row r="16" spans="1:73" s="217" customFormat="1" ht="74.25" customHeight="1" x14ac:dyDescent="0.25">
      <c r="A16" s="210"/>
      <c r="B16" s="211"/>
      <c r="C16" s="212"/>
      <c r="D16" s="213"/>
      <c r="E16" s="670"/>
      <c r="F16" s="670"/>
      <c r="G16" s="649"/>
      <c r="H16" s="651"/>
      <c r="I16" s="649"/>
      <c r="J16" s="651"/>
      <c r="K16" s="649"/>
      <c r="L16" s="651"/>
      <c r="M16" s="649"/>
      <c r="N16" s="651"/>
      <c r="O16" s="644"/>
      <c r="P16" s="644"/>
      <c r="Q16" s="653"/>
      <c r="R16" s="644"/>
      <c r="S16" s="645"/>
      <c r="T16" s="681"/>
      <c r="U16" s="646"/>
      <c r="V16" s="646"/>
      <c r="W16" s="646" t="s">
        <v>181</v>
      </c>
      <c r="X16" s="242">
        <v>145384615</v>
      </c>
      <c r="Y16" s="242">
        <v>110533332</v>
      </c>
      <c r="Z16" s="242">
        <v>0</v>
      </c>
      <c r="AA16" s="214" t="s">
        <v>182</v>
      </c>
      <c r="AB16" s="214">
        <v>7</v>
      </c>
      <c r="AC16" s="214" t="s">
        <v>183</v>
      </c>
      <c r="AD16" s="615"/>
      <c r="AE16" s="642"/>
      <c r="AF16" s="616"/>
      <c r="AG16" s="642"/>
      <c r="AH16" s="617"/>
      <c r="AI16" s="642"/>
      <c r="AJ16" s="616"/>
      <c r="AK16" s="642"/>
      <c r="AL16" s="616"/>
      <c r="AM16" s="642"/>
      <c r="AN16" s="616"/>
      <c r="AO16" s="642"/>
      <c r="AP16" s="616"/>
      <c r="AQ16" s="642"/>
      <c r="AR16" s="616"/>
      <c r="AS16" s="642"/>
      <c r="AT16" s="616"/>
      <c r="AU16" s="642"/>
      <c r="AV16" s="616"/>
      <c r="AW16" s="642"/>
      <c r="AX16" s="616"/>
      <c r="AY16" s="642"/>
      <c r="AZ16" s="616"/>
      <c r="BA16" s="642"/>
      <c r="BB16" s="616"/>
      <c r="BC16" s="642"/>
      <c r="BD16" s="616"/>
      <c r="BE16" s="642"/>
      <c r="BF16" s="616"/>
      <c r="BG16" s="642"/>
      <c r="BH16" s="616"/>
      <c r="BI16" s="642"/>
      <c r="BJ16" s="615"/>
      <c r="BK16" s="615"/>
      <c r="BL16" s="615"/>
      <c r="BM16" s="641"/>
      <c r="BN16" s="218"/>
      <c r="BO16" s="219"/>
      <c r="BP16" s="615"/>
      <c r="BQ16" s="638"/>
      <c r="BR16" s="638"/>
      <c r="BS16" s="638"/>
      <c r="BT16" s="638"/>
      <c r="BU16" s="617"/>
    </row>
    <row r="17" spans="1:73" s="217" customFormat="1" ht="48" customHeight="1" x14ac:dyDescent="0.25">
      <c r="A17" s="210"/>
      <c r="B17" s="211"/>
      <c r="C17" s="212"/>
      <c r="D17" s="213"/>
      <c r="E17" s="670"/>
      <c r="F17" s="670"/>
      <c r="G17" s="649"/>
      <c r="H17" s="651"/>
      <c r="I17" s="649"/>
      <c r="J17" s="651"/>
      <c r="K17" s="649"/>
      <c r="L17" s="651"/>
      <c r="M17" s="649"/>
      <c r="N17" s="651"/>
      <c r="O17" s="644"/>
      <c r="P17" s="644"/>
      <c r="Q17" s="653"/>
      <c r="R17" s="644"/>
      <c r="S17" s="645"/>
      <c r="T17" s="681"/>
      <c r="U17" s="646"/>
      <c r="V17" s="646"/>
      <c r="W17" s="646"/>
      <c r="X17" s="319">
        <v>229425464</v>
      </c>
      <c r="Y17" s="319"/>
      <c r="Z17" s="319"/>
      <c r="AA17" s="345" t="s">
        <v>360</v>
      </c>
      <c r="AB17" s="345">
        <v>28</v>
      </c>
      <c r="AC17" s="345" t="s">
        <v>429</v>
      </c>
      <c r="AD17" s="615"/>
      <c r="AE17" s="642"/>
      <c r="AF17" s="616"/>
      <c r="AG17" s="642"/>
      <c r="AH17" s="617"/>
      <c r="AI17" s="642"/>
      <c r="AJ17" s="616"/>
      <c r="AK17" s="642"/>
      <c r="AL17" s="616"/>
      <c r="AM17" s="642"/>
      <c r="AN17" s="616"/>
      <c r="AO17" s="642"/>
      <c r="AP17" s="616"/>
      <c r="AQ17" s="642"/>
      <c r="AR17" s="616"/>
      <c r="AS17" s="642"/>
      <c r="AT17" s="616"/>
      <c r="AU17" s="642"/>
      <c r="AV17" s="616"/>
      <c r="AW17" s="642"/>
      <c r="AX17" s="616"/>
      <c r="AY17" s="642"/>
      <c r="AZ17" s="616"/>
      <c r="BA17" s="642"/>
      <c r="BB17" s="616"/>
      <c r="BC17" s="642"/>
      <c r="BD17" s="616"/>
      <c r="BE17" s="642"/>
      <c r="BF17" s="616"/>
      <c r="BG17" s="642"/>
      <c r="BH17" s="616"/>
      <c r="BI17" s="642"/>
      <c r="BJ17" s="615"/>
      <c r="BK17" s="615"/>
      <c r="BL17" s="615"/>
      <c r="BM17" s="641"/>
      <c r="BN17" s="218"/>
      <c r="BO17" s="219"/>
      <c r="BP17" s="615"/>
      <c r="BQ17" s="638"/>
      <c r="BR17" s="638"/>
      <c r="BS17" s="638"/>
      <c r="BT17" s="638"/>
      <c r="BU17" s="617"/>
    </row>
    <row r="18" spans="1:73" s="217" customFormat="1" ht="74.25" customHeight="1" x14ac:dyDescent="0.25">
      <c r="A18" s="210"/>
      <c r="B18" s="211" t="s">
        <v>170</v>
      </c>
      <c r="C18" s="212"/>
      <c r="D18" s="213"/>
      <c r="E18" s="670"/>
      <c r="F18" s="670"/>
      <c r="G18" s="649"/>
      <c r="H18" s="651"/>
      <c r="I18" s="649"/>
      <c r="J18" s="651"/>
      <c r="K18" s="649"/>
      <c r="L18" s="651"/>
      <c r="M18" s="649"/>
      <c r="N18" s="651"/>
      <c r="O18" s="644"/>
      <c r="P18" s="644"/>
      <c r="Q18" s="653"/>
      <c r="R18" s="644"/>
      <c r="S18" s="645"/>
      <c r="T18" s="681"/>
      <c r="U18" s="646"/>
      <c r="V18" s="646"/>
      <c r="W18" s="646"/>
      <c r="X18" s="242">
        <v>60000000</v>
      </c>
      <c r="Y18" s="242">
        <v>21000000</v>
      </c>
      <c r="Z18" s="242">
        <v>0</v>
      </c>
      <c r="AA18" s="214" t="s">
        <v>184</v>
      </c>
      <c r="AB18" s="214">
        <v>12</v>
      </c>
      <c r="AC18" s="214" t="s">
        <v>185</v>
      </c>
      <c r="AD18" s="615"/>
      <c r="AE18" s="642"/>
      <c r="AF18" s="616"/>
      <c r="AG18" s="642"/>
      <c r="AH18" s="617"/>
      <c r="AI18" s="642"/>
      <c r="AJ18" s="616"/>
      <c r="AK18" s="642"/>
      <c r="AL18" s="616"/>
      <c r="AM18" s="642"/>
      <c r="AN18" s="616"/>
      <c r="AO18" s="642"/>
      <c r="AP18" s="616"/>
      <c r="AQ18" s="642"/>
      <c r="AR18" s="616"/>
      <c r="AS18" s="642"/>
      <c r="AT18" s="616"/>
      <c r="AU18" s="642"/>
      <c r="AV18" s="616"/>
      <c r="AW18" s="642"/>
      <c r="AX18" s="616"/>
      <c r="AY18" s="642"/>
      <c r="AZ18" s="616"/>
      <c r="BA18" s="642"/>
      <c r="BB18" s="616"/>
      <c r="BC18" s="642"/>
      <c r="BD18" s="616"/>
      <c r="BE18" s="642"/>
      <c r="BF18" s="616"/>
      <c r="BG18" s="642"/>
      <c r="BH18" s="616"/>
      <c r="BI18" s="642"/>
      <c r="BJ18" s="615"/>
      <c r="BK18" s="615"/>
      <c r="BL18" s="615"/>
      <c r="BM18" s="641"/>
      <c r="BN18" s="218"/>
      <c r="BO18" s="219"/>
      <c r="BP18" s="615"/>
      <c r="BQ18" s="638"/>
      <c r="BR18" s="638"/>
      <c r="BS18" s="638"/>
      <c r="BT18" s="638"/>
      <c r="BU18" s="617"/>
    </row>
    <row r="19" spans="1:73" s="217" customFormat="1" ht="37.5" customHeight="1" x14ac:dyDescent="0.25">
      <c r="A19" s="210"/>
      <c r="B19" s="211"/>
      <c r="C19" s="212"/>
      <c r="D19" s="213"/>
      <c r="E19" s="670"/>
      <c r="F19" s="670"/>
      <c r="G19" s="649"/>
      <c r="H19" s="651"/>
      <c r="I19" s="649"/>
      <c r="J19" s="651"/>
      <c r="K19" s="649"/>
      <c r="L19" s="651"/>
      <c r="M19" s="649"/>
      <c r="N19" s="651"/>
      <c r="O19" s="644"/>
      <c r="P19" s="644"/>
      <c r="Q19" s="653"/>
      <c r="R19" s="644"/>
      <c r="S19" s="645"/>
      <c r="T19" s="681"/>
      <c r="U19" s="646"/>
      <c r="V19" s="646"/>
      <c r="W19" s="646" t="s">
        <v>186</v>
      </c>
      <c r="X19" s="242">
        <v>38625517.93</v>
      </c>
      <c r="Y19" s="244">
        <v>0</v>
      </c>
      <c r="Z19" s="244">
        <v>0</v>
      </c>
      <c r="AA19" s="214" t="s">
        <v>187</v>
      </c>
      <c r="AB19" s="214">
        <v>12</v>
      </c>
      <c r="AC19" s="214" t="s">
        <v>185</v>
      </c>
      <c r="AD19" s="615"/>
      <c r="AE19" s="642"/>
      <c r="AF19" s="616"/>
      <c r="AG19" s="642"/>
      <c r="AH19" s="617"/>
      <c r="AI19" s="642"/>
      <c r="AJ19" s="616"/>
      <c r="AK19" s="642"/>
      <c r="AL19" s="616"/>
      <c r="AM19" s="642"/>
      <c r="AN19" s="616"/>
      <c r="AO19" s="642"/>
      <c r="AP19" s="616"/>
      <c r="AQ19" s="642"/>
      <c r="AR19" s="616"/>
      <c r="AS19" s="642"/>
      <c r="AT19" s="616"/>
      <c r="AU19" s="642"/>
      <c r="AV19" s="616"/>
      <c r="AW19" s="642"/>
      <c r="AX19" s="616"/>
      <c r="AY19" s="642"/>
      <c r="AZ19" s="616"/>
      <c r="BA19" s="642"/>
      <c r="BB19" s="616"/>
      <c r="BC19" s="642"/>
      <c r="BD19" s="616"/>
      <c r="BE19" s="642"/>
      <c r="BF19" s="616"/>
      <c r="BG19" s="642"/>
      <c r="BH19" s="616"/>
      <c r="BI19" s="642"/>
      <c r="BJ19" s="615"/>
      <c r="BK19" s="615"/>
      <c r="BL19" s="615"/>
      <c r="BM19" s="641"/>
      <c r="BN19" s="218"/>
      <c r="BO19" s="219"/>
      <c r="BP19" s="615"/>
      <c r="BQ19" s="638"/>
      <c r="BR19" s="638"/>
      <c r="BS19" s="638"/>
      <c r="BT19" s="638"/>
      <c r="BU19" s="617"/>
    </row>
    <row r="20" spans="1:73" s="217" customFormat="1" ht="37.5" customHeight="1" x14ac:dyDescent="0.25">
      <c r="A20" s="210"/>
      <c r="B20" s="211"/>
      <c r="C20" s="212"/>
      <c r="D20" s="213"/>
      <c r="E20" s="312"/>
      <c r="F20" s="312"/>
      <c r="G20" s="649"/>
      <c r="H20" s="651"/>
      <c r="I20" s="649"/>
      <c r="J20" s="651"/>
      <c r="K20" s="649"/>
      <c r="L20" s="651"/>
      <c r="M20" s="649"/>
      <c r="N20" s="651"/>
      <c r="O20" s="644"/>
      <c r="P20" s="644"/>
      <c r="Q20" s="653"/>
      <c r="R20" s="644"/>
      <c r="S20" s="645"/>
      <c r="T20" s="681"/>
      <c r="U20" s="646"/>
      <c r="V20" s="646"/>
      <c r="W20" s="646"/>
      <c r="X20" s="319">
        <v>285613152</v>
      </c>
      <c r="Y20" s="322"/>
      <c r="Z20" s="322"/>
      <c r="AA20" s="345" t="s">
        <v>402</v>
      </c>
      <c r="AB20" s="345">
        <v>28</v>
      </c>
      <c r="AC20" s="345" t="s">
        <v>429</v>
      </c>
      <c r="AD20" s="615"/>
      <c r="AE20" s="642"/>
      <c r="AF20" s="616"/>
      <c r="AG20" s="642"/>
      <c r="AH20" s="617"/>
      <c r="AI20" s="642"/>
      <c r="AJ20" s="616"/>
      <c r="AK20" s="642"/>
      <c r="AL20" s="616"/>
      <c r="AM20" s="642"/>
      <c r="AN20" s="616"/>
      <c r="AO20" s="642"/>
      <c r="AP20" s="616"/>
      <c r="AQ20" s="642"/>
      <c r="AR20" s="616"/>
      <c r="AS20" s="642"/>
      <c r="AT20" s="616"/>
      <c r="AU20" s="642"/>
      <c r="AV20" s="616"/>
      <c r="AW20" s="642"/>
      <c r="AX20" s="616"/>
      <c r="AY20" s="642"/>
      <c r="AZ20" s="616"/>
      <c r="BA20" s="642"/>
      <c r="BB20" s="616"/>
      <c r="BC20" s="642"/>
      <c r="BD20" s="616"/>
      <c r="BE20" s="642"/>
      <c r="BF20" s="616"/>
      <c r="BG20" s="642"/>
      <c r="BH20" s="616"/>
      <c r="BI20" s="642"/>
      <c r="BJ20" s="615"/>
      <c r="BK20" s="615"/>
      <c r="BL20" s="615"/>
      <c r="BM20" s="641"/>
      <c r="BN20" s="218"/>
      <c r="BO20" s="219"/>
      <c r="BP20" s="615"/>
      <c r="BQ20" s="638"/>
      <c r="BR20" s="638"/>
      <c r="BS20" s="638"/>
      <c r="BT20" s="638"/>
      <c r="BU20" s="617"/>
    </row>
    <row r="21" spans="1:73" s="217" customFormat="1" ht="37.5" customHeight="1" x14ac:dyDescent="0.25">
      <c r="A21" s="210"/>
      <c r="B21" s="211"/>
      <c r="C21" s="212"/>
      <c r="D21" s="213"/>
      <c r="E21" s="312"/>
      <c r="F21" s="312"/>
      <c r="G21" s="649"/>
      <c r="H21" s="651"/>
      <c r="I21" s="649"/>
      <c r="J21" s="651"/>
      <c r="K21" s="649"/>
      <c r="L21" s="651"/>
      <c r="M21" s="649"/>
      <c r="N21" s="651"/>
      <c r="O21" s="644"/>
      <c r="P21" s="644"/>
      <c r="Q21" s="653"/>
      <c r="R21" s="644"/>
      <c r="S21" s="645"/>
      <c r="T21" s="681"/>
      <c r="U21" s="646"/>
      <c r="V21" s="646"/>
      <c r="W21" s="646"/>
      <c r="X21" s="319">
        <v>300000000</v>
      </c>
      <c r="Y21" s="322"/>
      <c r="Z21" s="322"/>
      <c r="AA21" s="345" t="s">
        <v>360</v>
      </c>
      <c r="AB21" s="345">
        <v>28</v>
      </c>
      <c r="AC21" s="345" t="s">
        <v>429</v>
      </c>
      <c r="AD21" s="615"/>
      <c r="AE21" s="642"/>
      <c r="AF21" s="616"/>
      <c r="AG21" s="642"/>
      <c r="AH21" s="617"/>
      <c r="AI21" s="642"/>
      <c r="AJ21" s="616"/>
      <c r="AK21" s="642"/>
      <c r="AL21" s="616"/>
      <c r="AM21" s="642"/>
      <c r="AN21" s="616"/>
      <c r="AO21" s="642"/>
      <c r="AP21" s="616"/>
      <c r="AQ21" s="642"/>
      <c r="AR21" s="616"/>
      <c r="AS21" s="642"/>
      <c r="AT21" s="616"/>
      <c r="AU21" s="642"/>
      <c r="AV21" s="616"/>
      <c r="AW21" s="642"/>
      <c r="AX21" s="616"/>
      <c r="AY21" s="642"/>
      <c r="AZ21" s="616"/>
      <c r="BA21" s="642"/>
      <c r="BB21" s="616"/>
      <c r="BC21" s="642"/>
      <c r="BD21" s="616"/>
      <c r="BE21" s="642"/>
      <c r="BF21" s="616"/>
      <c r="BG21" s="642"/>
      <c r="BH21" s="616"/>
      <c r="BI21" s="642"/>
      <c r="BJ21" s="615"/>
      <c r="BK21" s="615"/>
      <c r="BL21" s="615"/>
      <c r="BM21" s="641"/>
      <c r="BN21" s="218"/>
      <c r="BO21" s="219"/>
      <c r="BP21" s="615"/>
      <c r="BQ21" s="638"/>
      <c r="BR21" s="638"/>
      <c r="BS21" s="638"/>
      <c r="BT21" s="638"/>
      <c r="BU21" s="617"/>
    </row>
    <row r="22" spans="1:73" s="217" customFormat="1" ht="37.5" customHeight="1" x14ac:dyDescent="0.25">
      <c r="A22" s="210"/>
      <c r="B22" s="211"/>
      <c r="C22" s="212"/>
      <c r="D22" s="213"/>
      <c r="E22" s="220" t="s">
        <v>170</v>
      </c>
      <c r="F22" s="220" t="s">
        <v>170</v>
      </c>
      <c r="G22" s="649"/>
      <c r="H22" s="651"/>
      <c r="I22" s="649"/>
      <c r="J22" s="651"/>
      <c r="K22" s="649"/>
      <c r="L22" s="651"/>
      <c r="M22" s="649"/>
      <c r="N22" s="651"/>
      <c r="O22" s="644"/>
      <c r="P22" s="644"/>
      <c r="Q22" s="653"/>
      <c r="R22" s="644"/>
      <c r="S22" s="645"/>
      <c r="T22" s="681"/>
      <c r="U22" s="646"/>
      <c r="V22" s="646"/>
      <c r="W22" s="646"/>
      <c r="X22" s="242">
        <v>70000000</v>
      </c>
      <c r="Y22" s="244">
        <v>0</v>
      </c>
      <c r="Z22" s="244">
        <v>0</v>
      </c>
      <c r="AA22" s="214" t="s">
        <v>188</v>
      </c>
      <c r="AB22" s="214">
        <v>7</v>
      </c>
      <c r="AC22" s="214" t="s">
        <v>183</v>
      </c>
      <c r="AD22" s="615"/>
      <c r="AE22" s="642"/>
      <c r="AF22" s="616"/>
      <c r="AG22" s="642"/>
      <c r="AH22" s="617"/>
      <c r="AI22" s="642"/>
      <c r="AJ22" s="616"/>
      <c r="AK22" s="642"/>
      <c r="AL22" s="616"/>
      <c r="AM22" s="642"/>
      <c r="AN22" s="616"/>
      <c r="AO22" s="642"/>
      <c r="AP22" s="616"/>
      <c r="AQ22" s="642"/>
      <c r="AR22" s="616"/>
      <c r="AS22" s="642"/>
      <c r="AT22" s="616"/>
      <c r="AU22" s="642"/>
      <c r="AV22" s="616"/>
      <c r="AW22" s="642"/>
      <c r="AX22" s="616"/>
      <c r="AY22" s="642"/>
      <c r="AZ22" s="616"/>
      <c r="BA22" s="642"/>
      <c r="BB22" s="616"/>
      <c r="BC22" s="642"/>
      <c r="BD22" s="616"/>
      <c r="BE22" s="642"/>
      <c r="BF22" s="616"/>
      <c r="BG22" s="642"/>
      <c r="BH22" s="616"/>
      <c r="BI22" s="642"/>
      <c r="BJ22" s="615"/>
      <c r="BK22" s="615"/>
      <c r="BL22" s="615"/>
      <c r="BM22" s="641"/>
      <c r="BN22" s="218"/>
      <c r="BO22" s="219"/>
      <c r="BP22" s="615"/>
      <c r="BQ22" s="638"/>
      <c r="BR22" s="638"/>
      <c r="BS22" s="638"/>
      <c r="BT22" s="638"/>
      <c r="BU22" s="617"/>
    </row>
    <row r="23" spans="1:73" s="217" customFormat="1" ht="37.5" customHeight="1" x14ac:dyDescent="0.25">
      <c r="A23" s="221"/>
      <c r="B23" s="222"/>
      <c r="C23" s="221"/>
      <c r="D23" s="222"/>
      <c r="E23" s="223"/>
      <c r="F23" s="223"/>
      <c r="G23" s="649"/>
      <c r="H23" s="652"/>
      <c r="I23" s="649"/>
      <c r="J23" s="652"/>
      <c r="K23" s="649"/>
      <c r="L23" s="652"/>
      <c r="M23" s="649"/>
      <c r="N23" s="652"/>
      <c r="O23" s="644"/>
      <c r="P23" s="644"/>
      <c r="Q23" s="653"/>
      <c r="R23" s="644"/>
      <c r="S23" s="645"/>
      <c r="T23" s="681"/>
      <c r="U23" s="646"/>
      <c r="V23" s="646"/>
      <c r="W23" s="646"/>
      <c r="X23" s="242">
        <f>70000000-45384615</f>
        <v>24615385</v>
      </c>
      <c r="Y23" s="244">
        <v>0</v>
      </c>
      <c r="Z23" s="244">
        <v>0</v>
      </c>
      <c r="AA23" s="214" t="s">
        <v>189</v>
      </c>
      <c r="AB23" s="214">
        <v>7</v>
      </c>
      <c r="AC23" s="214" t="s">
        <v>183</v>
      </c>
      <c r="AD23" s="615"/>
      <c r="AE23" s="642"/>
      <c r="AF23" s="616"/>
      <c r="AG23" s="642"/>
      <c r="AH23" s="617"/>
      <c r="AI23" s="642"/>
      <c r="AJ23" s="616"/>
      <c r="AK23" s="642"/>
      <c r="AL23" s="616"/>
      <c r="AM23" s="642"/>
      <c r="AN23" s="616"/>
      <c r="AO23" s="642"/>
      <c r="AP23" s="616"/>
      <c r="AQ23" s="642"/>
      <c r="AR23" s="616"/>
      <c r="AS23" s="642"/>
      <c r="AT23" s="616"/>
      <c r="AU23" s="642"/>
      <c r="AV23" s="616"/>
      <c r="AW23" s="642"/>
      <c r="AX23" s="616"/>
      <c r="AY23" s="642"/>
      <c r="AZ23" s="616"/>
      <c r="BA23" s="642"/>
      <c r="BB23" s="616"/>
      <c r="BC23" s="642"/>
      <c r="BD23" s="616"/>
      <c r="BE23" s="642"/>
      <c r="BF23" s="616"/>
      <c r="BG23" s="642"/>
      <c r="BH23" s="616"/>
      <c r="BI23" s="642"/>
      <c r="BJ23" s="615"/>
      <c r="BK23" s="615"/>
      <c r="BL23" s="615"/>
      <c r="BM23" s="641"/>
      <c r="BN23" s="218"/>
      <c r="BO23" s="219"/>
      <c r="BP23" s="615"/>
      <c r="BQ23" s="638"/>
      <c r="BR23" s="638"/>
      <c r="BS23" s="638"/>
      <c r="BT23" s="638"/>
      <c r="BU23" s="617"/>
    </row>
    <row r="24" spans="1:73" s="217" customFormat="1" ht="37.5" customHeight="1" x14ac:dyDescent="0.25">
      <c r="A24" s="221"/>
      <c r="B24" s="222"/>
      <c r="C24" s="221"/>
      <c r="D24" s="222"/>
      <c r="E24" s="224"/>
      <c r="F24" s="224"/>
      <c r="G24" s="671">
        <v>4301037</v>
      </c>
      <c r="H24" s="672" t="s">
        <v>64</v>
      </c>
      <c r="I24" s="671">
        <v>4301037</v>
      </c>
      <c r="J24" s="672" t="s">
        <v>64</v>
      </c>
      <c r="K24" s="649">
        <v>430103701</v>
      </c>
      <c r="L24" s="654" t="s">
        <v>65</v>
      </c>
      <c r="M24" s="649">
        <v>430103701</v>
      </c>
      <c r="N24" s="654" t="s">
        <v>65</v>
      </c>
      <c r="O24" s="644">
        <v>12</v>
      </c>
      <c r="P24" s="644">
        <v>0</v>
      </c>
      <c r="Q24" s="653"/>
      <c r="R24" s="644"/>
      <c r="S24" s="645">
        <f>SUM(X24:X32)/T13</f>
        <v>7.2968549106673927E-2</v>
      </c>
      <c r="T24" s="681"/>
      <c r="U24" s="646"/>
      <c r="V24" s="646" t="s">
        <v>190</v>
      </c>
      <c r="W24" s="646" t="s">
        <v>191</v>
      </c>
      <c r="X24" s="286">
        <v>40820060</v>
      </c>
      <c r="Y24" s="242">
        <f>9000000-5000000</f>
        <v>4000000</v>
      </c>
      <c r="Z24" s="242">
        <v>3000000</v>
      </c>
      <c r="AA24" s="214" t="s">
        <v>192</v>
      </c>
      <c r="AB24" s="214">
        <v>12</v>
      </c>
      <c r="AC24" s="214" t="s">
        <v>185</v>
      </c>
      <c r="AD24" s="615"/>
      <c r="AE24" s="642"/>
      <c r="AF24" s="616"/>
      <c r="AG24" s="642"/>
      <c r="AH24" s="617"/>
      <c r="AI24" s="642"/>
      <c r="AJ24" s="616"/>
      <c r="AK24" s="642"/>
      <c r="AL24" s="616"/>
      <c r="AM24" s="642"/>
      <c r="AN24" s="616"/>
      <c r="AO24" s="642"/>
      <c r="AP24" s="616"/>
      <c r="AQ24" s="642"/>
      <c r="AR24" s="616"/>
      <c r="AS24" s="642"/>
      <c r="AT24" s="616"/>
      <c r="AU24" s="642"/>
      <c r="AV24" s="616"/>
      <c r="AW24" s="642"/>
      <c r="AX24" s="616"/>
      <c r="AY24" s="642"/>
      <c r="AZ24" s="616"/>
      <c r="BA24" s="642"/>
      <c r="BB24" s="616"/>
      <c r="BC24" s="642"/>
      <c r="BD24" s="616"/>
      <c r="BE24" s="642"/>
      <c r="BF24" s="616"/>
      <c r="BG24" s="642"/>
      <c r="BH24" s="616"/>
      <c r="BI24" s="642"/>
      <c r="BJ24" s="615"/>
      <c r="BK24" s="615"/>
      <c r="BL24" s="615"/>
      <c r="BM24" s="641"/>
      <c r="BN24" s="206">
        <v>12</v>
      </c>
      <c r="BO24" s="206" t="s">
        <v>185</v>
      </c>
      <c r="BP24" s="615"/>
      <c r="BQ24" s="638"/>
      <c r="BR24" s="638"/>
      <c r="BS24" s="638"/>
      <c r="BT24" s="638"/>
      <c r="BU24" s="617"/>
    </row>
    <row r="25" spans="1:73" s="217" customFormat="1" ht="37.5" customHeight="1" x14ac:dyDescent="0.25">
      <c r="A25" s="221"/>
      <c r="B25" s="222"/>
      <c r="C25" s="221"/>
      <c r="D25" s="222"/>
      <c r="E25" s="224"/>
      <c r="F25" s="224"/>
      <c r="G25" s="671"/>
      <c r="H25" s="673"/>
      <c r="I25" s="671"/>
      <c r="J25" s="673"/>
      <c r="K25" s="649"/>
      <c r="L25" s="654"/>
      <c r="M25" s="649"/>
      <c r="N25" s="654"/>
      <c r="O25" s="644"/>
      <c r="P25" s="644"/>
      <c r="Q25" s="653"/>
      <c r="R25" s="644"/>
      <c r="S25" s="645"/>
      <c r="T25" s="681"/>
      <c r="U25" s="646"/>
      <c r="V25" s="646"/>
      <c r="W25" s="646"/>
      <c r="X25" s="767">
        <v>40000000</v>
      </c>
      <c r="Y25" s="768">
        <v>40000000</v>
      </c>
      <c r="Z25" s="768">
        <f>20000000+3500000</f>
        <v>23500000</v>
      </c>
      <c r="AA25" s="769" t="s">
        <v>193</v>
      </c>
      <c r="AB25" s="769">
        <v>24</v>
      </c>
      <c r="AC25" s="770" t="s">
        <v>194</v>
      </c>
      <c r="AD25" s="615"/>
      <c r="AE25" s="642"/>
      <c r="AF25" s="616"/>
      <c r="AG25" s="642"/>
      <c r="AH25" s="617"/>
      <c r="AI25" s="642"/>
      <c r="AJ25" s="616"/>
      <c r="AK25" s="642"/>
      <c r="AL25" s="616"/>
      <c r="AM25" s="642"/>
      <c r="AN25" s="616"/>
      <c r="AO25" s="642"/>
      <c r="AP25" s="616"/>
      <c r="AQ25" s="642"/>
      <c r="AR25" s="616"/>
      <c r="AS25" s="642"/>
      <c r="AT25" s="616"/>
      <c r="AU25" s="642"/>
      <c r="AV25" s="616"/>
      <c r="AW25" s="642"/>
      <c r="AX25" s="616"/>
      <c r="AY25" s="642"/>
      <c r="AZ25" s="616"/>
      <c r="BA25" s="642"/>
      <c r="BB25" s="616"/>
      <c r="BC25" s="642"/>
      <c r="BD25" s="616"/>
      <c r="BE25" s="642"/>
      <c r="BF25" s="616"/>
      <c r="BG25" s="642"/>
      <c r="BH25" s="616"/>
      <c r="BI25" s="642"/>
      <c r="BJ25" s="615"/>
      <c r="BK25" s="615"/>
      <c r="BL25" s="615"/>
      <c r="BM25" s="641"/>
      <c r="BN25" s="218">
        <v>24</v>
      </c>
      <c r="BO25" s="207" t="s">
        <v>194</v>
      </c>
      <c r="BP25" s="615"/>
      <c r="BQ25" s="638"/>
      <c r="BR25" s="638"/>
      <c r="BS25" s="638"/>
      <c r="BT25" s="638"/>
      <c r="BU25" s="617"/>
    </row>
    <row r="26" spans="1:73" s="217" customFormat="1" ht="37.5" customHeight="1" x14ac:dyDescent="0.25">
      <c r="A26" s="221"/>
      <c r="B26" s="222"/>
      <c r="C26" s="221"/>
      <c r="D26" s="222"/>
      <c r="E26" s="224"/>
      <c r="F26" s="224"/>
      <c r="G26" s="671"/>
      <c r="H26" s="673"/>
      <c r="I26" s="671"/>
      <c r="J26" s="673"/>
      <c r="K26" s="649"/>
      <c r="L26" s="654"/>
      <c r="M26" s="649"/>
      <c r="N26" s="654"/>
      <c r="O26" s="644"/>
      <c r="P26" s="644"/>
      <c r="Q26" s="653"/>
      <c r="R26" s="644"/>
      <c r="S26" s="645"/>
      <c r="T26" s="681"/>
      <c r="U26" s="646"/>
      <c r="V26" s="646"/>
      <c r="W26" s="646"/>
      <c r="X26" s="286">
        <v>75000000</v>
      </c>
      <c r="Y26" s="244">
        <v>0</v>
      </c>
      <c r="Z26" s="244">
        <v>0</v>
      </c>
      <c r="AA26" s="214" t="s">
        <v>195</v>
      </c>
      <c r="AB26" s="214">
        <v>7</v>
      </c>
      <c r="AC26" s="214" t="s">
        <v>183</v>
      </c>
      <c r="AD26" s="615"/>
      <c r="AE26" s="642"/>
      <c r="AF26" s="616"/>
      <c r="AG26" s="642"/>
      <c r="AH26" s="617"/>
      <c r="AI26" s="642"/>
      <c r="AJ26" s="616"/>
      <c r="AK26" s="642"/>
      <c r="AL26" s="616"/>
      <c r="AM26" s="642"/>
      <c r="AN26" s="616"/>
      <c r="AO26" s="642"/>
      <c r="AP26" s="616"/>
      <c r="AQ26" s="642"/>
      <c r="AR26" s="616"/>
      <c r="AS26" s="642"/>
      <c r="AT26" s="616"/>
      <c r="AU26" s="642"/>
      <c r="AV26" s="616"/>
      <c r="AW26" s="642"/>
      <c r="AX26" s="616"/>
      <c r="AY26" s="642"/>
      <c r="AZ26" s="616"/>
      <c r="BA26" s="642"/>
      <c r="BB26" s="616"/>
      <c r="BC26" s="642"/>
      <c r="BD26" s="616"/>
      <c r="BE26" s="642"/>
      <c r="BF26" s="616"/>
      <c r="BG26" s="642"/>
      <c r="BH26" s="616"/>
      <c r="BI26" s="642"/>
      <c r="BJ26" s="615"/>
      <c r="BK26" s="615"/>
      <c r="BL26" s="615"/>
      <c r="BM26" s="641"/>
      <c r="BN26" s="206"/>
      <c r="BO26" s="206"/>
      <c r="BP26" s="615"/>
      <c r="BQ26" s="638"/>
      <c r="BR26" s="638"/>
      <c r="BS26" s="638"/>
      <c r="BT26" s="638"/>
      <c r="BU26" s="617"/>
    </row>
    <row r="27" spans="1:73" s="217" customFormat="1" ht="37.5" customHeight="1" x14ac:dyDescent="0.25">
      <c r="A27" s="221"/>
      <c r="B27" s="222"/>
      <c r="C27" s="221"/>
      <c r="D27" s="222"/>
      <c r="E27" s="224"/>
      <c r="F27" s="224"/>
      <c r="G27" s="671"/>
      <c r="H27" s="673"/>
      <c r="I27" s="671"/>
      <c r="J27" s="673"/>
      <c r="K27" s="649"/>
      <c r="L27" s="654"/>
      <c r="M27" s="649"/>
      <c r="N27" s="654"/>
      <c r="O27" s="644"/>
      <c r="P27" s="644"/>
      <c r="Q27" s="653"/>
      <c r="R27" s="644"/>
      <c r="S27" s="645"/>
      <c r="T27" s="681"/>
      <c r="U27" s="646"/>
      <c r="V27" s="646"/>
      <c r="W27" s="646" t="s">
        <v>196</v>
      </c>
      <c r="X27" s="286">
        <v>31000000</v>
      </c>
      <c r="Y27" s="246">
        <v>0</v>
      </c>
      <c r="Z27" s="246">
        <v>0</v>
      </c>
      <c r="AA27" s="214" t="s">
        <v>197</v>
      </c>
      <c r="AB27" s="214">
        <v>12</v>
      </c>
      <c r="AC27" s="214" t="s">
        <v>185</v>
      </c>
      <c r="AD27" s="615"/>
      <c r="AE27" s="642"/>
      <c r="AF27" s="616"/>
      <c r="AG27" s="642"/>
      <c r="AH27" s="617"/>
      <c r="AI27" s="642"/>
      <c r="AJ27" s="616"/>
      <c r="AK27" s="642"/>
      <c r="AL27" s="616"/>
      <c r="AM27" s="642"/>
      <c r="AN27" s="616"/>
      <c r="AO27" s="642"/>
      <c r="AP27" s="616"/>
      <c r="AQ27" s="642"/>
      <c r="AR27" s="616"/>
      <c r="AS27" s="642"/>
      <c r="AT27" s="616"/>
      <c r="AU27" s="642"/>
      <c r="AV27" s="616"/>
      <c r="AW27" s="642"/>
      <c r="AX27" s="616"/>
      <c r="AY27" s="642"/>
      <c r="AZ27" s="616"/>
      <c r="BA27" s="642"/>
      <c r="BB27" s="616"/>
      <c r="BC27" s="642"/>
      <c r="BD27" s="616"/>
      <c r="BE27" s="642"/>
      <c r="BF27" s="616"/>
      <c r="BG27" s="642"/>
      <c r="BH27" s="616"/>
      <c r="BI27" s="642"/>
      <c r="BJ27" s="615"/>
      <c r="BK27" s="615"/>
      <c r="BL27" s="615"/>
      <c r="BM27" s="641"/>
      <c r="BN27" s="206"/>
      <c r="BO27" s="206"/>
      <c r="BP27" s="615"/>
      <c r="BQ27" s="638"/>
      <c r="BR27" s="638"/>
      <c r="BS27" s="638"/>
      <c r="BT27" s="638"/>
      <c r="BU27" s="617"/>
    </row>
    <row r="28" spans="1:73" s="217" customFormat="1" ht="37.5" customHeight="1" x14ac:dyDescent="0.25">
      <c r="A28" s="221"/>
      <c r="B28" s="222"/>
      <c r="C28" s="221"/>
      <c r="D28" s="222"/>
      <c r="E28" s="224"/>
      <c r="F28" s="224"/>
      <c r="G28" s="671"/>
      <c r="H28" s="673"/>
      <c r="I28" s="671"/>
      <c r="J28" s="673"/>
      <c r="K28" s="649"/>
      <c r="L28" s="654"/>
      <c r="M28" s="649"/>
      <c r="N28" s="654"/>
      <c r="O28" s="644"/>
      <c r="P28" s="644"/>
      <c r="Q28" s="653"/>
      <c r="R28" s="644"/>
      <c r="S28" s="645"/>
      <c r="T28" s="681"/>
      <c r="U28" s="646"/>
      <c r="V28" s="646"/>
      <c r="W28" s="646"/>
      <c r="X28" s="286">
        <v>25000000</v>
      </c>
      <c r="Y28" s="246">
        <v>5000000</v>
      </c>
      <c r="Z28" s="246">
        <v>0</v>
      </c>
      <c r="AA28" s="214" t="s">
        <v>192</v>
      </c>
      <c r="AB28" s="214">
        <v>12</v>
      </c>
      <c r="AC28" s="214" t="s">
        <v>185</v>
      </c>
      <c r="AD28" s="615"/>
      <c r="AE28" s="642"/>
      <c r="AF28" s="616"/>
      <c r="AG28" s="642"/>
      <c r="AH28" s="617"/>
      <c r="AI28" s="642"/>
      <c r="AJ28" s="616"/>
      <c r="AK28" s="642"/>
      <c r="AL28" s="616"/>
      <c r="AM28" s="642"/>
      <c r="AN28" s="616"/>
      <c r="AO28" s="642"/>
      <c r="AP28" s="616"/>
      <c r="AQ28" s="642"/>
      <c r="AR28" s="616"/>
      <c r="AS28" s="642"/>
      <c r="AT28" s="616"/>
      <c r="AU28" s="642"/>
      <c r="AV28" s="616"/>
      <c r="AW28" s="642"/>
      <c r="AX28" s="616"/>
      <c r="AY28" s="642"/>
      <c r="AZ28" s="616"/>
      <c r="BA28" s="642"/>
      <c r="BB28" s="616"/>
      <c r="BC28" s="642"/>
      <c r="BD28" s="616"/>
      <c r="BE28" s="642"/>
      <c r="BF28" s="616"/>
      <c r="BG28" s="642"/>
      <c r="BH28" s="616"/>
      <c r="BI28" s="642"/>
      <c r="BJ28" s="615"/>
      <c r="BK28" s="615"/>
      <c r="BL28" s="615"/>
      <c r="BM28" s="641"/>
      <c r="BN28" s="206"/>
      <c r="BO28" s="206"/>
      <c r="BP28" s="615"/>
      <c r="BQ28" s="638"/>
      <c r="BR28" s="638"/>
      <c r="BS28" s="638"/>
      <c r="BT28" s="638"/>
      <c r="BU28" s="617"/>
    </row>
    <row r="29" spans="1:73" s="217" customFormat="1" ht="37.5" customHeight="1" x14ac:dyDescent="0.25">
      <c r="A29" s="221"/>
      <c r="B29" s="222"/>
      <c r="C29" s="221"/>
      <c r="D29" s="222"/>
      <c r="E29" s="224"/>
      <c r="F29" s="224"/>
      <c r="G29" s="671"/>
      <c r="H29" s="673"/>
      <c r="I29" s="671"/>
      <c r="J29" s="673"/>
      <c r="K29" s="649"/>
      <c r="L29" s="654"/>
      <c r="M29" s="649"/>
      <c r="N29" s="654"/>
      <c r="O29" s="644"/>
      <c r="P29" s="644"/>
      <c r="Q29" s="653"/>
      <c r="R29" s="644"/>
      <c r="S29" s="645"/>
      <c r="T29" s="681"/>
      <c r="U29" s="646"/>
      <c r="V29" s="646"/>
      <c r="W29" s="646"/>
      <c r="X29" s="286">
        <v>50000000</v>
      </c>
      <c r="Y29" s="246">
        <v>0</v>
      </c>
      <c r="Z29" s="246">
        <v>0</v>
      </c>
      <c r="AA29" s="214" t="s">
        <v>195</v>
      </c>
      <c r="AB29" s="214">
        <v>7</v>
      </c>
      <c r="AC29" s="214" t="s">
        <v>183</v>
      </c>
      <c r="AD29" s="615"/>
      <c r="AE29" s="642"/>
      <c r="AF29" s="616"/>
      <c r="AG29" s="642"/>
      <c r="AH29" s="617"/>
      <c r="AI29" s="642"/>
      <c r="AJ29" s="616"/>
      <c r="AK29" s="642"/>
      <c r="AL29" s="616"/>
      <c r="AM29" s="642"/>
      <c r="AN29" s="616"/>
      <c r="AO29" s="642"/>
      <c r="AP29" s="616"/>
      <c r="AQ29" s="642"/>
      <c r="AR29" s="616"/>
      <c r="AS29" s="642"/>
      <c r="AT29" s="616"/>
      <c r="AU29" s="642"/>
      <c r="AV29" s="616"/>
      <c r="AW29" s="642"/>
      <c r="AX29" s="616"/>
      <c r="AY29" s="642"/>
      <c r="AZ29" s="616"/>
      <c r="BA29" s="642"/>
      <c r="BB29" s="616"/>
      <c r="BC29" s="642"/>
      <c r="BD29" s="616"/>
      <c r="BE29" s="642"/>
      <c r="BF29" s="616"/>
      <c r="BG29" s="642"/>
      <c r="BH29" s="616"/>
      <c r="BI29" s="642"/>
      <c r="BJ29" s="615"/>
      <c r="BK29" s="615"/>
      <c r="BL29" s="615"/>
      <c r="BM29" s="641"/>
      <c r="BN29" s="206"/>
      <c r="BO29" s="206"/>
      <c r="BP29" s="615"/>
      <c r="BQ29" s="638"/>
      <c r="BR29" s="638"/>
      <c r="BS29" s="638"/>
      <c r="BT29" s="638"/>
      <c r="BU29" s="617"/>
    </row>
    <row r="30" spans="1:73" s="217" customFormat="1" ht="37.5" customHeight="1" x14ac:dyDescent="0.25">
      <c r="A30" s="221"/>
      <c r="B30" s="222"/>
      <c r="C30" s="221"/>
      <c r="D30" s="222"/>
      <c r="E30" s="224"/>
      <c r="F30" s="224"/>
      <c r="G30" s="671"/>
      <c r="H30" s="673"/>
      <c r="I30" s="671"/>
      <c r="J30" s="673"/>
      <c r="K30" s="649"/>
      <c r="L30" s="654"/>
      <c r="M30" s="649"/>
      <c r="N30" s="654"/>
      <c r="O30" s="644"/>
      <c r="P30" s="644"/>
      <c r="Q30" s="653"/>
      <c r="R30" s="644"/>
      <c r="S30" s="645"/>
      <c r="T30" s="681"/>
      <c r="U30" s="646"/>
      <c r="V30" s="646"/>
      <c r="W30" s="646"/>
      <c r="X30" s="286">
        <v>20000000</v>
      </c>
      <c r="Y30" s="246">
        <v>0</v>
      </c>
      <c r="Z30" s="246">
        <v>0</v>
      </c>
      <c r="AA30" s="214" t="s">
        <v>198</v>
      </c>
      <c r="AB30" s="214">
        <v>7</v>
      </c>
      <c r="AC30" s="214" t="s">
        <v>183</v>
      </c>
      <c r="AD30" s="615"/>
      <c r="AE30" s="642"/>
      <c r="AF30" s="616"/>
      <c r="AG30" s="642"/>
      <c r="AH30" s="617"/>
      <c r="AI30" s="642"/>
      <c r="AJ30" s="616"/>
      <c r="AK30" s="642"/>
      <c r="AL30" s="616"/>
      <c r="AM30" s="642"/>
      <c r="AN30" s="616"/>
      <c r="AO30" s="642"/>
      <c r="AP30" s="616"/>
      <c r="AQ30" s="642"/>
      <c r="AR30" s="616"/>
      <c r="AS30" s="642"/>
      <c r="AT30" s="616"/>
      <c r="AU30" s="642"/>
      <c r="AV30" s="616"/>
      <c r="AW30" s="642"/>
      <c r="AX30" s="616"/>
      <c r="AY30" s="642"/>
      <c r="AZ30" s="616"/>
      <c r="BA30" s="642"/>
      <c r="BB30" s="616"/>
      <c r="BC30" s="642"/>
      <c r="BD30" s="616"/>
      <c r="BE30" s="642"/>
      <c r="BF30" s="616"/>
      <c r="BG30" s="642"/>
      <c r="BH30" s="616"/>
      <c r="BI30" s="642"/>
      <c r="BJ30" s="615"/>
      <c r="BK30" s="615"/>
      <c r="BL30" s="615"/>
      <c r="BM30" s="641"/>
      <c r="BN30" s="206"/>
      <c r="BO30" s="206"/>
      <c r="BP30" s="615"/>
      <c r="BQ30" s="638"/>
      <c r="BR30" s="638"/>
      <c r="BS30" s="638"/>
      <c r="BT30" s="638"/>
      <c r="BU30" s="617"/>
    </row>
    <row r="31" spans="1:73" s="217" customFormat="1" ht="37.5" customHeight="1" x14ac:dyDescent="0.25">
      <c r="A31" s="221"/>
      <c r="B31" s="222"/>
      <c r="C31" s="221"/>
      <c r="D31" s="222"/>
      <c r="E31" s="224"/>
      <c r="F31" s="224"/>
      <c r="G31" s="671"/>
      <c r="H31" s="673"/>
      <c r="I31" s="671"/>
      <c r="J31" s="673"/>
      <c r="K31" s="649"/>
      <c r="L31" s="654"/>
      <c r="M31" s="649"/>
      <c r="N31" s="654"/>
      <c r="O31" s="644"/>
      <c r="P31" s="644"/>
      <c r="Q31" s="653"/>
      <c r="R31" s="644"/>
      <c r="S31" s="645"/>
      <c r="T31" s="681"/>
      <c r="U31" s="646"/>
      <c r="V31" s="646"/>
      <c r="W31" s="646" t="s">
        <v>199</v>
      </c>
      <c r="X31" s="286">
        <v>80000000</v>
      </c>
      <c r="Y31" s="244">
        <v>0</v>
      </c>
      <c r="Z31" s="244">
        <v>0</v>
      </c>
      <c r="AA31" s="214" t="s">
        <v>197</v>
      </c>
      <c r="AB31" s="214">
        <v>12</v>
      </c>
      <c r="AC31" s="214" t="s">
        <v>185</v>
      </c>
      <c r="AD31" s="615"/>
      <c r="AE31" s="642"/>
      <c r="AF31" s="616"/>
      <c r="AG31" s="642"/>
      <c r="AH31" s="617"/>
      <c r="AI31" s="642"/>
      <c r="AJ31" s="616"/>
      <c r="AK31" s="642"/>
      <c r="AL31" s="616"/>
      <c r="AM31" s="642"/>
      <c r="AN31" s="616"/>
      <c r="AO31" s="642"/>
      <c r="AP31" s="616"/>
      <c r="AQ31" s="642"/>
      <c r="AR31" s="616"/>
      <c r="AS31" s="642"/>
      <c r="AT31" s="616"/>
      <c r="AU31" s="642"/>
      <c r="AV31" s="616"/>
      <c r="AW31" s="642"/>
      <c r="AX31" s="616"/>
      <c r="AY31" s="642"/>
      <c r="AZ31" s="616"/>
      <c r="BA31" s="642"/>
      <c r="BB31" s="616"/>
      <c r="BC31" s="642"/>
      <c r="BD31" s="616"/>
      <c r="BE31" s="642"/>
      <c r="BF31" s="616"/>
      <c r="BG31" s="642"/>
      <c r="BH31" s="616"/>
      <c r="BI31" s="642"/>
      <c r="BJ31" s="615"/>
      <c r="BK31" s="615"/>
      <c r="BL31" s="615"/>
      <c r="BM31" s="641"/>
      <c r="BN31" s="206"/>
      <c r="BO31" s="206"/>
      <c r="BP31" s="615"/>
      <c r="BQ31" s="638"/>
      <c r="BR31" s="638"/>
      <c r="BS31" s="638"/>
      <c r="BT31" s="638"/>
      <c r="BU31" s="617"/>
    </row>
    <row r="32" spans="1:73" s="217" customFormat="1" ht="37.5" customHeight="1" x14ac:dyDescent="0.25">
      <c r="A32" s="221"/>
      <c r="B32" s="222"/>
      <c r="C32" s="221"/>
      <c r="D32" s="222"/>
      <c r="E32" s="224"/>
      <c r="F32" s="224"/>
      <c r="G32" s="671"/>
      <c r="H32" s="673"/>
      <c r="I32" s="671"/>
      <c r="J32" s="673"/>
      <c r="K32" s="649"/>
      <c r="L32" s="654"/>
      <c r="M32" s="649"/>
      <c r="N32" s="654"/>
      <c r="O32" s="644"/>
      <c r="P32" s="644"/>
      <c r="Q32" s="653"/>
      <c r="R32" s="644"/>
      <c r="S32" s="645"/>
      <c r="T32" s="681"/>
      <c r="U32" s="646"/>
      <c r="V32" s="646"/>
      <c r="W32" s="646"/>
      <c r="X32" s="286">
        <v>20000000</v>
      </c>
      <c r="Y32" s="244">
        <v>0</v>
      </c>
      <c r="Z32" s="244">
        <v>0</v>
      </c>
      <c r="AA32" s="214" t="s">
        <v>200</v>
      </c>
      <c r="AB32" s="214">
        <v>7</v>
      </c>
      <c r="AC32" s="214" t="s">
        <v>183</v>
      </c>
      <c r="AD32" s="615"/>
      <c r="AE32" s="642"/>
      <c r="AF32" s="616"/>
      <c r="AG32" s="642"/>
      <c r="AH32" s="617"/>
      <c r="AI32" s="642"/>
      <c r="AJ32" s="616"/>
      <c r="AK32" s="642"/>
      <c r="AL32" s="616"/>
      <c r="AM32" s="642"/>
      <c r="AN32" s="616"/>
      <c r="AO32" s="642"/>
      <c r="AP32" s="616"/>
      <c r="AQ32" s="642"/>
      <c r="AR32" s="616"/>
      <c r="AS32" s="642"/>
      <c r="AT32" s="616"/>
      <c r="AU32" s="642"/>
      <c r="AV32" s="616"/>
      <c r="AW32" s="642"/>
      <c r="AX32" s="616"/>
      <c r="AY32" s="642"/>
      <c r="AZ32" s="616"/>
      <c r="BA32" s="642"/>
      <c r="BB32" s="616"/>
      <c r="BC32" s="642"/>
      <c r="BD32" s="616"/>
      <c r="BE32" s="642"/>
      <c r="BF32" s="616"/>
      <c r="BG32" s="642"/>
      <c r="BH32" s="616"/>
      <c r="BI32" s="642"/>
      <c r="BJ32" s="615"/>
      <c r="BK32" s="615"/>
      <c r="BL32" s="615"/>
      <c r="BM32" s="641"/>
      <c r="BN32" s="206"/>
      <c r="BO32" s="206"/>
      <c r="BP32" s="615"/>
      <c r="BQ32" s="638"/>
      <c r="BR32" s="638"/>
      <c r="BS32" s="638"/>
      <c r="BT32" s="638"/>
      <c r="BU32" s="617"/>
    </row>
    <row r="33" spans="1:73" s="217" customFormat="1" ht="37.5" customHeight="1" x14ac:dyDescent="0.25">
      <c r="A33" s="221"/>
      <c r="B33" s="222"/>
      <c r="C33" s="221"/>
      <c r="D33" s="222"/>
      <c r="E33" s="224"/>
      <c r="F33" s="224"/>
      <c r="G33" s="671"/>
      <c r="H33" s="673"/>
      <c r="I33" s="671"/>
      <c r="J33" s="673"/>
      <c r="K33" s="649">
        <v>430103704</v>
      </c>
      <c r="L33" s="654" t="s">
        <v>66</v>
      </c>
      <c r="M33" s="649">
        <v>430103704</v>
      </c>
      <c r="N33" s="654" t="s">
        <v>66</v>
      </c>
      <c r="O33" s="644">
        <v>12</v>
      </c>
      <c r="P33" s="644">
        <v>6</v>
      </c>
      <c r="Q33" s="653"/>
      <c r="R33" s="644"/>
      <c r="S33" s="645">
        <f>SUM(X33:X48)/T13</f>
        <v>0.40383282317609448</v>
      </c>
      <c r="T33" s="681"/>
      <c r="U33" s="646"/>
      <c r="V33" s="646" t="s">
        <v>201</v>
      </c>
      <c r="W33" s="646" t="s">
        <v>202</v>
      </c>
      <c r="X33" s="286">
        <v>136127636</v>
      </c>
      <c r="Y33" s="242">
        <v>84599231</v>
      </c>
      <c r="Z33" s="242">
        <v>9800000</v>
      </c>
      <c r="AA33" s="214" t="s">
        <v>203</v>
      </c>
      <c r="AB33" s="214">
        <v>4</v>
      </c>
      <c r="AC33" s="214" t="s">
        <v>67</v>
      </c>
      <c r="AD33" s="615"/>
      <c r="AE33" s="642"/>
      <c r="AF33" s="616"/>
      <c r="AG33" s="642"/>
      <c r="AH33" s="617"/>
      <c r="AI33" s="642"/>
      <c r="AJ33" s="616"/>
      <c r="AK33" s="642"/>
      <c r="AL33" s="616"/>
      <c r="AM33" s="642"/>
      <c r="AN33" s="616"/>
      <c r="AO33" s="642"/>
      <c r="AP33" s="616"/>
      <c r="AQ33" s="642"/>
      <c r="AR33" s="616"/>
      <c r="AS33" s="642"/>
      <c r="AT33" s="616"/>
      <c r="AU33" s="642"/>
      <c r="AV33" s="616"/>
      <c r="AW33" s="642"/>
      <c r="AX33" s="616"/>
      <c r="AY33" s="642"/>
      <c r="AZ33" s="616"/>
      <c r="BA33" s="642"/>
      <c r="BB33" s="616"/>
      <c r="BC33" s="642"/>
      <c r="BD33" s="616"/>
      <c r="BE33" s="642"/>
      <c r="BF33" s="616"/>
      <c r="BG33" s="642"/>
      <c r="BH33" s="616"/>
      <c r="BI33" s="642"/>
      <c r="BJ33" s="615"/>
      <c r="BK33" s="615"/>
      <c r="BL33" s="615"/>
      <c r="BM33" s="641"/>
      <c r="BN33" s="218">
        <v>4</v>
      </c>
      <c r="BO33" s="219" t="s">
        <v>67</v>
      </c>
      <c r="BP33" s="615"/>
      <c r="BQ33" s="638"/>
      <c r="BR33" s="638"/>
      <c r="BS33" s="638"/>
      <c r="BT33" s="638"/>
      <c r="BU33" s="617"/>
    </row>
    <row r="34" spans="1:73" s="217" customFormat="1" ht="37.5" customHeight="1" x14ac:dyDescent="0.25">
      <c r="A34" s="221"/>
      <c r="B34" s="222"/>
      <c r="C34" s="221"/>
      <c r="D34" s="222"/>
      <c r="E34" s="224"/>
      <c r="F34" s="224"/>
      <c r="G34" s="671"/>
      <c r="H34" s="673"/>
      <c r="I34" s="671"/>
      <c r="J34" s="673"/>
      <c r="K34" s="649"/>
      <c r="L34" s="654"/>
      <c r="M34" s="649"/>
      <c r="N34" s="654"/>
      <c r="O34" s="644"/>
      <c r="P34" s="644"/>
      <c r="Q34" s="653"/>
      <c r="R34" s="644"/>
      <c r="S34" s="645"/>
      <c r="T34" s="681"/>
      <c r="U34" s="646"/>
      <c r="V34" s="646"/>
      <c r="W34" s="646"/>
      <c r="X34" s="350">
        <v>600000000</v>
      </c>
      <c r="Y34" s="319"/>
      <c r="Z34" s="319"/>
      <c r="AA34" s="345" t="s">
        <v>356</v>
      </c>
      <c r="AB34" s="345">
        <v>28</v>
      </c>
      <c r="AC34" s="346" t="s">
        <v>429</v>
      </c>
      <c r="AD34" s="615"/>
      <c r="AE34" s="642"/>
      <c r="AF34" s="616"/>
      <c r="AG34" s="642"/>
      <c r="AH34" s="617"/>
      <c r="AI34" s="642"/>
      <c r="AJ34" s="616"/>
      <c r="AK34" s="642"/>
      <c r="AL34" s="616"/>
      <c r="AM34" s="642"/>
      <c r="AN34" s="616"/>
      <c r="AO34" s="642"/>
      <c r="AP34" s="616"/>
      <c r="AQ34" s="642"/>
      <c r="AR34" s="616"/>
      <c r="AS34" s="642"/>
      <c r="AT34" s="616"/>
      <c r="AU34" s="642"/>
      <c r="AV34" s="616"/>
      <c r="AW34" s="642"/>
      <c r="AX34" s="616"/>
      <c r="AY34" s="642"/>
      <c r="AZ34" s="616"/>
      <c r="BA34" s="642"/>
      <c r="BB34" s="616"/>
      <c r="BC34" s="642"/>
      <c r="BD34" s="616"/>
      <c r="BE34" s="642"/>
      <c r="BF34" s="616"/>
      <c r="BG34" s="642"/>
      <c r="BH34" s="616"/>
      <c r="BI34" s="642"/>
      <c r="BJ34" s="615"/>
      <c r="BK34" s="615"/>
      <c r="BL34" s="615"/>
      <c r="BM34" s="641"/>
      <c r="BN34" s="218"/>
      <c r="BO34" s="219"/>
      <c r="BP34" s="615"/>
      <c r="BQ34" s="638"/>
      <c r="BR34" s="638"/>
      <c r="BS34" s="638"/>
      <c r="BT34" s="638"/>
      <c r="BU34" s="617"/>
    </row>
    <row r="35" spans="1:73" s="217" customFormat="1" ht="37.5" customHeight="1" x14ac:dyDescent="0.25">
      <c r="A35" s="221"/>
      <c r="B35" s="222"/>
      <c r="C35" s="221"/>
      <c r="D35" s="222"/>
      <c r="E35" s="224"/>
      <c r="F35" s="224"/>
      <c r="G35" s="671"/>
      <c r="H35" s="673"/>
      <c r="I35" s="671"/>
      <c r="J35" s="673"/>
      <c r="K35" s="649"/>
      <c r="L35" s="654"/>
      <c r="M35" s="649"/>
      <c r="N35" s="654"/>
      <c r="O35" s="644"/>
      <c r="P35" s="644"/>
      <c r="Q35" s="653"/>
      <c r="R35" s="644"/>
      <c r="S35" s="645"/>
      <c r="T35" s="681"/>
      <c r="U35" s="646"/>
      <c r="V35" s="646"/>
      <c r="W35" s="646"/>
      <c r="X35" s="767">
        <v>70000000</v>
      </c>
      <c r="Y35" s="771">
        <f>109050000-Y25</f>
        <v>69050000</v>
      </c>
      <c r="Z35" s="771">
        <v>50500000</v>
      </c>
      <c r="AA35" s="769" t="s">
        <v>193</v>
      </c>
      <c r="AB35" s="769">
        <v>24</v>
      </c>
      <c r="AC35" s="770" t="s">
        <v>194</v>
      </c>
      <c r="AD35" s="615"/>
      <c r="AE35" s="642"/>
      <c r="AF35" s="616"/>
      <c r="AG35" s="642"/>
      <c r="AH35" s="617"/>
      <c r="AI35" s="642"/>
      <c r="AJ35" s="616"/>
      <c r="AK35" s="642"/>
      <c r="AL35" s="616"/>
      <c r="AM35" s="642"/>
      <c r="AN35" s="616"/>
      <c r="AO35" s="642"/>
      <c r="AP35" s="616"/>
      <c r="AQ35" s="642"/>
      <c r="AR35" s="616"/>
      <c r="AS35" s="642"/>
      <c r="AT35" s="616"/>
      <c r="AU35" s="642"/>
      <c r="AV35" s="616"/>
      <c r="AW35" s="642"/>
      <c r="AX35" s="616"/>
      <c r="AY35" s="642"/>
      <c r="AZ35" s="616"/>
      <c r="BA35" s="642"/>
      <c r="BB35" s="616"/>
      <c r="BC35" s="642"/>
      <c r="BD35" s="616"/>
      <c r="BE35" s="642"/>
      <c r="BF35" s="616"/>
      <c r="BG35" s="642"/>
      <c r="BH35" s="616"/>
      <c r="BI35" s="642"/>
      <c r="BJ35" s="615"/>
      <c r="BK35" s="615"/>
      <c r="BL35" s="615"/>
      <c r="BM35" s="641"/>
      <c r="BN35" s="218">
        <v>24</v>
      </c>
      <c r="BO35" s="207" t="s">
        <v>194</v>
      </c>
      <c r="BP35" s="615"/>
      <c r="BQ35" s="638"/>
      <c r="BR35" s="638"/>
      <c r="BS35" s="638"/>
      <c r="BT35" s="638"/>
      <c r="BU35" s="617"/>
    </row>
    <row r="36" spans="1:73" s="217" customFormat="1" ht="37.5" customHeight="1" x14ac:dyDescent="0.25">
      <c r="A36" s="221"/>
      <c r="B36" s="222"/>
      <c r="C36" s="221"/>
      <c r="D36" s="222"/>
      <c r="E36" s="224"/>
      <c r="F36" s="224"/>
      <c r="G36" s="671"/>
      <c r="H36" s="673"/>
      <c r="I36" s="671"/>
      <c r="J36" s="673"/>
      <c r="K36" s="649"/>
      <c r="L36" s="654"/>
      <c r="M36" s="649"/>
      <c r="N36" s="654"/>
      <c r="O36" s="644"/>
      <c r="P36" s="644"/>
      <c r="Q36" s="653"/>
      <c r="R36" s="644"/>
      <c r="S36" s="645"/>
      <c r="T36" s="681"/>
      <c r="U36" s="646"/>
      <c r="V36" s="646"/>
      <c r="W36" s="646"/>
      <c r="X36" s="286">
        <v>58617531.109999999</v>
      </c>
      <c r="Y36" s="242">
        <v>50220000</v>
      </c>
      <c r="Z36" s="242">
        <v>13882500</v>
      </c>
      <c r="AA36" s="214" t="s">
        <v>204</v>
      </c>
      <c r="AB36" s="214">
        <v>21</v>
      </c>
      <c r="AC36" s="214" t="s">
        <v>205</v>
      </c>
      <c r="AD36" s="615"/>
      <c r="AE36" s="642"/>
      <c r="AF36" s="616"/>
      <c r="AG36" s="642"/>
      <c r="AH36" s="617"/>
      <c r="AI36" s="642"/>
      <c r="AJ36" s="616"/>
      <c r="AK36" s="642"/>
      <c r="AL36" s="616"/>
      <c r="AM36" s="642"/>
      <c r="AN36" s="616"/>
      <c r="AO36" s="642"/>
      <c r="AP36" s="616"/>
      <c r="AQ36" s="642"/>
      <c r="AR36" s="616"/>
      <c r="AS36" s="642"/>
      <c r="AT36" s="616"/>
      <c r="AU36" s="642"/>
      <c r="AV36" s="616"/>
      <c r="AW36" s="642"/>
      <c r="AX36" s="616"/>
      <c r="AY36" s="642"/>
      <c r="AZ36" s="616"/>
      <c r="BA36" s="642"/>
      <c r="BB36" s="616"/>
      <c r="BC36" s="642"/>
      <c r="BD36" s="616"/>
      <c r="BE36" s="642"/>
      <c r="BF36" s="616"/>
      <c r="BG36" s="642"/>
      <c r="BH36" s="616"/>
      <c r="BI36" s="642"/>
      <c r="BJ36" s="615"/>
      <c r="BK36" s="615"/>
      <c r="BL36" s="615"/>
      <c r="BM36" s="641"/>
      <c r="BN36" s="218">
        <v>21</v>
      </c>
      <c r="BO36" s="219" t="s">
        <v>205</v>
      </c>
      <c r="BP36" s="615"/>
      <c r="BQ36" s="638"/>
      <c r="BR36" s="638"/>
      <c r="BS36" s="638"/>
      <c r="BT36" s="638"/>
      <c r="BU36" s="617"/>
    </row>
    <row r="37" spans="1:73" s="217" customFormat="1" ht="37.5" customHeight="1" x14ac:dyDescent="0.25">
      <c r="A37" s="221"/>
      <c r="B37" s="222"/>
      <c r="C37" s="221"/>
      <c r="D37" s="222"/>
      <c r="E37" s="224"/>
      <c r="F37" s="224"/>
      <c r="G37" s="671"/>
      <c r="H37" s="673"/>
      <c r="I37" s="671"/>
      <c r="J37" s="673"/>
      <c r="K37" s="649"/>
      <c r="L37" s="654"/>
      <c r="M37" s="649"/>
      <c r="N37" s="654"/>
      <c r="O37" s="644"/>
      <c r="P37" s="644"/>
      <c r="Q37" s="653"/>
      <c r="R37" s="644"/>
      <c r="S37" s="645"/>
      <c r="T37" s="681"/>
      <c r="U37" s="646"/>
      <c r="V37" s="646"/>
      <c r="W37" s="646"/>
      <c r="X37" s="286">
        <v>66355890</v>
      </c>
      <c r="Y37" s="242">
        <v>7800000</v>
      </c>
      <c r="Z37" s="247">
        <v>0</v>
      </c>
      <c r="AA37" s="214" t="s">
        <v>206</v>
      </c>
      <c r="AB37" s="214">
        <v>3</v>
      </c>
      <c r="AC37" s="214" t="s">
        <v>207</v>
      </c>
      <c r="AD37" s="615"/>
      <c r="AE37" s="642"/>
      <c r="AF37" s="616"/>
      <c r="AG37" s="642"/>
      <c r="AH37" s="617"/>
      <c r="AI37" s="642"/>
      <c r="AJ37" s="616"/>
      <c r="AK37" s="642"/>
      <c r="AL37" s="616"/>
      <c r="AM37" s="642"/>
      <c r="AN37" s="616"/>
      <c r="AO37" s="642"/>
      <c r="AP37" s="616"/>
      <c r="AQ37" s="642"/>
      <c r="AR37" s="616"/>
      <c r="AS37" s="642"/>
      <c r="AT37" s="616"/>
      <c r="AU37" s="642"/>
      <c r="AV37" s="616"/>
      <c r="AW37" s="642"/>
      <c r="AX37" s="616"/>
      <c r="AY37" s="642"/>
      <c r="AZ37" s="616"/>
      <c r="BA37" s="642"/>
      <c r="BB37" s="616"/>
      <c r="BC37" s="642"/>
      <c r="BD37" s="616"/>
      <c r="BE37" s="642"/>
      <c r="BF37" s="616"/>
      <c r="BG37" s="642"/>
      <c r="BH37" s="616"/>
      <c r="BI37" s="642"/>
      <c r="BJ37" s="615"/>
      <c r="BK37" s="615"/>
      <c r="BL37" s="615"/>
      <c r="BM37" s="641"/>
      <c r="BN37" s="218"/>
      <c r="BO37" s="219"/>
      <c r="BP37" s="615"/>
      <c r="BQ37" s="638"/>
      <c r="BR37" s="638"/>
      <c r="BS37" s="638"/>
      <c r="BT37" s="638"/>
      <c r="BU37" s="617"/>
    </row>
    <row r="38" spans="1:73" s="217" customFormat="1" ht="37.5" customHeight="1" x14ac:dyDescent="0.25">
      <c r="A38" s="221"/>
      <c r="B38" s="222"/>
      <c r="C38" s="221"/>
      <c r="D38" s="222"/>
      <c r="E38" s="224"/>
      <c r="F38" s="224"/>
      <c r="G38" s="671"/>
      <c r="H38" s="673"/>
      <c r="I38" s="671"/>
      <c r="J38" s="673"/>
      <c r="K38" s="649"/>
      <c r="L38" s="654"/>
      <c r="M38" s="649"/>
      <c r="N38" s="654"/>
      <c r="O38" s="644"/>
      <c r="P38" s="644"/>
      <c r="Q38" s="653"/>
      <c r="R38" s="644"/>
      <c r="S38" s="645"/>
      <c r="T38" s="681"/>
      <c r="U38" s="646"/>
      <c r="V38" s="646"/>
      <c r="W38" s="646"/>
      <c r="X38" s="286">
        <v>420000000</v>
      </c>
      <c r="Y38" s="242">
        <v>183167436</v>
      </c>
      <c r="Z38" s="242">
        <v>0</v>
      </c>
      <c r="AA38" s="214" t="s">
        <v>195</v>
      </c>
      <c r="AB38" s="214">
        <v>7</v>
      </c>
      <c r="AC38" s="214" t="s">
        <v>183</v>
      </c>
      <c r="AD38" s="615"/>
      <c r="AE38" s="642"/>
      <c r="AF38" s="616"/>
      <c r="AG38" s="642"/>
      <c r="AH38" s="617"/>
      <c r="AI38" s="642"/>
      <c r="AJ38" s="616"/>
      <c r="AK38" s="642"/>
      <c r="AL38" s="616"/>
      <c r="AM38" s="642"/>
      <c r="AN38" s="616"/>
      <c r="AO38" s="642"/>
      <c r="AP38" s="616"/>
      <c r="AQ38" s="642"/>
      <c r="AR38" s="616"/>
      <c r="AS38" s="642"/>
      <c r="AT38" s="616"/>
      <c r="AU38" s="642"/>
      <c r="AV38" s="616"/>
      <c r="AW38" s="642"/>
      <c r="AX38" s="616"/>
      <c r="AY38" s="642"/>
      <c r="AZ38" s="616"/>
      <c r="BA38" s="642"/>
      <c r="BB38" s="616"/>
      <c r="BC38" s="642"/>
      <c r="BD38" s="616"/>
      <c r="BE38" s="642"/>
      <c r="BF38" s="616"/>
      <c r="BG38" s="642"/>
      <c r="BH38" s="616"/>
      <c r="BI38" s="642"/>
      <c r="BJ38" s="615"/>
      <c r="BK38" s="615"/>
      <c r="BL38" s="615"/>
      <c r="BM38" s="641"/>
      <c r="BN38" s="218"/>
      <c r="BO38" s="219"/>
      <c r="BP38" s="615"/>
      <c r="BQ38" s="638"/>
      <c r="BR38" s="638"/>
      <c r="BS38" s="638"/>
      <c r="BT38" s="638"/>
      <c r="BU38" s="617"/>
    </row>
    <row r="39" spans="1:73" s="217" customFormat="1" ht="37.5" customHeight="1" x14ac:dyDescent="0.25">
      <c r="A39" s="221"/>
      <c r="B39" s="222"/>
      <c r="C39" s="221"/>
      <c r="D39" s="222"/>
      <c r="E39" s="224"/>
      <c r="F39" s="224"/>
      <c r="G39" s="671"/>
      <c r="H39" s="673"/>
      <c r="I39" s="671"/>
      <c r="J39" s="673"/>
      <c r="K39" s="649"/>
      <c r="L39" s="654"/>
      <c r="M39" s="649"/>
      <c r="N39" s="654"/>
      <c r="O39" s="644"/>
      <c r="P39" s="644"/>
      <c r="Q39" s="653"/>
      <c r="R39" s="644"/>
      <c r="S39" s="645"/>
      <c r="T39" s="681"/>
      <c r="U39" s="646"/>
      <c r="V39" s="646"/>
      <c r="W39" s="646" t="s">
        <v>208</v>
      </c>
      <c r="X39" s="286">
        <v>70000000</v>
      </c>
      <c r="Y39" s="248">
        <v>0</v>
      </c>
      <c r="Z39" s="248">
        <v>0</v>
      </c>
      <c r="AA39" s="214" t="s">
        <v>200</v>
      </c>
      <c r="AB39" s="214">
        <v>7</v>
      </c>
      <c r="AC39" s="214" t="s">
        <v>183</v>
      </c>
      <c r="AD39" s="615"/>
      <c r="AE39" s="642"/>
      <c r="AF39" s="616"/>
      <c r="AG39" s="642"/>
      <c r="AH39" s="617"/>
      <c r="AI39" s="642"/>
      <c r="AJ39" s="616"/>
      <c r="AK39" s="642"/>
      <c r="AL39" s="616"/>
      <c r="AM39" s="642"/>
      <c r="AN39" s="616"/>
      <c r="AO39" s="642"/>
      <c r="AP39" s="616"/>
      <c r="AQ39" s="642"/>
      <c r="AR39" s="616"/>
      <c r="AS39" s="642"/>
      <c r="AT39" s="616"/>
      <c r="AU39" s="642"/>
      <c r="AV39" s="616"/>
      <c r="AW39" s="642"/>
      <c r="AX39" s="616"/>
      <c r="AY39" s="642"/>
      <c r="AZ39" s="616"/>
      <c r="BA39" s="642"/>
      <c r="BB39" s="616"/>
      <c r="BC39" s="642"/>
      <c r="BD39" s="616"/>
      <c r="BE39" s="642"/>
      <c r="BF39" s="616"/>
      <c r="BG39" s="642"/>
      <c r="BH39" s="616"/>
      <c r="BI39" s="642"/>
      <c r="BJ39" s="615"/>
      <c r="BK39" s="615"/>
      <c r="BL39" s="615"/>
      <c r="BM39" s="641"/>
      <c r="BN39" s="206"/>
      <c r="BO39" s="206"/>
      <c r="BP39" s="615"/>
      <c r="BQ39" s="638"/>
      <c r="BR39" s="638"/>
      <c r="BS39" s="638"/>
      <c r="BT39" s="638"/>
      <c r="BU39" s="617"/>
    </row>
    <row r="40" spans="1:73" s="217" customFormat="1" ht="37.5" customHeight="1" x14ac:dyDescent="0.25">
      <c r="A40" s="221"/>
      <c r="B40" s="222"/>
      <c r="C40" s="221"/>
      <c r="D40" s="222"/>
      <c r="E40" s="224"/>
      <c r="F40" s="224"/>
      <c r="G40" s="671"/>
      <c r="H40" s="673"/>
      <c r="I40" s="671"/>
      <c r="J40" s="673"/>
      <c r="K40" s="649"/>
      <c r="L40" s="654"/>
      <c r="M40" s="649"/>
      <c r="N40" s="654"/>
      <c r="O40" s="644"/>
      <c r="P40" s="644"/>
      <c r="Q40" s="653"/>
      <c r="R40" s="644"/>
      <c r="S40" s="645"/>
      <c r="T40" s="681"/>
      <c r="U40" s="646"/>
      <c r="V40" s="646"/>
      <c r="W40" s="646"/>
      <c r="X40" s="350">
        <v>150000000</v>
      </c>
      <c r="Y40" s="324"/>
      <c r="Z40" s="324"/>
      <c r="AA40" s="345" t="s">
        <v>380</v>
      </c>
      <c r="AB40" s="345">
        <v>28</v>
      </c>
      <c r="AC40" s="345" t="s">
        <v>429</v>
      </c>
      <c r="AD40" s="615"/>
      <c r="AE40" s="642"/>
      <c r="AF40" s="616"/>
      <c r="AG40" s="642"/>
      <c r="AH40" s="617"/>
      <c r="AI40" s="642"/>
      <c r="AJ40" s="616"/>
      <c r="AK40" s="642"/>
      <c r="AL40" s="616"/>
      <c r="AM40" s="642"/>
      <c r="AN40" s="616"/>
      <c r="AO40" s="642"/>
      <c r="AP40" s="616"/>
      <c r="AQ40" s="642"/>
      <c r="AR40" s="616"/>
      <c r="AS40" s="642"/>
      <c r="AT40" s="616"/>
      <c r="AU40" s="642"/>
      <c r="AV40" s="616"/>
      <c r="AW40" s="642"/>
      <c r="AX40" s="616"/>
      <c r="AY40" s="642"/>
      <c r="AZ40" s="616"/>
      <c r="BA40" s="642"/>
      <c r="BB40" s="616"/>
      <c r="BC40" s="642"/>
      <c r="BD40" s="616"/>
      <c r="BE40" s="642"/>
      <c r="BF40" s="616"/>
      <c r="BG40" s="642"/>
      <c r="BH40" s="616"/>
      <c r="BI40" s="642"/>
      <c r="BJ40" s="615"/>
      <c r="BK40" s="615"/>
      <c r="BL40" s="615"/>
      <c r="BM40" s="641"/>
      <c r="BN40" s="313"/>
      <c r="BO40" s="313"/>
      <c r="BP40" s="615"/>
      <c r="BQ40" s="638"/>
      <c r="BR40" s="638"/>
      <c r="BS40" s="638"/>
      <c r="BT40" s="638"/>
      <c r="BU40" s="617"/>
    </row>
    <row r="41" spans="1:73" s="217" customFormat="1" ht="37.5" customHeight="1" x14ac:dyDescent="0.25">
      <c r="A41" s="221"/>
      <c r="B41" s="222"/>
      <c r="C41" s="221"/>
      <c r="D41" s="222"/>
      <c r="E41" s="224"/>
      <c r="F41" s="224"/>
      <c r="G41" s="671"/>
      <c r="H41" s="673"/>
      <c r="I41" s="671"/>
      <c r="J41" s="673"/>
      <c r="K41" s="649"/>
      <c r="L41" s="654"/>
      <c r="M41" s="649"/>
      <c r="N41" s="654"/>
      <c r="O41" s="644"/>
      <c r="P41" s="644"/>
      <c r="Q41" s="653"/>
      <c r="R41" s="644"/>
      <c r="S41" s="645"/>
      <c r="T41" s="681"/>
      <c r="U41" s="646"/>
      <c r="V41" s="646"/>
      <c r="W41" s="646"/>
      <c r="X41" s="350">
        <v>250000000</v>
      </c>
      <c r="Y41" s="324"/>
      <c r="Z41" s="324"/>
      <c r="AA41" s="345" t="s">
        <v>398</v>
      </c>
      <c r="AB41" s="345">
        <v>28</v>
      </c>
      <c r="AC41" s="345" t="s">
        <v>429</v>
      </c>
      <c r="AD41" s="615"/>
      <c r="AE41" s="642"/>
      <c r="AF41" s="616"/>
      <c r="AG41" s="642"/>
      <c r="AH41" s="617"/>
      <c r="AI41" s="642"/>
      <c r="AJ41" s="616"/>
      <c r="AK41" s="642"/>
      <c r="AL41" s="616"/>
      <c r="AM41" s="642"/>
      <c r="AN41" s="616"/>
      <c r="AO41" s="642"/>
      <c r="AP41" s="616"/>
      <c r="AQ41" s="642"/>
      <c r="AR41" s="616"/>
      <c r="AS41" s="642"/>
      <c r="AT41" s="616"/>
      <c r="AU41" s="642"/>
      <c r="AV41" s="616"/>
      <c r="AW41" s="642"/>
      <c r="AX41" s="616"/>
      <c r="AY41" s="642"/>
      <c r="AZ41" s="616"/>
      <c r="BA41" s="642"/>
      <c r="BB41" s="616"/>
      <c r="BC41" s="642"/>
      <c r="BD41" s="616"/>
      <c r="BE41" s="642"/>
      <c r="BF41" s="616"/>
      <c r="BG41" s="642"/>
      <c r="BH41" s="616"/>
      <c r="BI41" s="642"/>
      <c r="BJ41" s="615"/>
      <c r="BK41" s="615"/>
      <c r="BL41" s="615"/>
      <c r="BM41" s="641"/>
      <c r="BN41" s="313"/>
      <c r="BO41" s="313"/>
      <c r="BP41" s="615"/>
      <c r="BQ41" s="638"/>
      <c r="BR41" s="638"/>
      <c r="BS41" s="638"/>
      <c r="BT41" s="638"/>
      <c r="BU41" s="617"/>
    </row>
    <row r="42" spans="1:73" s="217" customFormat="1" ht="37.5" customHeight="1" x14ac:dyDescent="0.25">
      <c r="A42" s="221"/>
      <c r="B42" s="222"/>
      <c r="C42" s="221"/>
      <c r="D42" s="222"/>
      <c r="E42" s="224"/>
      <c r="F42" s="224"/>
      <c r="G42" s="671"/>
      <c r="H42" s="673"/>
      <c r="I42" s="671"/>
      <c r="J42" s="673"/>
      <c r="K42" s="649"/>
      <c r="L42" s="654"/>
      <c r="M42" s="649"/>
      <c r="N42" s="654"/>
      <c r="O42" s="644"/>
      <c r="P42" s="644"/>
      <c r="Q42" s="653"/>
      <c r="R42" s="644"/>
      <c r="S42" s="645"/>
      <c r="T42" s="681"/>
      <c r="U42" s="646"/>
      <c r="V42" s="646"/>
      <c r="W42" s="646"/>
      <c r="X42" s="286">
        <v>55000000</v>
      </c>
      <c r="Y42" s="246">
        <v>0</v>
      </c>
      <c r="Z42" s="246">
        <v>0</v>
      </c>
      <c r="AA42" s="214" t="s">
        <v>198</v>
      </c>
      <c r="AB42" s="214">
        <v>7</v>
      </c>
      <c r="AC42" s="214" t="s">
        <v>183</v>
      </c>
      <c r="AD42" s="615"/>
      <c r="AE42" s="642"/>
      <c r="AF42" s="616"/>
      <c r="AG42" s="642"/>
      <c r="AH42" s="617"/>
      <c r="AI42" s="642"/>
      <c r="AJ42" s="616"/>
      <c r="AK42" s="642"/>
      <c r="AL42" s="616"/>
      <c r="AM42" s="642"/>
      <c r="AN42" s="616"/>
      <c r="AO42" s="642"/>
      <c r="AP42" s="616"/>
      <c r="AQ42" s="642"/>
      <c r="AR42" s="616"/>
      <c r="AS42" s="642"/>
      <c r="AT42" s="616"/>
      <c r="AU42" s="642"/>
      <c r="AV42" s="616"/>
      <c r="AW42" s="642"/>
      <c r="AX42" s="616"/>
      <c r="AY42" s="642"/>
      <c r="AZ42" s="616"/>
      <c r="BA42" s="642"/>
      <c r="BB42" s="616"/>
      <c r="BC42" s="642"/>
      <c r="BD42" s="616"/>
      <c r="BE42" s="642"/>
      <c r="BF42" s="616"/>
      <c r="BG42" s="642"/>
      <c r="BH42" s="616"/>
      <c r="BI42" s="642"/>
      <c r="BJ42" s="615"/>
      <c r="BK42" s="615"/>
      <c r="BL42" s="615"/>
      <c r="BM42" s="641"/>
      <c r="BN42" s="206"/>
      <c r="BO42" s="206"/>
      <c r="BP42" s="615"/>
      <c r="BQ42" s="638"/>
      <c r="BR42" s="638"/>
      <c r="BS42" s="638"/>
      <c r="BT42" s="638"/>
      <c r="BU42" s="617"/>
    </row>
    <row r="43" spans="1:73" s="217" customFormat="1" ht="37.5" customHeight="1" x14ac:dyDescent="0.25">
      <c r="A43" s="221"/>
      <c r="B43" s="222"/>
      <c r="C43" s="221"/>
      <c r="D43" s="222"/>
      <c r="E43" s="224"/>
      <c r="F43" s="224"/>
      <c r="G43" s="671"/>
      <c r="H43" s="673"/>
      <c r="I43" s="671"/>
      <c r="J43" s="673"/>
      <c r="K43" s="649"/>
      <c r="L43" s="654"/>
      <c r="M43" s="649"/>
      <c r="N43" s="654"/>
      <c r="O43" s="644"/>
      <c r="P43" s="644"/>
      <c r="Q43" s="653"/>
      <c r="R43" s="644"/>
      <c r="S43" s="645"/>
      <c r="T43" s="681"/>
      <c r="U43" s="646"/>
      <c r="V43" s="646"/>
      <c r="W43" s="646"/>
      <c r="X43" s="286">
        <v>60000000</v>
      </c>
      <c r="Y43" s="246">
        <v>0</v>
      </c>
      <c r="Z43" s="246">
        <v>0</v>
      </c>
      <c r="AA43" s="214" t="s">
        <v>209</v>
      </c>
      <c r="AB43" s="214">
        <v>12</v>
      </c>
      <c r="AC43" s="214" t="s">
        <v>185</v>
      </c>
      <c r="AD43" s="615"/>
      <c r="AE43" s="642"/>
      <c r="AF43" s="616"/>
      <c r="AG43" s="642"/>
      <c r="AH43" s="617"/>
      <c r="AI43" s="642"/>
      <c r="AJ43" s="616"/>
      <c r="AK43" s="642"/>
      <c r="AL43" s="616"/>
      <c r="AM43" s="642"/>
      <c r="AN43" s="616"/>
      <c r="AO43" s="642"/>
      <c r="AP43" s="616"/>
      <c r="AQ43" s="642"/>
      <c r="AR43" s="616"/>
      <c r="AS43" s="642"/>
      <c r="AT43" s="616"/>
      <c r="AU43" s="642"/>
      <c r="AV43" s="616"/>
      <c r="AW43" s="642"/>
      <c r="AX43" s="616"/>
      <c r="AY43" s="642"/>
      <c r="AZ43" s="616"/>
      <c r="BA43" s="642"/>
      <c r="BB43" s="616"/>
      <c r="BC43" s="642"/>
      <c r="BD43" s="616"/>
      <c r="BE43" s="642"/>
      <c r="BF43" s="616"/>
      <c r="BG43" s="642"/>
      <c r="BH43" s="616"/>
      <c r="BI43" s="642"/>
      <c r="BJ43" s="615"/>
      <c r="BK43" s="615"/>
      <c r="BL43" s="615"/>
      <c r="BM43" s="641"/>
      <c r="BN43" s="218"/>
      <c r="BO43" s="219"/>
      <c r="BP43" s="615"/>
      <c r="BQ43" s="638"/>
      <c r="BR43" s="638"/>
      <c r="BS43" s="638"/>
      <c r="BT43" s="638"/>
      <c r="BU43" s="617"/>
    </row>
    <row r="44" spans="1:73" s="217" customFormat="1" ht="37.5" customHeight="1" x14ac:dyDescent="0.25">
      <c r="A44" s="221"/>
      <c r="B44" s="222"/>
      <c r="C44" s="221"/>
      <c r="D44" s="222"/>
      <c r="E44" s="224"/>
      <c r="F44" s="224"/>
      <c r="G44" s="671"/>
      <c r="H44" s="673"/>
      <c r="I44" s="671"/>
      <c r="J44" s="673"/>
      <c r="K44" s="649"/>
      <c r="L44" s="654"/>
      <c r="M44" s="649"/>
      <c r="N44" s="654"/>
      <c r="O44" s="644"/>
      <c r="P44" s="644"/>
      <c r="Q44" s="653"/>
      <c r="R44" s="644"/>
      <c r="S44" s="645"/>
      <c r="T44" s="681"/>
      <c r="U44" s="646"/>
      <c r="V44" s="646"/>
      <c r="W44" s="646"/>
      <c r="X44" s="286">
        <v>57021304</v>
      </c>
      <c r="Y44" s="248">
        <v>0</v>
      </c>
      <c r="Z44" s="248">
        <v>0</v>
      </c>
      <c r="AA44" s="214" t="s">
        <v>197</v>
      </c>
      <c r="AB44" s="214">
        <v>12</v>
      </c>
      <c r="AC44" s="214" t="s">
        <v>185</v>
      </c>
      <c r="AD44" s="615"/>
      <c r="AE44" s="642"/>
      <c r="AF44" s="616"/>
      <c r="AG44" s="642"/>
      <c r="AH44" s="617"/>
      <c r="AI44" s="642"/>
      <c r="AJ44" s="616"/>
      <c r="AK44" s="642"/>
      <c r="AL44" s="616"/>
      <c r="AM44" s="642"/>
      <c r="AN44" s="616"/>
      <c r="AO44" s="642"/>
      <c r="AP44" s="616"/>
      <c r="AQ44" s="642"/>
      <c r="AR44" s="616"/>
      <c r="AS44" s="642"/>
      <c r="AT44" s="616"/>
      <c r="AU44" s="642"/>
      <c r="AV44" s="616"/>
      <c r="AW44" s="642"/>
      <c r="AX44" s="616"/>
      <c r="AY44" s="642"/>
      <c r="AZ44" s="616"/>
      <c r="BA44" s="642"/>
      <c r="BB44" s="616"/>
      <c r="BC44" s="642"/>
      <c r="BD44" s="616"/>
      <c r="BE44" s="642"/>
      <c r="BF44" s="616"/>
      <c r="BG44" s="642"/>
      <c r="BH44" s="616"/>
      <c r="BI44" s="642"/>
      <c r="BJ44" s="615"/>
      <c r="BK44" s="615"/>
      <c r="BL44" s="615"/>
      <c r="BM44" s="641"/>
      <c r="BN44" s="218"/>
      <c r="BO44" s="219"/>
      <c r="BP44" s="615"/>
      <c r="BQ44" s="638"/>
      <c r="BR44" s="638"/>
      <c r="BS44" s="638"/>
      <c r="BT44" s="638"/>
      <c r="BU44" s="617"/>
    </row>
    <row r="45" spans="1:73" s="217" customFormat="1" ht="37.5" customHeight="1" x14ac:dyDescent="0.25">
      <c r="A45" s="221"/>
      <c r="B45" s="222"/>
      <c r="C45" s="221"/>
      <c r="D45" s="222"/>
      <c r="E45" s="224"/>
      <c r="F45" s="224"/>
      <c r="G45" s="671"/>
      <c r="H45" s="673"/>
      <c r="I45" s="671"/>
      <c r="J45" s="673"/>
      <c r="K45" s="649"/>
      <c r="L45" s="654"/>
      <c r="M45" s="649"/>
      <c r="N45" s="654"/>
      <c r="O45" s="644"/>
      <c r="P45" s="644"/>
      <c r="Q45" s="653"/>
      <c r="R45" s="644"/>
      <c r="S45" s="645"/>
      <c r="T45" s="681"/>
      <c r="U45" s="646"/>
      <c r="V45" s="646"/>
      <c r="W45" s="646" t="s">
        <v>210</v>
      </c>
      <c r="X45" s="287">
        <v>20000000</v>
      </c>
      <c r="Y45" s="250">
        <v>0</v>
      </c>
      <c r="Z45" s="250">
        <v>0</v>
      </c>
      <c r="AA45" s="214" t="s">
        <v>195</v>
      </c>
      <c r="AB45" s="214">
        <v>7</v>
      </c>
      <c r="AC45" s="214" t="s">
        <v>183</v>
      </c>
      <c r="AD45" s="615"/>
      <c r="AE45" s="642"/>
      <c r="AF45" s="616"/>
      <c r="AG45" s="642"/>
      <c r="AH45" s="617"/>
      <c r="AI45" s="642"/>
      <c r="AJ45" s="616"/>
      <c r="AK45" s="642"/>
      <c r="AL45" s="616"/>
      <c r="AM45" s="642"/>
      <c r="AN45" s="616"/>
      <c r="AO45" s="642"/>
      <c r="AP45" s="616"/>
      <c r="AQ45" s="642"/>
      <c r="AR45" s="616"/>
      <c r="AS45" s="642"/>
      <c r="AT45" s="616"/>
      <c r="AU45" s="642"/>
      <c r="AV45" s="616"/>
      <c r="AW45" s="642"/>
      <c r="AX45" s="616"/>
      <c r="AY45" s="642"/>
      <c r="AZ45" s="616"/>
      <c r="BA45" s="642"/>
      <c r="BB45" s="616"/>
      <c r="BC45" s="642"/>
      <c r="BD45" s="616"/>
      <c r="BE45" s="642"/>
      <c r="BF45" s="616"/>
      <c r="BG45" s="642"/>
      <c r="BH45" s="616"/>
      <c r="BI45" s="642"/>
      <c r="BJ45" s="615"/>
      <c r="BK45" s="615"/>
      <c r="BL45" s="615"/>
      <c r="BM45" s="641"/>
      <c r="BN45" s="206"/>
      <c r="BO45" s="206"/>
      <c r="BP45" s="615"/>
      <c r="BQ45" s="638"/>
      <c r="BR45" s="638"/>
      <c r="BS45" s="638"/>
      <c r="BT45" s="638"/>
      <c r="BU45" s="617"/>
    </row>
    <row r="46" spans="1:73" s="217" customFormat="1" ht="37.5" customHeight="1" x14ac:dyDescent="0.25">
      <c r="A46" s="221"/>
      <c r="B46" s="222"/>
      <c r="C46" s="221"/>
      <c r="D46" s="222"/>
      <c r="E46" s="224"/>
      <c r="F46" s="224"/>
      <c r="G46" s="671"/>
      <c r="H46" s="673"/>
      <c r="I46" s="671"/>
      <c r="J46" s="673"/>
      <c r="K46" s="649"/>
      <c r="L46" s="654"/>
      <c r="M46" s="649"/>
      <c r="N46" s="654"/>
      <c r="O46" s="644"/>
      <c r="P46" s="644"/>
      <c r="Q46" s="653"/>
      <c r="R46" s="644"/>
      <c r="S46" s="645"/>
      <c r="T46" s="681"/>
      <c r="U46" s="646"/>
      <c r="V46" s="646"/>
      <c r="W46" s="646"/>
      <c r="X46" s="287">
        <v>30000000</v>
      </c>
      <c r="Y46" s="250">
        <v>0</v>
      </c>
      <c r="Z46" s="250">
        <v>0</v>
      </c>
      <c r="AA46" s="214" t="s">
        <v>198</v>
      </c>
      <c r="AB46" s="214">
        <v>7</v>
      </c>
      <c r="AC46" s="214" t="s">
        <v>183</v>
      </c>
      <c r="AD46" s="615"/>
      <c r="AE46" s="642"/>
      <c r="AF46" s="616"/>
      <c r="AG46" s="642"/>
      <c r="AH46" s="617"/>
      <c r="AI46" s="642"/>
      <c r="AJ46" s="616"/>
      <c r="AK46" s="642"/>
      <c r="AL46" s="616"/>
      <c r="AM46" s="642"/>
      <c r="AN46" s="616"/>
      <c r="AO46" s="642"/>
      <c r="AP46" s="616"/>
      <c r="AQ46" s="642"/>
      <c r="AR46" s="616"/>
      <c r="AS46" s="642"/>
      <c r="AT46" s="616"/>
      <c r="AU46" s="642"/>
      <c r="AV46" s="616"/>
      <c r="AW46" s="642"/>
      <c r="AX46" s="616"/>
      <c r="AY46" s="642"/>
      <c r="AZ46" s="616"/>
      <c r="BA46" s="642"/>
      <c r="BB46" s="616"/>
      <c r="BC46" s="642"/>
      <c r="BD46" s="616"/>
      <c r="BE46" s="642"/>
      <c r="BF46" s="616"/>
      <c r="BG46" s="642"/>
      <c r="BH46" s="616"/>
      <c r="BI46" s="642"/>
      <c r="BJ46" s="615"/>
      <c r="BK46" s="615"/>
      <c r="BL46" s="615"/>
      <c r="BM46" s="641"/>
      <c r="BN46" s="206"/>
      <c r="BO46" s="206"/>
      <c r="BP46" s="615"/>
      <c r="BQ46" s="638"/>
      <c r="BR46" s="638"/>
      <c r="BS46" s="638"/>
      <c r="BT46" s="638"/>
      <c r="BU46" s="617"/>
    </row>
    <row r="47" spans="1:73" s="217" customFormat="1" ht="37.5" customHeight="1" x14ac:dyDescent="0.25">
      <c r="A47" s="221"/>
      <c r="B47" s="222"/>
      <c r="C47" s="221"/>
      <c r="D47" s="222"/>
      <c r="E47" s="224"/>
      <c r="F47" s="224"/>
      <c r="G47" s="671"/>
      <c r="H47" s="673"/>
      <c r="I47" s="671"/>
      <c r="J47" s="673"/>
      <c r="K47" s="649"/>
      <c r="L47" s="654"/>
      <c r="M47" s="649"/>
      <c r="N47" s="654"/>
      <c r="O47" s="644"/>
      <c r="P47" s="644"/>
      <c r="Q47" s="653"/>
      <c r="R47" s="644"/>
      <c r="S47" s="645"/>
      <c r="T47" s="681"/>
      <c r="U47" s="646"/>
      <c r="V47" s="646"/>
      <c r="W47" s="646"/>
      <c r="X47" s="287">
        <v>30000000</v>
      </c>
      <c r="Y47" s="251">
        <v>0</v>
      </c>
      <c r="Z47" s="252">
        <v>0</v>
      </c>
      <c r="AA47" s="214" t="s">
        <v>211</v>
      </c>
      <c r="AB47" s="214">
        <v>9</v>
      </c>
      <c r="AC47" s="214" t="s">
        <v>212</v>
      </c>
      <c r="AD47" s="615"/>
      <c r="AE47" s="642"/>
      <c r="AF47" s="616"/>
      <c r="AG47" s="642"/>
      <c r="AH47" s="617"/>
      <c r="AI47" s="642"/>
      <c r="AJ47" s="616"/>
      <c r="AK47" s="642"/>
      <c r="AL47" s="616"/>
      <c r="AM47" s="642"/>
      <c r="AN47" s="616"/>
      <c r="AO47" s="642"/>
      <c r="AP47" s="616"/>
      <c r="AQ47" s="642"/>
      <c r="AR47" s="616"/>
      <c r="AS47" s="642"/>
      <c r="AT47" s="616"/>
      <c r="AU47" s="642"/>
      <c r="AV47" s="616"/>
      <c r="AW47" s="642"/>
      <c r="AX47" s="616"/>
      <c r="AY47" s="642"/>
      <c r="AZ47" s="616"/>
      <c r="BA47" s="642"/>
      <c r="BB47" s="616"/>
      <c r="BC47" s="642"/>
      <c r="BD47" s="616"/>
      <c r="BE47" s="642"/>
      <c r="BF47" s="616"/>
      <c r="BG47" s="642"/>
      <c r="BH47" s="616"/>
      <c r="BI47" s="642"/>
      <c r="BJ47" s="615"/>
      <c r="BK47" s="615"/>
      <c r="BL47" s="615"/>
      <c r="BM47" s="641"/>
      <c r="BN47" s="206"/>
      <c r="BO47" s="207"/>
      <c r="BP47" s="615"/>
      <c r="BQ47" s="638"/>
      <c r="BR47" s="638"/>
      <c r="BS47" s="638"/>
      <c r="BT47" s="638"/>
      <c r="BU47" s="617"/>
    </row>
    <row r="48" spans="1:73" s="217" customFormat="1" ht="37.5" customHeight="1" x14ac:dyDescent="0.25">
      <c r="A48" s="221"/>
      <c r="B48" s="222"/>
      <c r="C48" s="221"/>
      <c r="D48" s="222"/>
      <c r="E48" s="224"/>
      <c r="F48" s="224"/>
      <c r="G48" s="671"/>
      <c r="H48" s="674"/>
      <c r="I48" s="671"/>
      <c r="J48" s="674"/>
      <c r="K48" s="649"/>
      <c r="L48" s="654"/>
      <c r="M48" s="649"/>
      <c r="N48" s="654"/>
      <c r="O48" s="644"/>
      <c r="P48" s="644"/>
      <c r="Q48" s="653"/>
      <c r="R48" s="644"/>
      <c r="S48" s="645"/>
      <c r="T48" s="681"/>
      <c r="U48" s="646"/>
      <c r="V48" s="646"/>
      <c r="W48" s="646"/>
      <c r="X48" s="286">
        <v>40000000</v>
      </c>
      <c r="Y48" s="251">
        <v>29880667</v>
      </c>
      <c r="Z48" s="252">
        <v>0</v>
      </c>
      <c r="AA48" s="214" t="s">
        <v>213</v>
      </c>
      <c r="AB48" s="214">
        <v>3</v>
      </c>
      <c r="AC48" s="214" t="s">
        <v>207</v>
      </c>
      <c r="AD48" s="615"/>
      <c r="AE48" s="642"/>
      <c r="AF48" s="616"/>
      <c r="AG48" s="642"/>
      <c r="AH48" s="617"/>
      <c r="AI48" s="642"/>
      <c r="AJ48" s="616"/>
      <c r="AK48" s="642"/>
      <c r="AL48" s="616"/>
      <c r="AM48" s="642"/>
      <c r="AN48" s="616"/>
      <c r="AO48" s="642"/>
      <c r="AP48" s="616"/>
      <c r="AQ48" s="642"/>
      <c r="AR48" s="616"/>
      <c r="AS48" s="642"/>
      <c r="AT48" s="616"/>
      <c r="AU48" s="642"/>
      <c r="AV48" s="616"/>
      <c r="AW48" s="642"/>
      <c r="AX48" s="616"/>
      <c r="AY48" s="642"/>
      <c r="AZ48" s="616"/>
      <c r="BA48" s="642"/>
      <c r="BB48" s="616"/>
      <c r="BC48" s="642"/>
      <c r="BD48" s="616"/>
      <c r="BE48" s="642"/>
      <c r="BF48" s="616"/>
      <c r="BG48" s="642"/>
      <c r="BH48" s="616"/>
      <c r="BI48" s="642"/>
      <c r="BJ48" s="615"/>
      <c r="BK48" s="615"/>
      <c r="BL48" s="615"/>
      <c r="BM48" s="641"/>
      <c r="BN48" s="218"/>
      <c r="BO48" s="219"/>
      <c r="BP48" s="615"/>
      <c r="BQ48" s="638"/>
      <c r="BR48" s="638"/>
      <c r="BS48" s="638"/>
      <c r="BT48" s="638"/>
      <c r="BU48" s="617"/>
    </row>
    <row r="49" spans="1:73" s="217" customFormat="1" ht="102" customHeight="1" x14ac:dyDescent="0.25">
      <c r="A49" s="221"/>
      <c r="B49" s="222"/>
      <c r="C49" s="221"/>
      <c r="D49" s="222"/>
      <c r="E49" s="224"/>
      <c r="F49" s="224"/>
      <c r="G49" s="649" t="s">
        <v>68</v>
      </c>
      <c r="H49" s="654" t="s">
        <v>69</v>
      </c>
      <c r="I49" s="649">
        <v>4301006</v>
      </c>
      <c r="J49" s="650" t="s">
        <v>70</v>
      </c>
      <c r="K49" s="649" t="s">
        <v>68</v>
      </c>
      <c r="L49" s="654" t="s">
        <v>71</v>
      </c>
      <c r="M49" s="649">
        <v>430100600</v>
      </c>
      <c r="N49" s="650" t="s">
        <v>72</v>
      </c>
      <c r="O49" s="644">
        <v>1</v>
      </c>
      <c r="P49" s="644">
        <v>0</v>
      </c>
      <c r="Q49" s="653"/>
      <c r="R49" s="644"/>
      <c r="S49" s="645">
        <f>SUM(X49:X51)/T13</f>
        <v>1.4558185862195329E-2</v>
      </c>
      <c r="T49" s="681"/>
      <c r="U49" s="646"/>
      <c r="V49" s="646" t="s">
        <v>214</v>
      </c>
      <c r="W49" s="646" t="s">
        <v>215</v>
      </c>
      <c r="X49" s="286">
        <v>20000000</v>
      </c>
      <c r="Y49" s="247">
        <v>0</v>
      </c>
      <c r="Z49" s="247">
        <v>0</v>
      </c>
      <c r="AA49" s="214" t="s">
        <v>216</v>
      </c>
      <c r="AB49" s="214">
        <v>3</v>
      </c>
      <c r="AC49" s="214" t="s">
        <v>207</v>
      </c>
      <c r="AD49" s="615"/>
      <c r="AE49" s="642"/>
      <c r="AF49" s="616"/>
      <c r="AG49" s="642"/>
      <c r="AH49" s="617"/>
      <c r="AI49" s="642"/>
      <c r="AJ49" s="616"/>
      <c r="AK49" s="642"/>
      <c r="AL49" s="616"/>
      <c r="AM49" s="642"/>
      <c r="AN49" s="616"/>
      <c r="AO49" s="642"/>
      <c r="AP49" s="616"/>
      <c r="AQ49" s="642"/>
      <c r="AR49" s="616"/>
      <c r="AS49" s="642"/>
      <c r="AT49" s="616"/>
      <c r="AU49" s="642"/>
      <c r="AV49" s="616"/>
      <c r="AW49" s="642"/>
      <c r="AX49" s="616"/>
      <c r="AY49" s="642"/>
      <c r="AZ49" s="616"/>
      <c r="BA49" s="642"/>
      <c r="BB49" s="616"/>
      <c r="BC49" s="642"/>
      <c r="BD49" s="616"/>
      <c r="BE49" s="642"/>
      <c r="BF49" s="616"/>
      <c r="BG49" s="642"/>
      <c r="BH49" s="616"/>
      <c r="BI49" s="642"/>
      <c r="BJ49" s="615"/>
      <c r="BK49" s="615"/>
      <c r="BL49" s="615"/>
      <c r="BM49" s="641"/>
      <c r="BN49" s="218"/>
      <c r="BO49" s="219"/>
      <c r="BP49" s="615"/>
      <c r="BQ49" s="638"/>
      <c r="BR49" s="638"/>
      <c r="BS49" s="638"/>
      <c r="BT49" s="638"/>
      <c r="BU49" s="617"/>
    </row>
    <row r="50" spans="1:73" s="217" customFormat="1" ht="102" customHeight="1" x14ac:dyDescent="0.25">
      <c r="A50" s="221"/>
      <c r="B50" s="222"/>
      <c r="C50" s="221"/>
      <c r="D50" s="222"/>
      <c r="E50" s="224"/>
      <c r="F50" s="224"/>
      <c r="G50" s="649"/>
      <c r="H50" s="654"/>
      <c r="I50" s="649"/>
      <c r="J50" s="651"/>
      <c r="K50" s="649"/>
      <c r="L50" s="654"/>
      <c r="M50" s="649"/>
      <c r="N50" s="651"/>
      <c r="O50" s="644"/>
      <c r="P50" s="644"/>
      <c r="Q50" s="653"/>
      <c r="R50" s="644"/>
      <c r="S50" s="645"/>
      <c r="T50" s="681"/>
      <c r="U50" s="646"/>
      <c r="V50" s="646"/>
      <c r="W50" s="646"/>
      <c r="X50" s="287">
        <v>50000000</v>
      </c>
      <c r="Y50" s="242">
        <v>13200000</v>
      </c>
      <c r="Z50" s="242">
        <v>8250000</v>
      </c>
      <c r="AA50" s="214" t="s">
        <v>217</v>
      </c>
      <c r="AB50" s="214">
        <v>12</v>
      </c>
      <c r="AC50" s="225" t="s">
        <v>185</v>
      </c>
      <c r="AD50" s="615"/>
      <c r="AE50" s="642"/>
      <c r="AF50" s="616"/>
      <c r="AG50" s="642"/>
      <c r="AH50" s="617"/>
      <c r="AI50" s="642"/>
      <c r="AJ50" s="616"/>
      <c r="AK50" s="642"/>
      <c r="AL50" s="616"/>
      <c r="AM50" s="642"/>
      <c r="AN50" s="616"/>
      <c r="AO50" s="642"/>
      <c r="AP50" s="616"/>
      <c r="AQ50" s="642"/>
      <c r="AR50" s="616"/>
      <c r="AS50" s="642"/>
      <c r="AT50" s="616"/>
      <c r="AU50" s="642"/>
      <c r="AV50" s="616"/>
      <c r="AW50" s="642"/>
      <c r="AX50" s="616"/>
      <c r="AY50" s="642"/>
      <c r="AZ50" s="616"/>
      <c r="BA50" s="642"/>
      <c r="BB50" s="616"/>
      <c r="BC50" s="642"/>
      <c r="BD50" s="616"/>
      <c r="BE50" s="642"/>
      <c r="BF50" s="616"/>
      <c r="BG50" s="642"/>
      <c r="BH50" s="616"/>
      <c r="BI50" s="642"/>
      <c r="BJ50" s="615"/>
      <c r="BK50" s="615"/>
      <c r="BL50" s="615"/>
      <c r="BM50" s="641"/>
      <c r="BN50" s="206">
        <v>12</v>
      </c>
      <c r="BO50" s="226" t="s">
        <v>185</v>
      </c>
      <c r="BP50" s="615"/>
      <c r="BQ50" s="638"/>
      <c r="BR50" s="638"/>
      <c r="BS50" s="638"/>
      <c r="BT50" s="638"/>
      <c r="BU50" s="617"/>
    </row>
    <row r="51" spans="1:73" s="217" customFormat="1" ht="102" customHeight="1" x14ac:dyDescent="0.25">
      <c r="A51" s="221"/>
      <c r="B51" s="222"/>
      <c r="C51" s="221"/>
      <c r="D51" s="222"/>
      <c r="E51" s="224"/>
      <c r="F51" s="224"/>
      <c r="G51" s="649"/>
      <c r="H51" s="654"/>
      <c r="I51" s="649"/>
      <c r="J51" s="652"/>
      <c r="K51" s="649"/>
      <c r="L51" s="654"/>
      <c r="M51" s="649"/>
      <c r="N51" s="652"/>
      <c r="O51" s="644"/>
      <c r="P51" s="644"/>
      <c r="Q51" s="653"/>
      <c r="R51" s="644"/>
      <c r="S51" s="645"/>
      <c r="T51" s="681"/>
      <c r="U51" s="646"/>
      <c r="V51" s="646"/>
      <c r="W51" s="227" t="s">
        <v>218</v>
      </c>
      <c r="X51" s="286">
        <v>6178126.9800000004</v>
      </c>
      <c r="Y51" s="247">
        <v>0</v>
      </c>
      <c r="Z51" s="247">
        <v>0</v>
      </c>
      <c r="AA51" s="214" t="s">
        <v>219</v>
      </c>
      <c r="AB51" s="214">
        <v>3</v>
      </c>
      <c r="AC51" s="214" t="s">
        <v>207</v>
      </c>
      <c r="AD51" s="615"/>
      <c r="AE51" s="642"/>
      <c r="AF51" s="616"/>
      <c r="AG51" s="642"/>
      <c r="AH51" s="617"/>
      <c r="AI51" s="642"/>
      <c r="AJ51" s="616"/>
      <c r="AK51" s="642"/>
      <c r="AL51" s="616"/>
      <c r="AM51" s="642"/>
      <c r="AN51" s="616"/>
      <c r="AO51" s="642"/>
      <c r="AP51" s="616"/>
      <c r="AQ51" s="642"/>
      <c r="AR51" s="616"/>
      <c r="AS51" s="642"/>
      <c r="AT51" s="616"/>
      <c r="AU51" s="642"/>
      <c r="AV51" s="616"/>
      <c r="AW51" s="642"/>
      <c r="AX51" s="616"/>
      <c r="AY51" s="642"/>
      <c r="AZ51" s="616"/>
      <c r="BA51" s="642"/>
      <c r="BB51" s="616"/>
      <c r="BC51" s="642"/>
      <c r="BD51" s="616"/>
      <c r="BE51" s="642"/>
      <c r="BF51" s="616"/>
      <c r="BG51" s="642"/>
      <c r="BH51" s="616"/>
      <c r="BI51" s="642"/>
      <c r="BJ51" s="615"/>
      <c r="BK51" s="615"/>
      <c r="BL51" s="615"/>
      <c r="BM51" s="641"/>
      <c r="BN51" s="228"/>
      <c r="BO51" s="229"/>
      <c r="BP51" s="615"/>
      <c r="BQ51" s="639"/>
      <c r="BR51" s="639"/>
      <c r="BS51" s="639"/>
      <c r="BT51" s="639"/>
      <c r="BU51" s="648"/>
    </row>
    <row r="52" spans="1:73" ht="15.75" x14ac:dyDescent="0.25">
      <c r="A52" s="110" t="s">
        <v>170</v>
      </c>
      <c r="B52" s="104" t="s">
        <v>170</v>
      </c>
      <c r="C52" s="110"/>
      <c r="D52" s="104"/>
      <c r="E52" s="124">
        <v>4302</v>
      </c>
      <c r="F52" s="125" t="s">
        <v>220</v>
      </c>
      <c r="G52" s="126"/>
      <c r="H52" s="126"/>
      <c r="I52" s="126"/>
      <c r="J52" s="126"/>
      <c r="K52" s="126"/>
      <c r="L52" s="126"/>
      <c r="M52" s="126"/>
      <c r="N52" s="126"/>
      <c r="O52" s="126"/>
      <c r="P52" s="126"/>
      <c r="Q52" s="126"/>
      <c r="R52" s="126"/>
      <c r="S52" s="127" t="s">
        <v>170</v>
      </c>
      <c r="T52" s="128" t="s">
        <v>170</v>
      </c>
      <c r="U52" s="129" t="s">
        <v>170</v>
      </c>
      <c r="V52" s="129" t="s">
        <v>170</v>
      </c>
      <c r="W52" s="129" t="s">
        <v>170</v>
      </c>
      <c r="X52" s="288"/>
      <c r="Y52" s="288"/>
      <c r="Z52" s="288"/>
      <c r="AA52" s="130"/>
      <c r="AB52" s="127" t="s">
        <v>170</v>
      </c>
      <c r="AC52" s="127" t="s">
        <v>170</v>
      </c>
      <c r="AD52" s="131" t="s">
        <v>170</v>
      </c>
      <c r="AE52" s="131"/>
      <c r="AF52" s="131" t="s">
        <v>170</v>
      </c>
      <c r="AG52" s="131"/>
      <c r="AH52" s="131" t="s">
        <v>170</v>
      </c>
      <c r="AI52" s="131" t="s">
        <v>170</v>
      </c>
      <c r="AJ52" s="131" t="s">
        <v>170</v>
      </c>
      <c r="AK52" s="131" t="s">
        <v>170</v>
      </c>
      <c r="AL52" s="131" t="s">
        <v>170</v>
      </c>
      <c r="AM52" s="131" t="s">
        <v>170</v>
      </c>
      <c r="AN52" s="131" t="s">
        <v>170</v>
      </c>
      <c r="AO52" s="131" t="s">
        <v>170</v>
      </c>
      <c r="AP52" s="131" t="s">
        <v>170</v>
      </c>
      <c r="AQ52" s="131" t="s">
        <v>170</v>
      </c>
      <c r="AR52" s="131" t="s">
        <v>170</v>
      </c>
      <c r="AS52" s="131" t="s">
        <v>170</v>
      </c>
      <c r="AT52" s="131" t="s">
        <v>170</v>
      </c>
      <c r="AU52" s="131" t="s">
        <v>170</v>
      </c>
      <c r="AV52" s="131" t="s">
        <v>170</v>
      </c>
      <c r="AW52" s="131" t="s">
        <v>170</v>
      </c>
      <c r="AX52" s="131" t="s">
        <v>170</v>
      </c>
      <c r="AY52" s="131" t="s">
        <v>170</v>
      </c>
      <c r="AZ52" s="131" t="s">
        <v>170</v>
      </c>
      <c r="BA52" s="131" t="s">
        <v>170</v>
      </c>
      <c r="BB52" s="131" t="s">
        <v>170</v>
      </c>
      <c r="BC52" s="131" t="s">
        <v>170</v>
      </c>
      <c r="BD52" s="131" t="s">
        <v>170</v>
      </c>
      <c r="BE52" s="131" t="s">
        <v>170</v>
      </c>
      <c r="BF52" s="131" t="s">
        <v>170</v>
      </c>
      <c r="BG52" s="131" t="s">
        <v>170</v>
      </c>
      <c r="BH52" s="131" t="s">
        <v>170</v>
      </c>
      <c r="BI52" s="131" t="s">
        <v>170</v>
      </c>
      <c r="BJ52" s="131" t="s">
        <v>170</v>
      </c>
      <c r="BK52" s="131"/>
      <c r="BL52" s="131"/>
      <c r="BM52" s="131"/>
      <c r="BN52" s="131"/>
      <c r="BO52" s="131"/>
      <c r="BP52" s="131"/>
      <c r="BQ52" s="131" t="s">
        <v>170</v>
      </c>
      <c r="BR52" s="131"/>
      <c r="BS52" s="131" t="s">
        <v>170</v>
      </c>
      <c r="BT52" s="131"/>
      <c r="BU52" s="132" t="s">
        <v>170</v>
      </c>
    </row>
    <row r="53" spans="1:73" ht="36" customHeight="1" x14ac:dyDescent="0.25">
      <c r="A53" s="103"/>
      <c r="B53" s="116"/>
      <c r="C53" s="103"/>
      <c r="D53" s="116"/>
      <c r="E53" s="524" t="s">
        <v>170</v>
      </c>
      <c r="F53" s="524" t="s">
        <v>170</v>
      </c>
      <c r="G53" s="526">
        <v>4302075</v>
      </c>
      <c r="H53" s="526" t="s">
        <v>73</v>
      </c>
      <c r="I53" s="526">
        <v>4302075</v>
      </c>
      <c r="J53" s="526" t="s">
        <v>73</v>
      </c>
      <c r="K53" s="526">
        <v>430207500</v>
      </c>
      <c r="L53" s="526" t="s">
        <v>74</v>
      </c>
      <c r="M53" s="526">
        <v>430207500</v>
      </c>
      <c r="N53" s="526" t="s">
        <v>74</v>
      </c>
      <c r="O53" s="526">
        <v>25</v>
      </c>
      <c r="P53" s="526">
        <v>7</v>
      </c>
      <c r="Q53" s="534">
        <v>2020003630010</v>
      </c>
      <c r="R53" s="526" t="s">
        <v>221</v>
      </c>
      <c r="S53" s="528">
        <f>SUM(X53:X76)/T53</f>
        <v>1</v>
      </c>
      <c r="T53" s="530">
        <f>SUM(X53:X76)</f>
        <v>7651306047.4099998</v>
      </c>
      <c r="U53" s="526" t="s">
        <v>222</v>
      </c>
      <c r="V53" s="526" t="s">
        <v>223</v>
      </c>
      <c r="W53" s="517" t="s">
        <v>224</v>
      </c>
      <c r="X53" s="295">
        <v>250000000</v>
      </c>
      <c r="Y53" s="351">
        <v>0</v>
      </c>
      <c r="Z53" s="352">
        <v>0</v>
      </c>
      <c r="AA53" s="120" t="s">
        <v>225</v>
      </c>
      <c r="AB53" s="120">
        <v>4</v>
      </c>
      <c r="AC53" s="120" t="s">
        <v>67</v>
      </c>
      <c r="AD53" s="523">
        <v>230</v>
      </c>
      <c r="AE53" s="523">
        <v>164</v>
      </c>
      <c r="AF53" s="521">
        <v>270</v>
      </c>
      <c r="AG53" s="523">
        <v>131</v>
      </c>
      <c r="AH53" s="521">
        <v>110</v>
      </c>
      <c r="AI53" s="523">
        <v>82</v>
      </c>
      <c r="AJ53" s="521">
        <v>270</v>
      </c>
      <c r="AK53" s="523">
        <v>181</v>
      </c>
      <c r="AL53" s="521">
        <v>120</v>
      </c>
      <c r="AM53" s="523">
        <v>32</v>
      </c>
      <c r="AN53" s="521" t="s">
        <v>170</v>
      </c>
      <c r="AO53" s="523"/>
      <c r="AP53" s="521" t="s">
        <v>170</v>
      </c>
      <c r="AQ53" s="523"/>
      <c r="AR53" s="521" t="s">
        <v>170</v>
      </c>
      <c r="AS53" s="523"/>
      <c r="AT53" s="521" t="s">
        <v>170</v>
      </c>
      <c r="AU53" s="523"/>
      <c r="AV53" s="521" t="s">
        <v>170</v>
      </c>
      <c r="AW53" s="523"/>
      <c r="AX53" s="521" t="s">
        <v>170</v>
      </c>
      <c r="AY53" s="523"/>
      <c r="AZ53" s="521" t="s">
        <v>170</v>
      </c>
      <c r="BA53" s="523"/>
      <c r="BB53" s="521" t="s">
        <v>170</v>
      </c>
      <c r="BC53" s="523"/>
      <c r="BD53" s="521">
        <v>110</v>
      </c>
      <c r="BE53" s="523"/>
      <c r="BF53" s="521" t="s">
        <v>170</v>
      </c>
      <c r="BG53" s="523"/>
      <c r="BH53" s="521">
        <v>500</v>
      </c>
      <c r="BI53" s="523">
        <f>+AE53+AG53</f>
        <v>295</v>
      </c>
      <c r="BJ53" s="642">
        <v>15</v>
      </c>
      <c r="BK53" s="684">
        <f>SUM(Y53:Y76)</f>
        <v>1338978773</v>
      </c>
      <c r="BL53" s="684">
        <f>SUM(Z53:Z76)</f>
        <v>570369440</v>
      </c>
      <c r="BM53" s="685">
        <f>BL53/BK53</f>
        <v>0.42597347433826721</v>
      </c>
      <c r="BN53" s="205"/>
      <c r="BO53" s="205"/>
      <c r="BP53" s="523"/>
      <c r="BQ53" s="522">
        <v>44200</v>
      </c>
      <c r="BR53" s="522">
        <v>44228</v>
      </c>
      <c r="BS53" s="522">
        <v>44560</v>
      </c>
      <c r="BT53" s="522">
        <v>44469</v>
      </c>
      <c r="BU53" s="513" t="s">
        <v>273</v>
      </c>
    </row>
    <row r="54" spans="1:73" ht="36" customHeight="1" x14ac:dyDescent="0.25">
      <c r="A54" s="103"/>
      <c r="B54" s="116"/>
      <c r="C54" s="103"/>
      <c r="D54" s="116"/>
      <c r="E54" s="524"/>
      <c r="F54" s="524"/>
      <c r="G54" s="527"/>
      <c r="H54" s="527"/>
      <c r="I54" s="527"/>
      <c r="J54" s="527"/>
      <c r="K54" s="527"/>
      <c r="L54" s="527"/>
      <c r="M54" s="527"/>
      <c r="N54" s="527"/>
      <c r="O54" s="527"/>
      <c r="P54" s="527"/>
      <c r="Q54" s="586"/>
      <c r="R54" s="527"/>
      <c r="S54" s="529"/>
      <c r="T54" s="531"/>
      <c r="U54" s="527"/>
      <c r="V54" s="527"/>
      <c r="W54" s="518"/>
      <c r="X54" s="327">
        <v>1530323292</v>
      </c>
      <c r="Y54" s="334"/>
      <c r="Z54" s="334"/>
      <c r="AA54" s="341" t="s">
        <v>344</v>
      </c>
      <c r="AB54" s="341">
        <v>28</v>
      </c>
      <c r="AC54" s="341" t="s">
        <v>429</v>
      </c>
      <c r="AD54" s="523"/>
      <c r="AE54" s="523"/>
      <c r="AF54" s="521"/>
      <c r="AG54" s="523"/>
      <c r="AH54" s="521"/>
      <c r="AI54" s="523"/>
      <c r="AJ54" s="521"/>
      <c r="AK54" s="523"/>
      <c r="AL54" s="521"/>
      <c r="AM54" s="523"/>
      <c r="AN54" s="521"/>
      <c r="AO54" s="523"/>
      <c r="AP54" s="521"/>
      <c r="AQ54" s="523"/>
      <c r="AR54" s="521"/>
      <c r="AS54" s="523"/>
      <c r="AT54" s="521"/>
      <c r="AU54" s="523"/>
      <c r="AV54" s="521"/>
      <c r="AW54" s="523"/>
      <c r="AX54" s="521"/>
      <c r="AY54" s="523"/>
      <c r="AZ54" s="521"/>
      <c r="BA54" s="523"/>
      <c r="BB54" s="521"/>
      <c r="BC54" s="523"/>
      <c r="BD54" s="521"/>
      <c r="BE54" s="523"/>
      <c r="BF54" s="521"/>
      <c r="BG54" s="523"/>
      <c r="BH54" s="521"/>
      <c r="BI54" s="523"/>
      <c r="BJ54" s="642"/>
      <c r="BK54" s="684"/>
      <c r="BL54" s="684"/>
      <c r="BM54" s="685"/>
      <c r="BN54" s="313"/>
      <c r="BO54" s="313"/>
      <c r="BP54" s="523"/>
      <c r="BQ54" s="522"/>
      <c r="BR54" s="522"/>
      <c r="BS54" s="522"/>
      <c r="BT54" s="522"/>
      <c r="BU54" s="513"/>
    </row>
    <row r="55" spans="1:73" ht="36" customHeight="1" x14ac:dyDescent="0.25">
      <c r="A55" s="103"/>
      <c r="B55" s="116"/>
      <c r="C55" s="103"/>
      <c r="D55" s="116"/>
      <c r="E55" s="524"/>
      <c r="F55" s="524"/>
      <c r="G55" s="527"/>
      <c r="H55" s="527"/>
      <c r="I55" s="527"/>
      <c r="J55" s="527"/>
      <c r="K55" s="527"/>
      <c r="L55" s="527"/>
      <c r="M55" s="527"/>
      <c r="N55" s="527"/>
      <c r="O55" s="527"/>
      <c r="P55" s="527"/>
      <c r="Q55" s="586"/>
      <c r="R55" s="527"/>
      <c r="S55" s="529"/>
      <c r="T55" s="531"/>
      <c r="U55" s="527"/>
      <c r="V55" s="527"/>
      <c r="W55" s="517"/>
      <c r="X55" s="353">
        <v>323078233.44</v>
      </c>
      <c r="Y55" s="293">
        <v>220978000</v>
      </c>
      <c r="Z55" s="293">
        <v>220978000</v>
      </c>
      <c r="AA55" s="354" t="s">
        <v>226</v>
      </c>
      <c r="AB55" s="354">
        <v>22</v>
      </c>
      <c r="AC55" s="354" t="s">
        <v>227</v>
      </c>
      <c r="AD55" s="523"/>
      <c r="AE55" s="523"/>
      <c r="AF55" s="521"/>
      <c r="AG55" s="523"/>
      <c r="AH55" s="521"/>
      <c r="AI55" s="523"/>
      <c r="AJ55" s="521"/>
      <c r="AK55" s="523"/>
      <c r="AL55" s="521"/>
      <c r="AM55" s="523"/>
      <c r="AN55" s="521"/>
      <c r="AO55" s="523"/>
      <c r="AP55" s="521"/>
      <c r="AQ55" s="523"/>
      <c r="AR55" s="521"/>
      <c r="AS55" s="523"/>
      <c r="AT55" s="521"/>
      <c r="AU55" s="523"/>
      <c r="AV55" s="521"/>
      <c r="AW55" s="523"/>
      <c r="AX55" s="521"/>
      <c r="AY55" s="523"/>
      <c r="AZ55" s="521"/>
      <c r="BA55" s="523"/>
      <c r="BB55" s="521"/>
      <c r="BC55" s="523"/>
      <c r="BD55" s="521"/>
      <c r="BE55" s="523"/>
      <c r="BF55" s="521"/>
      <c r="BG55" s="523"/>
      <c r="BH55" s="521"/>
      <c r="BI55" s="523"/>
      <c r="BJ55" s="642"/>
      <c r="BK55" s="523"/>
      <c r="BL55" s="523"/>
      <c r="BM55" s="685"/>
      <c r="BN55" s="206">
        <v>22</v>
      </c>
      <c r="BO55" s="207" t="s">
        <v>227</v>
      </c>
      <c r="BP55" s="523"/>
      <c r="BQ55" s="522"/>
      <c r="BR55" s="522"/>
      <c r="BS55" s="522"/>
      <c r="BT55" s="522"/>
      <c r="BU55" s="513"/>
    </row>
    <row r="56" spans="1:73" ht="36" customHeight="1" x14ac:dyDescent="0.25">
      <c r="A56" s="103"/>
      <c r="B56" s="116"/>
      <c r="C56" s="103"/>
      <c r="D56" s="116"/>
      <c r="E56" s="524"/>
      <c r="F56" s="524"/>
      <c r="G56" s="527"/>
      <c r="H56" s="527"/>
      <c r="I56" s="527"/>
      <c r="J56" s="527"/>
      <c r="K56" s="527"/>
      <c r="L56" s="527"/>
      <c r="M56" s="527"/>
      <c r="N56" s="527"/>
      <c r="O56" s="527"/>
      <c r="P56" s="527"/>
      <c r="Q56" s="586"/>
      <c r="R56" s="527"/>
      <c r="S56" s="529"/>
      <c r="T56" s="531"/>
      <c r="U56" s="527"/>
      <c r="V56" s="527"/>
      <c r="W56" s="517"/>
      <c r="X56" s="289">
        <v>100000000</v>
      </c>
      <c r="Y56" s="290">
        <v>93551440</v>
      </c>
      <c r="Z56" s="290">
        <v>93551440</v>
      </c>
      <c r="AA56" s="114" t="s">
        <v>228</v>
      </c>
      <c r="AB56" s="114">
        <v>21</v>
      </c>
      <c r="AC56" s="114" t="s">
        <v>229</v>
      </c>
      <c r="AD56" s="523"/>
      <c r="AE56" s="523"/>
      <c r="AF56" s="521"/>
      <c r="AG56" s="523"/>
      <c r="AH56" s="521"/>
      <c r="AI56" s="523"/>
      <c r="AJ56" s="521"/>
      <c r="AK56" s="523"/>
      <c r="AL56" s="521"/>
      <c r="AM56" s="523"/>
      <c r="AN56" s="521"/>
      <c r="AO56" s="523"/>
      <c r="AP56" s="521"/>
      <c r="AQ56" s="523"/>
      <c r="AR56" s="521"/>
      <c r="AS56" s="523"/>
      <c r="AT56" s="521"/>
      <c r="AU56" s="523"/>
      <c r="AV56" s="521"/>
      <c r="AW56" s="523"/>
      <c r="AX56" s="521"/>
      <c r="AY56" s="523"/>
      <c r="AZ56" s="521"/>
      <c r="BA56" s="523"/>
      <c r="BB56" s="521"/>
      <c r="BC56" s="523"/>
      <c r="BD56" s="521"/>
      <c r="BE56" s="523"/>
      <c r="BF56" s="521"/>
      <c r="BG56" s="523"/>
      <c r="BH56" s="521"/>
      <c r="BI56" s="523"/>
      <c r="BJ56" s="642"/>
      <c r="BK56" s="523"/>
      <c r="BL56" s="523"/>
      <c r="BM56" s="685"/>
      <c r="BN56" s="206">
        <v>21</v>
      </c>
      <c r="BO56" s="207" t="s">
        <v>205</v>
      </c>
      <c r="BP56" s="523"/>
      <c r="BQ56" s="522"/>
      <c r="BR56" s="522"/>
      <c r="BS56" s="522"/>
      <c r="BT56" s="522"/>
      <c r="BU56" s="513"/>
    </row>
    <row r="57" spans="1:73" ht="36" customHeight="1" x14ac:dyDescent="0.25">
      <c r="A57" s="103"/>
      <c r="B57" s="116"/>
      <c r="C57" s="103"/>
      <c r="D57" s="116"/>
      <c r="E57" s="524"/>
      <c r="F57" s="524"/>
      <c r="G57" s="527"/>
      <c r="H57" s="527"/>
      <c r="I57" s="527"/>
      <c r="J57" s="527"/>
      <c r="K57" s="527"/>
      <c r="L57" s="527"/>
      <c r="M57" s="527"/>
      <c r="N57" s="527"/>
      <c r="O57" s="527"/>
      <c r="P57" s="527"/>
      <c r="Q57" s="586"/>
      <c r="R57" s="527"/>
      <c r="S57" s="529"/>
      <c r="T57" s="531"/>
      <c r="U57" s="527"/>
      <c r="V57" s="527"/>
      <c r="W57" s="517"/>
      <c r="X57" s="289">
        <v>58390811</v>
      </c>
      <c r="Y57" s="290">
        <v>0</v>
      </c>
      <c r="Z57" s="290">
        <v>0</v>
      </c>
      <c r="AA57" s="114" t="s">
        <v>230</v>
      </c>
      <c r="AB57" s="114">
        <v>3</v>
      </c>
      <c r="AC57" s="114" t="s">
        <v>207</v>
      </c>
      <c r="AD57" s="523"/>
      <c r="AE57" s="523"/>
      <c r="AF57" s="521"/>
      <c r="AG57" s="523"/>
      <c r="AH57" s="521"/>
      <c r="AI57" s="523"/>
      <c r="AJ57" s="521"/>
      <c r="AK57" s="523"/>
      <c r="AL57" s="521"/>
      <c r="AM57" s="523"/>
      <c r="AN57" s="521"/>
      <c r="AO57" s="523"/>
      <c r="AP57" s="521"/>
      <c r="AQ57" s="523"/>
      <c r="AR57" s="521"/>
      <c r="AS57" s="523"/>
      <c r="AT57" s="521"/>
      <c r="AU57" s="523"/>
      <c r="AV57" s="521"/>
      <c r="AW57" s="523"/>
      <c r="AX57" s="521"/>
      <c r="AY57" s="523"/>
      <c r="AZ57" s="521"/>
      <c r="BA57" s="523"/>
      <c r="BB57" s="521"/>
      <c r="BC57" s="523"/>
      <c r="BD57" s="521"/>
      <c r="BE57" s="523"/>
      <c r="BF57" s="521"/>
      <c r="BG57" s="523"/>
      <c r="BH57" s="521"/>
      <c r="BI57" s="523"/>
      <c r="BJ57" s="642"/>
      <c r="BK57" s="523"/>
      <c r="BL57" s="523"/>
      <c r="BM57" s="685"/>
      <c r="BN57" s="206"/>
      <c r="BO57" s="206"/>
      <c r="BP57" s="523"/>
      <c r="BQ57" s="513"/>
      <c r="BR57" s="513"/>
      <c r="BS57" s="513"/>
      <c r="BT57" s="513"/>
      <c r="BU57" s="513"/>
    </row>
    <row r="58" spans="1:73" ht="36" customHeight="1" x14ac:dyDescent="0.25">
      <c r="A58" s="103"/>
      <c r="B58" s="116"/>
      <c r="C58" s="103"/>
      <c r="D58" s="116"/>
      <c r="E58" s="524"/>
      <c r="F58" s="524"/>
      <c r="G58" s="527"/>
      <c r="H58" s="527"/>
      <c r="I58" s="527"/>
      <c r="J58" s="527"/>
      <c r="K58" s="527"/>
      <c r="L58" s="527"/>
      <c r="M58" s="527"/>
      <c r="N58" s="527"/>
      <c r="O58" s="527"/>
      <c r="P58" s="527"/>
      <c r="Q58" s="586"/>
      <c r="R58" s="527"/>
      <c r="S58" s="529"/>
      <c r="T58" s="531"/>
      <c r="U58" s="527"/>
      <c r="V58" s="527"/>
      <c r="W58" s="514" t="s">
        <v>231</v>
      </c>
      <c r="X58" s="295">
        <v>1084247733.1800001</v>
      </c>
      <c r="Y58" s="351">
        <v>889709333</v>
      </c>
      <c r="Z58" s="351">
        <v>179800000</v>
      </c>
      <c r="AA58" s="120" t="s">
        <v>232</v>
      </c>
      <c r="AB58" s="120">
        <v>24</v>
      </c>
      <c r="AC58" s="120" t="s">
        <v>194</v>
      </c>
      <c r="AD58" s="523"/>
      <c r="AE58" s="523"/>
      <c r="AF58" s="521"/>
      <c r="AG58" s="523"/>
      <c r="AH58" s="521"/>
      <c r="AI58" s="523"/>
      <c r="AJ58" s="521"/>
      <c r="AK58" s="523"/>
      <c r="AL58" s="521"/>
      <c r="AM58" s="523"/>
      <c r="AN58" s="521"/>
      <c r="AO58" s="523"/>
      <c r="AP58" s="521"/>
      <c r="AQ58" s="523"/>
      <c r="AR58" s="521"/>
      <c r="AS58" s="523"/>
      <c r="AT58" s="521"/>
      <c r="AU58" s="523"/>
      <c r="AV58" s="521"/>
      <c r="AW58" s="523"/>
      <c r="AX58" s="521"/>
      <c r="AY58" s="523"/>
      <c r="AZ58" s="521"/>
      <c r="BA58" s="523"/>
      <c r="BB58" s="521"/>
      <c r="BC58" s="523"/>
      <c r="BD58" s="521"/>
      <c r="BE58" s="523"/>
      <c r="BF58" s="521"/>
      <c r="BG58" s="523"/>
      <c r="BH58" s="521"/>
      <c r="BI58" s="523"/>
      <c r="BJ58" s="642"/>
      <c r="BK58" s="523"/>
      <c r="BL58" s="523"/>
      <c r="BM58" s="685"/>
      <c r="BN58" s="206">
        <v>6</v>
      </c>
      <c r="BO58" s="207" t="s">
        <v>194</v>
      </c>
      <c r="BP58" s="523"/>
      <c r="BQ58" s="513"/>
      <c r="BR58" s="513"/>
      <c r="BS58" s="513"/>
      <c r="BT58" s="513"/>
      <c r="BU58" s="513"/>
    </row>
    <row r="59" spans="1:73" ht="36" customHeight="1" x14ac:dyDescent="0.25">
      <c r="A59" s="103"/>
      <c r="B59" s="116"/>
      <c r="C59" s="103"/>
      <c r="D59" s="116"/>
      <c r="E59" s="524"/>
      <c r="F59" s="524"/>
      <c r="G59" s="527"/>
      <c r="H59" s="527"/>
      <c r="I59" s="527"/>
      <c r="J59" s="527"/>
      <c r="K59" s="527"/>
      <c r="L59" s="527"/>
      <c r="M59" s="527"/>
      <c r="N59" s="527"/>
      <c r="O59" s="527"/>
      <c r="P59" s="527"/>
      <c r="Q59" s="586"/>
      <c r="R59" s="527"/>
      <c r="S59" s="529"/>
      <c r="T59" s="531"/>
      <c r="U59" s="527"/>
      <c r="V59" s="527"/>
      <c r="W59" s="520"/>
      <c r="X59" s="327">
        <v>226064658</v>
      </c>
      <c r="Y59" s="334"/>
      <c r="Z59" s="334"/>
      <c r="AA59" s="341" t="s">
        <v>344</v>
      </c>
      <c r="AB59" s="341">
        <v>28</v>
      </c>
      <c r="AC59" s="341" t="s">
        <v>429</v>
      </c>
      <c r="AD59" s="523"/>
      <c r="AE59" s="523"/>
      <c r="AF59" s="521"/>
      <c r="AG59" s="523"/>
      <c r="AH59" s="521"/>
      <c r="AI59" s="523"/>
      <c r="AJ59" s="521"/>
      <c r="AK59" s="523"/>
      <c r="AL59" s="521"/>
      <c r="AM59" s="523"/>
      <c r="AN59" s="521"/>
      <c r="AO59" s="523"/>
      <c r="AP59" s="521"/>
      <c r="AQ59" s="523"/>
      <c r="AR59" s="521"/>
      <c r="AS59" s="523"/>
      <c r="AT59" s="521"/>
      <c r="AU59" s="523"/>
      <c r="AV59" s="521"/>
      <c r="AW59" s="523"/>
      <c r="AX59" s="521"/>
      <c r="AY59" s="523"/>
      <c r="AZ59" s="521"/>
      <c r="BA59" s="523"/>
      <c r="BB59" s="521"/>
      <c r="BC59" s="523"/>
      <c r="BD59" s="521"/>
      <c r="BE59" s="523"/>
      <c r="BF59" s="521"/>
      <c r="BG59" s="523"/>
      <c r="BH59" s="521"/>
      <c r="BI59" s="523"/>
      <c r="BJ59" s="642"/>
      <c r="BK59" s="523"/>
      <c r="BL59" s="523"/>
      <c r="BM59" s="685"/>
      <c r="BN59" s="313"/>
      <c r="BO59" s="207"/>
      <c r="BP59" s="523"/>
      <c r="BQ59" s="513"/>
      <c r="BR59" s="513"/>
      <c r="BS59" s="513"/>
      <c r="BT59" s="513"/>
      <c r="BU59" s="513"/>
    </row>
    <row r="60" spans="1:73" ht="36" customHeight="1" x14ac:dyDescent="0.25">
      <c r="A60" s="103"/>
      <c r="B60" s="116"/>
      <c r="C60" s="103"/>
      <c r="D60" s="116"/>
      <c r="E60" s="524"/>
      <c r="F60" s="524"/>
      <c r="G60" s="527"/>
      <c r="H60" s="527"/>
      <c r="I60" s="527"/>
      <c r="J60" s="527"/>
      <c r="K60" s="527"/>
      <c r="L60" s="527"/>
      <c r="M60" s="527"/>
      <c r="N60" s="527"/>
      <c r="O60" s="527"/>
      <c r="P60" s="527"/>
      <c r="Q60" s="586"/>
      <c r="R60" s="527"/>
      <c r="S60" s="529"/>
      <c r="T60" s="531"/>
      <c r="U60" s="527"/>
      <c r="V60" s="527"/>
      <c r="W60" s="515"/>
      <c r="X60" s="353">
        <v>487625353.79000002</v>
      </c>
      <c r="Y60" s="355">
        <v>0</v>
      </c>
      <c r="Z60" s="355">
        <v>0</v>
      </c>
      <c r="AA60" s="354" t="s">
        <v>233</v>
      </c>
      <c r="AB60" s="354">
        <v>26</v>
      </c>
      <c r="AC60" s="354" t="s">
        <v>234</v>
      </c>
      <c r="AD60" s="523"/>
      <c r="AE60" s="523"/>
      <c r="AF60" s="521"/>
      <c r="AG60" s="523"/>
      <c r="AH60" s="521"/>
      <c r="AI60" s="523"/>
      <c r="AJ60" s="521"/>
      <c r="AK60" s="523"/>
      <c r="AL60" s="521"/>
      <c r="AM60" s="523"/>
      <c r="AN60" s="521"/>
      <c r="AO60" s="523"/>
      <c r="AP60" s="521"/>
      <c r="AQ60" s="523"/>
      <c r="AR60" s="521"/>
      <c r="AS60" s="523"/>
      <c r="AT60" s="521"/>
      <c r="AU60" s="523"/>
      <c r="AV60" s="521"/>
      <c r="AW60" s="523"/>
      <c r="AX60" s="521"/>
      <c r="AY60" s="523"/>
      <c r="AZ60" s="521"/>
      <c r="BA60" s="523"/>
      <c r="BB60" s="521"/>
      <c r="BC60" s="523"/>
      <c r="BD60" s="521"/>
      <c r="BE60" s="523"/>
      <c r="BF60" s="521"/>
      <c r="BG60" s="523"/>
      <c r="BH60" s="521"/>
      <c r="BI60" s="523"/>
      <c r="BJ60" s="642"/>
      <c r="BK60" s="523"/>
      <c r="BL60" s="523"/>
      <c r="BM60" s="685"/>
      <c r="BN60" s="206"/>
      <c r="BO60" s="207"/>
      <c r="BP60" s="523"/>
      <c r="BQ60" s="513"/>
      <c r="BR60" s="513"/>
      <c r="BS60" s="513"/>
      <c r="BT60" s="513"/>
      <c r="BU60" s="513"/>
    </row>
    <row r="61" spans="1:73" ht="36" customHeight="1" x14ac:dyDescent="0.25">
      <c r="A61" s="103"/>
      <c r="B61" s="116"/>
      <c r="C61" s="103"/>
      <c r="D61" s="116"/>
      <c r="E61" s="524"/>
      <c r="F61" s="524"/>
      <c r="G61" s="527"/>
      <c r="H61" s="527"/>
      <c r="I61" s="527"/>
      <c r="J61" s="527"/>
      <c r="K61" s="527"/>
      <c r="L61" s="527"/>
      <c r="M61" s="527"/>
      <c r="N61" s="527"/>
      <c r="O61" s="527"/>
      <c r="P61" s="527"/>
      <c r="Q61" s="586"/>
      <c r="R61" s="527"/>
      <c r="S61" s="529"/>
      <c r="T61" s="531"/>
      <c r="U61" s="527"/>
      <c r="V61" s="527"/>
      <c r="W61" s="515"/>
      <c r="X61" s="289">
        <v>285000000</v>
      </c>
      <c r="Y61" s="290">
        <v>64440000</v>
      </c>
      <c r="Z61" s="290">
        <v>59440000</v>
      </c>
      <c r="AA61" s="114" t="s">
        <v>225</v>
      </c>
      <c r="AB61" s="114">
        <v>4</v>
      </c>
      <c r="AC61" s="114" t="s">
        <v>67</v>
      </c>
      <c r="AD61" s="523"/>
      <c r="AE61" s="523"/>
      <c r="AF61" s="521"/>
      <c r="AG61" s="523"/>
      <c r="AH61" s="521"/>
      <c r="AI61" s="523"/>
      <c r="AJ61" s="521"/>
      <c r="AK61" s="523"/>
      <c r="AL61" s="521"/>
      <c r="AM61" s="523"/>
      <c r="AN61" s="521"/>
      <c r="AO61" s="523"/>
      <c r="AP61" s="521"/>
      <c r="AQ61" s="523"/>
      <c r="AR61" s="521"/>
      <c r="AS61" s="523"/>
      <c r="AT61" s="521"/>
      <c r="AU61" s="523"/>
      <c r="AV61" s="521"/>
      <c r="AW61" s="523"/>
      <c r="AX61" s="521"/>
      <c r="AY61" s="523"/>
      <c r="AZ61" s="521"/>
      <c r="BA61" s="523"/>
      <c r="BB61" s="521"/>
      <c r="BC61" s="523"/>
      <c r="BD61" s="521"/>
      <c r="BE61" s="523"/>
      <c r="BF61" s="521"/>
      <c r="BG61" s="523"/>
      <c r="BH61" s="521"/>
      <c r="BI61" s="523"/>
      <c r="BJ61" s="642"/>
      <c r="BK61" s="523"/>
      <c r="BL61" s="523"/>
      <c r="BM61" s="685"/>
      <c r="BN61" s="206">
        <v>4</v>
      </c>
      <c r="BO61" s="206" t="s">
        <v>67</v>
      </c>
      <c r="BP61" s="523"/>
      <c r="BQ61" s="513"/>
      <c r="BR61" s="513"/>
      <c r="BS61" s="513"/>
      <c r="BT61" s="513"/>
      <c r="BU61" s="513"/>
    </row>
    <row r="62" spans="1:73" ht="36" customHeight="1" x14ac:dyDescent="0.25">
      <c r="A62" s="103"/>
      <c r="B62" s="116"/>
      <c r="C62" s="103"/>
      <c r="D62" s="116"/>
      <c r="E62" s="524"/>
      <c r="F62" s="524"/>
      <c r="G62" s="527"/>
      <c r="H62" s="527"/>
      <c r="I62" s="527"/>
      <c r="J62" s="527"/>
      <c r="K62" s="527"/>
      <c r="L62" s="527"/>
      <c r="M62" s="527"/>
      <c r="N62" s="527"/>
      <c r="O62" s="527"/>
      <c r="P62" s="527"/>
      <c r="Q62" s="586"/>
      <c r="R62" s="527"/>
      <c r="S62" s="529"/>
      <c r="T62" s="531"/>
      <c r="U62" s="527"/>
      <c r="V62" s="527"/>
      <c r="W62" s="516"/>
      <c r="X62" s="289">
        <v>69000000</v>
      </c>
      <c r="Y62" s="290">
        <v>16600000</v>
      </c>
      <c r="Z62" s="290">
        <v>16600000</v>
      </c>
      <c r="AA62" s="114" t="s">
        <v>235</v>
      </c>
      <c r="AB62" s="114">
        <v>12</v>
      </c>
      <c r="AC62" s="114" t="s">
        <v>185</v>
      </c>
      <c r="AD62" s="523"/>
      <c r="AE62" s="523"/>
      <c r="AF62" s="521"/>
      <c r="AG62" s="523"/>
      <c r="AH62" s="521"/>
      <c r="AI62" s="523"/>
      <c r="AJ62" s="521"/>
      <c r="AK62" s="523"/>
      <c r="AL62" s="521"/>
      <c r="AM62" s="523"/>
      <c r="AN62" s="521"/>
      <c r="AO62" s="523"/>
      <c r="AP62" s="521"/>
      <c r="AQ62" s="523"/>
      <c r="AR62" s="521"/>
      <c r="AS62" s="523"/>
      <c r="AT62" s="521"/>
      <c r="AU62" s="523"/>
      <c r="AV62" s="521"/>
      <c r="AW62" s="523"/>
      <c r="AX62" s="521"/>
      <c r="AY62" s="523"/>
      <c r="AZ62" s="521"/>
      <c r="BA62" s="523"/>
      <c r="BB62" s="521"/>
      <c r="BC62" s="523"/>
      <c r="BD62" s="521"/>
      <c r="BE62" s="523"/>
      <c r="BF62" s="521"/>
      <c r="BG62" s="523"/>
      <c r="BH62" s="521"/>
      <c r="BI62" s="523"/>
      <c r="BJ62" s="642"/>
      <c r="BK62" s="523"/>
      <c r="BL62" s="523"/>
      <c r="BM62" s="685"/>
      <c r="BN62" s="206">
        <v>12</v>
      </c>
      <c r="BO62" s="206" t="s">
        <v>185</v>
      </c>
      <c r="BP62" s="523"/>
      <c r="BQ62" s="513"/>
      <c r="BR62" s="513"/>
      <c r="BS62" s="513"/>
      <c r="BT62" s="513"/>
      <c r="BU62" s="513"/>
    </row>
    <row r="63" spans="1:73" ht="36" customHeight="1" x14ac:dyDescent="0.25">
      <c r="A63" s="103"/>
      <c r="B63" s="116"/>
      <c r="C63" s="103"/>
      <c r="D63" s="116"/>
      <c r="E63" s="524"/>
      <c r="F63" s="524"/>
      <c r="G63" s="527"/>
      <c r="H63" s="527"/>
      <c r="I63" s="527"/>
      <c r="J63" s="527"/>
      <c r="K63" s="527"/>
      <c r="L63" s="527"/>
      <c r="M63" s="527"/>
      <c r="N63" s="527"/>
      <c r="O63" s="527"/>
      <c r="P63" s="527"/>
      <c r="Q63" s="586"/>
      <c r="R63" s="527"/>
      <c r="S63" s="529"/>
      <c r="T63" s="531"/>
      <c r="U63" s="527"/>
      <c r="V63" s="527"/>
      <c r="W63" s="517" t="s">
        <v>236</v>
      </c>
      <c r="X63" s="295">
        <v>149120550</v>
      </c>
      <c r="Y63" s="292">
        <v>0</v>
      </c>
      <c r="Z63" s="292">
        <v>0</v>
      </c>
      <c r="AA63" s="120" t="s">
        <v>237</v>
      </c>
      <c r="AB63" s="120">
        <v>4</v>
      </c>
      <c r="AC63" s="120" t="s">
        <v>67</v>
      </c>
      <c r="AD63" s="523"/>
      <c r="AE63" s="523"/>
      <c r="AF63" s="521"/>
      <c r="AG63" s="523"/>
      <c r="AH63" s="521"/>
      <c r="AI63" s="523"/>
      <c r="AJ63" s="521"/>
      <c r="AK63" s="523"/>
      <c r="AL63" s="521"/>
      <c r="AM63" s="523"/>
      <c r="AN63" s="521"/>
      <c r="AO63" s="523"/>
      <c r="AP63" s="521"/>
      <c r="AQ63" s="523"/>
      <c r="AR63" s="521"/>
      <c r="AS63" s="523"/>
      <c r="AT63" s="521"/>
      <c r="AU63" s="523"/>
      <c r="AV63" s="521"/>
      <c r="AW63" s="523"/>
      <c r="AX63" s="521"/>
      <c r="AY63" s="523"/>
      <c r="AZ63" s="521"/>
      <c r="BA63" s="523"/>
      <c r="BB63" s="521"/>
      <c r="BC63" s="523"/>
      <c r="BD63" s="521"/>
      <c r="BE63" s="523"/>
      <c r="BF63" s="521"/>
      <c r="BG63" s="523"/>
      <c r="BH63" s="521"/>
      <c r="BI63" s="523"/>
      <c r="BJ63" s="642"/>
      <c r="BK63" s="523"/>
      <c r="BL63" s="523"/>
      <c r="BM63" s="685"/>
      <c r="BN63" s="206"/>
      <c r="BO63" s="206"/>
      <c r="BP63" s="523"/>
      <c r="BQ63" s="513"/>
      <c r="BR63" s="513"/>
      <c r="BS63" s="513"/>
      <c r="BT63" s="513"/>
      <c r="BU63" s="513"/>
    </row>
    <row r="64" spans="1:73" ht="36" customHeight="1" x14ac:dyDescent="0.25">
      <c r="A64" s="103"/>
      <c r="B64" s="116"/>
      <c r="C64" s="103"/>
      <c r="D64" s="116"/>
      <c r="E64" s="524"/>
      <c r="F64" s="524"/>
      <c r="G64" s="527"/>
      <c r="H64" s="527"/>
      <c r="I64" s="527"/>
      <c r="J64" s="527"/>
      <c r="K64" s="527"/>
      <c r="L64" s="527"/>
      <c r="M64" s="527"/>
      <c r="N64" s="527"/>
      <c r="O64" s="527"/>
      <c r="P64" s="527"/>
      <c r="Q64" s="586"/>
      <c r="R64" s="527"/>
      <c r="S64" s="529"/>
      <c r="T64" s="531"/>
      <c r="U64" s="527"/>
      <c r="V64" s="527"/>
      <c r="W64" s="518"/>
      <c r="X64" s="327">
        <v>1044258634</v>
      </c>
      <c r="Y64" s="340"/>
      <c r="Z64" s="340"/>
      <c r="AA64" s="341" t="s">
        <v>392</v>
      </c>
      <c r="AB64" s="341">
        <v>28</v>
      </c>
      <c r="AC64" s="341" t="s">
        <v>429</v>
      </c>
      <c r="AD64" s="523"/>
      <c r="AE64" s="523"/>
      <c r="AF64" s="521"/>
      <c r="AG64" s="523"/>
      <c r="AH64" s="521"/>
      <c r="AI64" s="523"/>
      <c r="AJ64" s="521"/>
      <c r="AK64" s="523"/>
      <c r="AL64" s="521"/>
      <c r="AM64" s="523"/>
      <c r="AN64" s="521"/>
      <c r="AO64" s="523"/>
      <c r="AP64" s="521"/>
      <c r="AQ64" s="523"/>
      <c r="AR64" s="521"/>
      <c r="AS64" s="523"/>
      <c r="AT64" s="521"/>
      <c r="AU64" s="523"/>
      <c r="AV64" s="521"/>
      <c r="AW64" s="523"/>
      <c r="AX64" s="521"/>
      <c r="AY64" s="523"/>
      <c r="AZ64" s="521"/>
      <c r="BA64" s="523"/>
      <c r="BB64" s="521"/>
      <c r="BC64" s="523"/>
      <c r="BD64" s="521"/>
      <c r="BE64" s="523"/>
      <c r="BF64" s="521"/>
      <c r="BG64" s="523"/>
      <c r="BH64" s="521"/>
      <c r="BI64" s="523"/>
      <c r="BJ64" s="642"/>
      <c r="BK64" s="523"/>
      <c r="BL64" s="523"/>
      <c r="BM64" s="685"/>
      <c r="BN64" s="313"/>
      <c r="BO64" s="313"/>
      <c r="BP64" s="523"/>
      <c r="BQ64" s="513"/>
      <c r="BR64" s="513"/>
      <c r="BS64" s="513"/>
      <c r="BT64" s="513"/>
      <c r="BU64" s="513"/>
    </row>
    <row r="65" spans="1:73" ht="36" customHeight="1" x14ac:dyDescent="0.25">
      <c r="A65" s="103"/>
      <c r="B65" s="116"/>
      <c r="C65" s="103"/>
      <c r="D65" s="116"/>
      <c r="E65" s="524"/>
      <c r="F65" s="524"/>
      <c r="G65" s="527"/>
      <c r="H65" s="527"/>
      <c r="I65" s="527"/>
      <c r="J65" s="527"/>
      <c r="K65" s="527"/>
      <c r="L65" s="527"/>
      <c r="M65" s="527"/>
      <c r="N65" s="527"/>
      <c r="O65" s="527"/>
      <c r="P65" s="527"/>
      <c r="Q65" s="586"/>
      <c r="R65" s="527"/>
      <c r="S65" s="529"/>
      <c r="T65" s="531"/>
      <c r="U65" s="527"/>
      <c r="V65" s="527"/>
      <c r="W65" s="518"/>
      <c r="X65" s="327">
        <v>550000000</v>
      </c>
      <c r="Y65" s="340"/>
      <c r="Z65" s="340"/>
      <c r="AA65" s="341" t="s">
        <v>376</v>
      </c>
      <c r="AB65" s="341">
        <v>28</v>
      </c>
      <c r="AC65" s="341" t="s">
        <v>429</v>
      </c>
      <c r="AD65" s="523"/>
      <c r="AE65" s="523"/>
      <c r="AF65" s="521"/>
      <c r="AG65" s="523"/>
      <c r="AH65" s="521"/>
      <c r="AI65" s="523"/>
      <c r="AJ65" s="521"/>
      <c r="AK65" s="523"/>
      <c r="AL65" s="521"/>
      <c r="AM65" s="523"/>
      <c r="AN65" s="521"/>
      <c r="AO65" s="523"/>
      <c r="AP65" s="521"/>
      <c r="AQ65" s="523"/>
      <c r="AR65" s="521"/>
      <c r="AS65" s="523"/>
      <c r="AT65" s="521"/>
      <c r="AU65" s="523"/>
      <c r="AV65" s="521"/>
      <c r="AW65" s="523"/>
      <c r="AX65" s="521"/>
      <c r="AY65" s="523"/>
      <c r="AZ65" s="521"/>
      <c r="BA65" s="523"/>
      <c r="BB65" s="521"/>
      <c r="BC65" s="523"/>
      <c r="BD65" s="521"/>
      <c r="BE65" s="523"/>
      <c r="BF65" s="521"/>
      <c r="BG65" s="523"/>
      <c r="BH65" s="521"/>
      <c r="BI65" s="523"/>
      <c r="BJ65" s="642"/>
      <c r="BK65" s="523"/>
      <c r="BL65" s="523"/>
      <c r="BM65" s="685"/>
      <c r="BN65" s="313"/>
      <c r="BO65" s="313"/>
      <c r="BP65" s="523"/>
      <c r="BQ65" s="513"/>
      <c r="BR65" s="513"/>
      <c r="BS65" s="513"/>
      <c r="BT65" s="513"/>
      <c r="BU65" s="513"/>
    </row>
    <row r="66" spans="1:73" ht="36" customHeight="1" x14ac:dyDescent="0.25">
      <c r="A66" s="103"/>
      <c r="B66" s="116"/>
      <c r="C66" s="103"/>
      <c r="D66" s="116"/>
      <c r="E66" s="524"/>
      <c r="F66" s="524"/>
      <c r="G66" s="527"/>
      <c r="H66" s="527"/>
      <c r="I66" s="527"/>
      <c r="J66" s="527"/>
      <c r="K66" s="527"/>
      <c r="L66" s="527"/>
      <c r="M66" s="527"/>
      <c r="N66" s="527"/>
      <c r="O66" s="527"/>
      <c r="P66" s="527"/>
      <c r="Q66" s="586"/>
      <c r="R66" s="527"/>
      <c r="S66" s="529"/>
      <c r="T66" s="531"/>
      <c r="U66" s="527"/>
      <c r="V66" s="527"/>
      <c r="W66" s="517"/>
      <c r="X66" s="293">
        <v>70000000</v>
      </c>
      <c r="Y66" s="339">
        <v>0</v>
      </c>
      <c r="Z66" s="339">
        <v>0</v>
      </c>
      <c r="AA66" s="282" t="s">
        <v>394</v>
      </c>
      <c r="AB66" s="282">
        <v>23</v>
      </c>
      <c r="AC66" s="282" t="s">
        <v>421</v>
      </c>
      <c r="AD66" s="523"/>
      <c r="AE66" s="523"/>
      <c r="AF66" s="521"/>
      <c r="AG66" s="523"/>
      <c r="AH66" s="521"/>
      <c r="AI66" s="523"/>
      <c r="AJ66" s="521"/>
      <c r="AK66" s="523"/>
      <c r="AL66" s="521"/>
      <c r="AM66" s="523"/>
      <c r="AN66" s="521"/>
      <c r="AO66" s="523"/>
      <c r="AP66" s="521"/>
      <c r="AQ66" s="523"/>
      <c r="AR66" s="521"/>
      <c r="AS66" s="523"/>
      <c r="AT66" s="521"/>
      <c r="AU66" s="523"/>
      <c r="AV66" s="521"/>
      <c r="AW66" s="523"/>
      <c r="AX66" s="521"/>
      <c r="AY66" s="523"/>
      <c r="AZ66" s="521"/>
      <c r="BA66" s="523"/>
      <c r="BB66" s="521"/>
      <c r="BC66" s="523"/>
      <c r="BD66" s="521"/>
      <c r="BE66" s="523"/>
      <c r="BF66" s="521"/>
      <c r="BG66" s="523"/>
      <c r="BH66" s="521"/>
      <c r="BI66" s="523"/>
      <c r="BJ66" s="642"/>
      <c r="BK66" s="523"/>
      <c r="BL66" s="523"/>
      <c r="BM66" s="685"/>
      <c r="BN66" s="206"/>
      <c r="BO66" s="206"/>
      <c r="BP66" s="523"/>
      <c r="BQ66" s="513"/>
      <c r="BR66" s="513"/>
      <c r="BS66" s="513"/>
      <c r="BT66" s="513"/>
      <c r="BU66" s="513"/>
    </row>
    <row r="67" spans="1:73" ht="36" customHeight="1" x14ac:dyDescent="0.25">
      <c r="A67" s="103"/>
      <c r="B67" s="116"/>
      <c r="C67" s="103"/>
      <c r="D67" s="116"/>
      <c r="E67" s="524"/>
      <c r="F67" s="524"/>
      <c r="G67" s="527"/>
      <c r="H67" s="527"/>
      <c r="I67" s="527"/>
      <c r="J67" s="527"/>
      <c r="K67" s="527"/>
      <c r="L67" s="527"/>
      <c r="M67" s="527"/>
      <c r="N67" s="527"/>
      <c r="O67" s="527"/>
      <c r="P67" s="527"/>
      <c r="Q67" s="586"/>
      <c r="R67" s="527"/>
      <c r="S67" s="529"/>
      <c r="T67" s="531"/>
      <c r="U67" s="527"/>
      <c r="V67" s="527"/>
      <c r="W67" s="517"/>
      <c r="X67" s="289">
        <v>50000000</v>
      </c>
      <c r="Y67" s="292">
        <v>0</v>
      </c>
      <c r="Z67" s="292">
        <v>0</v>
      </c>
      <c r="AA67" s="114" t="s">
        <v>238</v>
      </c>
      <c r="AB67" s="114">
        <v>12</v>
      </c>
      <c r="AC67" s="114" t="s">
        <v>185</v>
      </c>
      <c r="AD67" s="523"/>
      <c r="AE67" s="523"/>
      <c r="AF67" s="521"/>
      <c r="AG67" s="523"/>
      <c r="AH67" s="521"/>
      <c r="AI67" s="523"/>
      <c r="AJ67" s="521"/>
      <c r="AK67" s="523"/>
      <c r="AL67" s="521"/>
      <c r="AM67" s="523"/>
      <c r="AN67" s="521"/>
      <c r="AO67" s="523"/>
      <c r="AP67" s="521"/>
      <c r="AQ67" s="523"/>
      <c r="AR67" s="521"/>
      <c r="AS67" s="523"/>
      <c r="AT67" s="521"/>
      <c r="AU67" s="523"/>
      <c r="AV67" s="521"/>
      <c r="AW67" s="523"/>
      <c r="AX67" s="521"/>
      <c r="AY67" s="523"/>
      <c r="AZ67" s="521"/>
      <c r="BA67" s="523"/>
      <c r="BB67" s="521"/>
      <c r="BC67" s="523"/>
      <c r="BD67" s="521"/>
      <c r="BE67" s="523"/>
      <c r="BF67" s="521"/>
      <c r="BG67" s="523"/>
      <c r="BH67" s="521"/>
      <c r="BI67" s="523"/>
      <c r="BJ67" s="642"/>
      <c r="BK67" s="523"/>
      <c r="BL67" s="523"/>
      <c r="BM67" s="685"/>
      <c r="BN67" s="206"/>
      <c r="BO67" s="206"/>
      <c r="BP67" s="523"/>
      <c r="BQ67" s="513"/>
      <c r="BR67" s="513"/>
      <c r="BS67" s="513"/>
      <c r="BT67" s="513"/>
      <c r="BU67" s="513"/>
    </row>
    <row r="68" spans="1:73" ht="36" customHeight="1" x14ac:dyDescent="0.25">
      <c r="A68" s="103"/>
      <c r="B68" s="116"/>
      <c r="C68" s="103"/>
      <c r="D68" s="116"/>
      <c r="E68" s="524"/>
      <c r="F68" s="524"/>
      <c r="G68" s="527"/>
      <c r="H68" s="527"/>
      <c r="I68" s="527"/>
      <c r="J68" s="527"/>
      <c r="K68" s="527"/>
      <c r="L68" s="527"/>
      <c r="M68" s="527"/>
      <c r="N68" s="527"/>
      <c r="O68" s="527"/>
      <c r="P68" s="527"/>
      <c r="Q68" s="586"/>
      <c r="R68" s="527"/>
      <c r="S68" s="529"/>
      <c r="T68" s="531"/>
      <c r="U68" s="527"/>
      <c r="V68" s="527"/>
      <c r="W68" s="517" t="s">
        <v>239</v>
      </c>
      <c r="X68" s="289">
        <v>50164200</v>
      </c>
      <c r="Y68" s="294">
        <v>3700000</v>
      </c>
      <c r="Z68" s="294">
        <v>0</v>
      </c>
      <c r="AA68" s="114" t="s">
        <v>238</v>
      </c>
      <c r="AB68" s="114">
        <v>12</v>
      </c>
      <c r="AC68" s="114" t="s">
        <v>185</v>
      </c>
      <c r="AD68" s="523"/>
      <c r="AE68" s="523"/>
      <c r="AF68" s="521"/>
      <c r="AG68" s="523"/>
      <c r="AH68" s="521"/>
      <c r="AI68" s="523"/>
      <c r="AJ68" s="521"/>
      <c r="AK68" s="523"/>
      <c r="AL68" s="521"/>
      <c r="AM68" s="523"/>
      <c r="AN68" s="521"/>
      <c r="AO68" s="523"/>
      <c r="AP68" s="521"/>
      <c r="AQ68" s="523"/>
      <c r="AR68" s="521"/>
      <c r="AS68" s="523"/>
      <c r="AT68" s="521"/>
      <c r="AU68" s="523"/>
      <c r="AV68" s="521"/>
      <c r="AW68" s="523"/>
      <c r="AX68" s="521"/>
      <c r="AY68" s="523"/>
      <c r="AZ68" s="521"/>
      <c r="BA68" s="523"/>
      <c r="BB68" s="521"/>
      <c r="BC68" s="523"/>
      <c r="BD68" s="521"/>
      <c r="BE68" s="523"/>
      <c r="BF68" s="521"/>
      <c r="BG68" s="523"/>
      <c r="BH68" s="521"/>
      <c r="BI68" s="523"/>
      <c r="BJ68" s="642"/>
      <c r="BK68" s="523"/>
      <c r="BL68" s="523"/>
      <c r="BM68" s="685"/>
      <c r="BN68" s="206">
        <v>12</v>
      </c>
      <c r="BO68" s="206" t="s">
        <v>185</v>
      </c>
      <c r="BP68" s="523"/>
      <c r="BQ68" s="513"/>
      <c r="BR68" s="513"/>
      <c r="BS68" s="513"/>
      <c r="BT68" s="513"/>
      <c r="BU68" s="513"/>
    </row>
    <row r="69" spans="1:73" ht="47.25" customHeight="1" x14ac:dyDescent="0.25">
      <c r="A69" s="103"/>
      <c r="B69" s="116"/>
      <c r="C69" s="103"/>
      <c r="D69" s="116"/>
      <c r="E69" s="524"/>
      <c r="F69" s="524"/>
      <c r="G69" s="527"/>
      <c r="H69" s="527"/>
      <c r="I69" s="527"/>
      <c r="J69" s="527"/>
      <c r="K69" s="527"/>
      <c r="L69" s="527"/>
      <c r="M69" s="527"/>
      <c r="N69" s="527"/>
      <c r="O69" s="527"/>
      <c r="P69" s="527"/>
      <c r="Q69" s="586"/>
      <c r="R69" s="527"/>
      <c r="S69" s="529"/>
      <c r="T69" s="531"/>
      <c r="U69" s="527"/>
      <c r="V69" s="527"/>
      <c r="W69" s="517"/>
      <c r="X69" s="289">
        <v>58805175</v>
      </c>
      <c r="Y69" s="294">
        <v>0</v>
      </c>
      <c r="Z69" s="294">
        <v>0</v>
      </c>
      <c r="AA69" s="114" t="s">
        <v>240</v>
      </c>
      <c r="AB69" s="114">
        <v>3</v>
      </c>
      <c r="AC69" s="114" t="s">
        <v>207</v>
      </c>
      <c r="AD69" s="523"/>
      <c r="AE69" s="523"/>
      <c r="AF69" s="521"/>
      <c r="AG69" s="523"/>
      <c r="AH69" s="521"/>
      <c r="AI69" s="523"/>
      <c r="AJ69" s="521"/>
      <c r="AK69" s="523"/>
      <c r="AL69" s="521"/>
      <c r="AM69" s="523"/>
      <c r="AN69" s="521"/>
      <c r="AO69" s="523"/>
      <c r="AP69" s="521"/>
      <c r="AQ69" s="523"/>
      <c r="AR69" s="521"/>
      <c r="AS69" s="523"/>
      <c r="AT69" s="521"/>
      <c r="AU69" s="523"/>
      <c r="AV69" s="521"/>
      <c r="AW69" s="523"/>
      <c r="AX69" s="521"/>
      <c r="AY69" s="523"/>
      <c r="AZ69" s="521"/>
      <c r="BA69" s="523"/>
      <c r="BB69" s="521"/>
      <c r="BC69" s="523"/>
      <c r="BD69" s="521"/>
      <c r="BE69" s="523"/>
      <c r="BF69" s="521"/>
      <c r="BG69" s="523"/>
      <c r="BH69" s="521"/>
      <c r="BI69" s="523"/>
      <c r="BJ69" s="642"/>
      <c r="BK69" s="523"/>
      <c r="BL69" s="523"/>
      <c r="BM69" s="685"/>
      <c r="BN69" s="206"/>
      <c r="BO69" s="206"/>
      <c r="BP69" s="523"/>
      <c r="BQ69" s="513"/>
      <c r="BR69" s="513"/>
      <c r="BS69" s="513"/>
      <c r="BT69" s="513"/>
      <c r="BU69" s="513"/>
    </row>
    <row r="70" spans="1:73" ht="98.25" customHeight="1" x14ac:dyDescent="0.25">
      <c r="A70" s="103"/>
      <c r="B70" s="116"/>
      <c r="C70" s="103"/>
      <c r="D70" s="116"/>
      <c r="E70" s="524"/>
      <c r="F70" s="524"/>
      <c r="G70" s="527"/>
      <c r="H70" s="527"/>
      <c r="I70" s="527"/>
      <c r="J70" s="527"/>
      <c r="K70" s="527"/>
      <c r="L70" s="527"/>
      <c r="M70" s="527"/>
      <c r="N70" s="527"/>
      <c r="O70" s="527"/>
      <c r="P70" s="527"/>
      <c r="Q70" s="586"/>
      <c r="R70" s="527"/>
      <c r="S70" s="529"/>
      <c r="T70" s="531"/>
      <c r="U70" s="527"/>
      <c r="V70" s="527"/>
      <c r="W70" s="356" t="s">
        <v>430</v>
      </c>
      <c r="X70" s="348">
        <v>527742469</v>
      </c>
      <c r="Y70" s="337"/>
      <c r="Z70" s="337"/>
      <c r="AA70" s="346" t="s">
        <v>368</v>
      </c>
      <c r="AB70" s="346">
        <v>28</v>
      </c>
      <c r="AC70" s="346" t="s">
        <v>429</v>
      </c>
      <c r="AD70" s="523"/>
      <c r="AE70" s="523"/>
      <c r="AF70" s="521"/>
      <c r="AG70" s="523"/>
      <c r="AH70" s="521"/>
      <c r="AI70" s="523"/>
      <c r="AJ70" s="521"/>
      <c r="AK70" s="523"/>
      <c r="AL70" s="521"/>
      <c r="AM70" s="523"/>
      <c r="AN70" s="521"/>
      <c r="AO70" s="523"/>
      <c r="AP70" s="521"/>
      <c r="AQ70" s="523"/>
      <c r="AR70" s="521"/>
      <c r="AS70" s="523"/>
      <c r="AT70" s="521"/>
      <c r="AU70" s="523"/>
      <c r="AV70" s="521"/>
      <c r="AW70" s="523"/>
      <c r="AX70" s="521"/>
      <c r="AY70" s="523"/>
      <c r="AZ70" s="521"/>
      <c r="BA70" s="523"/>
      <c r="BB70" s="521"/>
      <c r="BC70" s="523"/>
      <c r="BD70" s="521"/>
      <c r="BE70" s="523"/>
      <c r="BF70" s="521"/>
      <c r="BG70" s="523"/>
      <c r="BH70" s="521"/>
      <c r="BI70" s="523"/>
      <c r="BJ70" s="642"/>
      <c r="BK70" s="523"/>
      <c r="BL70" s="523"/>
      <c r="BM70" s="685"/>
      <c r="BN70" s="313"/>
      <c r="BO70" s="313"/>
      <c r="BP70" s="523"/>
      <c r="BQ70" s="513"/>
      <c r="BR70" s="513"/>
      <c r="BS70" s="513"/>
      <c r="BT70" s="513"/>
      <c r="BU70" s="513"/>
    </row>
    <row r="71" spans="1:73" ht="98.25" customHeight="1" x14ac:dyDescent="0.25">
      <c r="A71" s="103"/>
      <c r="B71" s="116"/>
      <c r="C71" s="103"/>
      <c r="D71" s="116"/>
      <c r="E71" s="524"/>
      <c r="F71" s="524"/>
      <c r="G71" s="527"/>
      <c r="H71" s="527"/>
      <c r="I71" s="527"/>
      <c r="J71" s="527"/>
      <c r="K71" s="527"/>
      <c r="L71" s="527"/>
      <c r="M71" s="527"/>
      <c r="N71" s="527"/>
      <c r="O71" s="527"/>
      <c r="P71" s="527"/>
      <c r="Q71" s="586"/>
      <c r="R71" s="527"/>
      <c r="S71" s="529"/>
      <c r="T71" s="531"/>
      <c r="U71" s="527"/>
      <c r="V71" s="527"/>
      <c r="W71" s="281" t="s">
        <v>423</v>
      </c>
      <c r="X71" s="291">
        <v>26000000</v>
      </c>
      <c r="Y71" s="294">
        <v>0</v>
      </c>
      <c r="Z71" s="294">
        <v>0</v>
      </c>
      <c r="AA71" s="310" t="s">
        <v>346</v>
      </c>
      <c r="AB71" s="310">
        <v>23</v>
      </c>
      <c r="AC71" s="310" t="s">
        <v>421</v>
      </c>
      <c r="AD71" s="523"/>
      <c r="AE71" s="523"/>
      <c r="AF71" s="521"/>
      <c r="AG71" s="523"/>
      <c r="AH71" s="521"/>
      <c r="AI71" s="523"/>
      <c r="AJ71" s="521"/>
      <c r="AK71" s="523"/>
      <c r="AL71" s="521"/>
      <c r="AM71" s="523"/>
      <c r="AN71" s="521"/>
      <c r="AO71" s="523"/>
      <c r="AP71" s="521"/>
      <c r="AQ71" s="523"/>
      <c r="AR71" s="521"/>
      <c r="AS71" s="523"/>
      <c r="AT71" s="521"/>
      <c r="AU71" s="523"/>
      <c r="AV71" s="521"/>
      <c r="AW71" s="523"/>
      <c r="AX71" s="521"/>
      <c r="AY71" s="523"/>
      <c r="AZ71" s="521"/>
      <c r="BA71" s="523"/>
      <c r="BB71" s="521"/>
      <c r="BC71" s="523"/>
      <c r="BD71" s="521"/>
      <c r="BE71" s="523"/>
      <c r="BF71" s="521"/>
      <c r="BG71" s="523"/>
      <c r="BH71" s="521"/>
      <c r="BI71" s="523"/>
      <c r="BJ71" s="642"/>
      <c r="BK71" s="523"/>
      <c r="BL71" s="523"/>
      <c r="BM71" s="685"/>
      <c r="BN71" s="313"/>
      <c r="BO71" s="313"/>
      <c r="BP71" s="523"/>
      <c r="BQ71" s="513"/>
      <c r="BR71" s="513"/>
      <c r="BS71" s="513"/>
      <c r="BT71" s="513"/>
      <c r="BU71" s="513"/>
    </row>
    <row r="72" spans="1:73" ht="36" customHeight="1" x14ac:dyDescent="0.25">
      <c r="A72" s="103"/>
      <c r="B72" s="116"/>
      <c r="C72" s="103"/>
      <c r="D72" s="116"/>
      <c r="E72" s="524"/>
      <c r="F72" s="524"/>
      <c r="G72" s="527"/>
      <c r="H72" s="527"/>
      <c r="I72" s="527"/>
      <c r="J72" s="527"/>
      <c r="K72" s="527"/>
      <c r="L72" s="527"/>
      <c r="M72" s="527"/>
      <c r="N72" s="527"/>
      <c r="O72" s="527"/>
      <c r="P72" s="527"/>
      <c r="Q72" s="586"/>
      <c r="R72" s="527"/>
      <c r="S72" s="529"/>
      <c r="T72" s="531"/>
      <c r="U72" s="527"/>
      <c r="V72" s="698"/>
      <c r="W72" s="643" t="s">
        <v>241</v>
      </c>
      <c r="X72" s="301">
        <v>50000000</v>
      </c>
      <c r="Y72" s="294">
        <v>50000000</v>
      </c>
      <c r="Z72" s="294">
        <v>0</v>
      </c>
      <c r="AA72" s="310" t="s">
        <v>242</v>
      </c>
      <c r="AB72" s="310">
        <v>24</v>
      </c>
      <c r="AC72" s="310" t="s">
        <v>194</v>
      </c>
      <c r="AD72" s="523"/>
      <c r="AE72" s="523"/>
      <c r="AF72" s="521"/>
      <c r="AG72" s="523"/>
      <c r="AH72" s="521"/>
      <c r="AI72" s="523"/>
      <c r="AJ72" s="521"/>
      <c r="AK72" s="523"/>
      <c r="AL72" s="521"/>
      <c r="AM72" s="523"/>
      <c r="AN72" s="521"/>
      <c r="AO72" s="523"/>
      <c r="AP72" s="521"/>
      <c r="AQ72" s="523"/>
      <c r="AR72" s="521"/>
      <c r="AS72" s="523"/>
      <c r="AT72" s="521"/>
      <c r="AU72" s="523"/>
      <c r="AV72" s="521"/>
      <c r="AW72" s="523"/>
      <c r="AX72" s="521"/>
      <c r="AY72" s="523"/>
      <c r="AZ72" s="521"/>
      <c r="BA72" s="523"/>
      <c r="BB72" s="521"/>
      <c r="BC72" s="523"/>
      <c r="BD72" s="521"/>
      <c r="BE72" s="523"/>
      <c r="BF72" s="521"/>
      <c r="BG72" s="523"/>
      <c r="BH72" s="521"/>
      <c r="BI72" s="523"/>
      <c r="BJ72" s="642"/>
      <c r="BK72" s="523"/>
      <c r="BL72" s="523"/>
      <c r="BM72" s="685"/>
      <c r="BN72" s="206">
        <v>6</v>
      </c>
      <c r="BO72" s="207" t="s">
        <v>194</v>
      </c>
      <c r="BP72" s="523"/>
      <c r="BQ72" s="513"/>
      <c r="BR72" s="513"/>
      <c r="BS72" s="513"/>
      <c r="BT72" s="513"/>
      <c r="BU72" s="513"/>
    </row>
    <row r="73" spans="1:73" ht="36" customHeight="1" x14ac:dyDescent="0.25">
      <c r="A73" s="103"/>
      <c r="B73" s="116"/>
      <c r="C73" s="103"/>
      <c r="D73" s="116"/>
      <c r="E73" s="524"/>
      <c r="F73" s="524"/>
      <c r="G73" s="527"/>
      <c r="H73" s="527"/>
      <c r="I73" s="527"/>
      <c r="J73" s="527"/>
      <c r="K73" s="527"/>
      <c r="L73" s="527"/>
      <c r="M73" s="527"/>
      <c r="N73" s="527"/>
      <c r="O73" s="527"/>
      <c r="P73" s="527"/>
      <c r="Q73" s="586"/>
      <c r="R73" s="527"/>
      <c r="S73" s="529"/>
      <c r="T73" s="531"/>
      <c r="U73" s="527"/>
      <c r="V73" s="698"/>
      <c r="W73" s="643"/>
      <c r="X73" s="327">
        <v>110000000</v>
      </c>
      <c r="Y73" s="340"/>
      <c r="Z73" s="340"/>
      <c r="AA73" s="341" t="s">
        <v>376</v>
      </c>
      <c r="AB73" s="341">
        <v>28</v>
      </c>
      <c r="AC73" s="341" t="s">
        <v>429</v>
      </c>
      <c r="AD73" s="523"/>
      <c r="AE73" s="523"/>
      <c r="AF73" s="521"/>
      <c r="AG73" s="523"/>
      <c r="AH73" s="521"/>
      <c r="AI73" s="523"/>
      <c r="AJ73" s="521"/>
      <c r="AK73" s="523"/>
      <c r="AL73" s="521"/>
      <c r="AM73" s="523"/>
      <c r="AN73" s="521"/>
      <c r="AO73" s="523"/>
      <c r="AP73" s="521"/>
      <c r="AQ73" s="523"/>
      <c r="AR73" s="521"/>
      <c r="AS73" s="523"/>
      <c r="AT73" s="521"/>
      <c r="AU73" s="523"/>
      <c r="AV73" s="521"/>
      <c r="AW73" s="523"/>
      <c r="AX73" s="521"/>
      <c r="AY73" s="523"/>
      <c r="AZ73" s="521"/>
      <c r="BA73" s="523"/>
      <c r="BB73" s="521"/>
      <c r="BC73" s="523"/>
      <c r="BD73" s="521"/>
      <c r="BE73" s="523"/>
      <c r="BF73" s="521"/>
      <c r="BG73" s="523"/>
      <c r="BH73" s="521"/>
      <c r="BI73" s="523"/>
      <c r="BJ73" s="642"/>
      <c r="BK73" s="523"/>
      <c r="BL73" s="523"/>
      <c r="BM73" s="685"/>
      <c r="BN73" s="313"/>
      <c r="BO73" s="207"/>
      <c r="BP73" s="523"/>
      <c r="BQ73" s="513"/>
      <c r="BR73" s="513"/>
      <c r="BS73" s="513"/>
      <c r="BT73" s="513"/>
      <c r="BU73" s="513"/>
    </row>
    <row r="74" spans="1:73" ht="36" customHeight="1" x14ac:dyDescent="0.25">
      <c r="A74" s="103"/>
      <c r="B74" s="116"/>
      <c r="C74" s="103"/>
      <c r="D74" s="116"/>
      <c r="E74" s="524"/>
      <c r="F74" s="524"/>
      <c r="G74" s="527"/>
      <c r="H74" s="527"/>
      <c r="I74" s="527"/>
      <c r="J74" s="527"/>
      <c r="K74" s="527"/>
      <c r="L74" s="527"/>
      <c r="M74" s="527"/>
      <c r="N74" s="527"/>
      <c r="O74" s="527"/>
      <c r="P74" s="527"/>
      <c r="Q74" s="586"/>
      <c r="R74" s="527"/>
      <c r="S74" s="529"/>
      <c r="T74" s="531"/>
      <c r="U74" s="527"/>
      <c r="V74" s="698"/>
      <c r="W74" s="643"/>
      <c r="X74" s="327">
        <v>545484938</v>
      </c>
      <c r="Y74" s="340"/>
      <c r="Z74" s="340"/>
      <c r="AA74" s="341" t="s">
        <v>392</v>
      </c>
      <c r="AB74" s="341">
        <v>28</v>
      </c>
      <c r="AC74" s="341" t="s">
        <v>429</v>
      </c>
      <c r="AD74" s="523"/>
      <c r="AE74" s="523"/>
      <c r="AF74" s="521"/>
      <c r="AG74" s="523"/>
      <c r="AH74" s="521"/>
      <c r="AI74" s="523"/>
      <c r="AJ74" s="521"/>
      <c r="AK74" s="523"/>
      <c r="AL74" s="521"/>
      <c r="AM74" s="523"/>
      <c r="AN74" s="521"/>
      <c r="AO74" s="523"/>
      <c r="AP74" s="521"/>
      <c r="AQ74" s="523"/>
      <c r="AR74" s="521"/>
      <c r="AS74" s="523"/>
      <c r="AT74" s="521"/>
      <c r="AU74" s="523"/>
      <c r="AV74" s="521"/>
      <c r="AW74" s="523"/>
      <c r="AX74" s="521"/>
      <c r="AY74" s="523"/>
      <c r="AZ74" s="521"/>
      <c r="BA74" s="523"/>
      <c r="BB74" s="521"/>
      <c r="BC74" s="523"/>
      <c r="BD74" s="521"/>
      <c r="BE74" s="523"/>
      <c r="BF74" s="521"/>
      <c r="BG74" s="523"/>
      <c r="BH74" s="521"/>
      <c r="BI74" s="523"/>
      <c r="BJ74" s="642"/>
      <c r="BK74" s="523"/>
      <c r="BL74" s="523"/>
      <c r="BM74" s="685"/>
      <c r="BN74" s="313"/>
      <c r="BO74" s="207"/>
      <c r="BP74" s="523"/>
      <c r="BQ74" s="513"/>
      <c r="BR74" s="513"/>
      <c r="BS74" s="513"/>
      <c r="BT74" s="513"/>
      <c r="BU74" s="513"/>
    </row>
    <row r="75" spans="1:73" ht="36" customHeight="1" x14ac:dyDescent="0.25">
      <c r="A75" s="103"/>
      <c r="B75" s="116"/>
      <c r="C75" s="103"/>
      <c r="D75" s="116"/>
      <c r="E75" s="524"/>
      <c r="F75" s="524"/>
      <c r="G75" s="527"/>
      <c r="H75" s="527"/>
      <c r="I75" s="527"/>
      <c r="J75" s="527"/>
      <c r="K75" s="527"/>
      <c r="L75" s="527"/>
      <c r="M75" s="527"/>
      <c r="N75" s="527"/>
      <c r="O75" s="527"/>
      <c r="P75" s="527"/>
      <c r="Q75" s="586"/>
      <c r="R75" s="527"/>
      <c r="S75" s="529"/>
      <c r="T75" s="531"/>
      <c r="U75" s="527"/>
      <c r="V75" s="698"/>
      <c r="W75" s="643"/>
      <c r="X75" s="291">
        <v>4000000</v>
      </c>
      <c r="Y75" s="294">
        <v>0</v>
      </c>
      <c r="Z75" s="294">
        <v>0</v>
      </c>
      <c r="AA75" s="267" t="s">
        <v>370</v>
      </c>
      <c r="AB75" s="267">
        <v>23</v>
      </c>
      <c r="AC75" s="267" t="s">
        <v>421</v>
      </c>
      <c r="AD75" s="523"/>
      <c r="AE75" s="523"/>
      <c r="AF75" s="521"/>
      <c r="AG75" s="523"/>
      <c r="AH75" s="521"/>
      <c r="AI75" s="523"/>
      <c r="AJ75" s="521"/>
      <c r="AK75" s="523"/>
      <c r="AL75" s="521"/>
      <c r="AM75" s="523"/>
      <c r="AN75" s="521"/>
      <c r="AO75" s="523"/>
      <c r="AP75" s="521"/>
      <c r="AQ75" s="523"/>
      <c r="AR75" s="521"/>
      <c r="AS75" s="523"/>
      <c r="AT75" s="521"/>
      <c r="AU75" s="523"/>
      <c r="AV75" s="521"/>
      <c r="AW75" s="523"/>
      <c r="AX75" s="521"/>
      <c r="AY75" s="523"/>
      <c r="AZ75" s="521"/>
      <c r="BA75" s="523"/>
      <c r="BB75" s="521"/>
      <c r="BC75" s="523"/>
      <c r="BD75" s="521"/>
      <c r="BE75" s="523"/>
      <c r="BF75" s="521"/>
      <c r="BG75" s="523"/>
      <c r="BH75" s="521"/>
      <c r="BI75" s="523"/>
      <c r="BJ75" s="642"/>
      <c r="BK75" s="523"/>
      <c r="BL75" s="523"/>
      <c r="BM75" s="685"/>
      <c r="BN75" s="206"/>
      <c r="BO75" s="207"/>
      <c r="BP75" s="523"/>
      <c r="BQ75" s="513"/>
      <c r="BR75" s="513"/>
      <c r="BS75" s="513"/>
      <c r="BT75" s="513"/>
      <c r="BU75" s="513"/>
    </row>
    <row r="76" spans="1:73" ht="36" customHeight="1" x14ac:dyDescent="0.25">
      <c r="A76" s="103"/>
      <c r="B76" s="116"/>
      <c r="C76" s="103"/>
      <c r="D76" s="116"/>
      <c r="E76" s="524"/>
      <c r="F76" s="524"/>
      <c r="G76" s="527"/>
      <c r="H76" s="527"/>
      <c r="I76" s="527"/>
      <c r="J76" s="527"/>
      <c r="K76" s="527"/>
      <c r="L76" s="527"/>
      <c r="M76" s="527"/>
      <c r="N76" s="527"/>
      <c r="O76" s="527"/>
      <c r="P76" s="527"/>
      <c r="Q76" s="586"/>
      <c r="R76" s="527"/>
      <c r="S76" s="529"/>
      <c r="T76" s="531"/>
      <c r="U76" s="527"/>
      <c r="V76" s="698"/>
      <c r="W76" s="643"/>
      <c r="X76" s="301">
        <v>2000000</v>
      </c>
      <c r="Y76" s="294">
        <v>0</v>
      </c>
      <c r="Z76" s="294">
        <v>0</v>
      </c>
      <c r="AA76" s="310" t="s">
        <v>240</v>
      </c>
      <c r="AB76" s="310">
        <v>3</v>
      </c>
      <c r="AC76" s="310" t="s">
        <v>207</v>
      </c>
      <c r="AD76" s="523"/>
      <c r="AE76" s="523"/>
      <c r="AF76" s="521"/>
      <c r="AG76" s="523"/>
      <c r="AH76" s="521"/>
      <c r="AI76" s="523"/>
      <c r="AJ76" s="521"/>
      <c r="AK76" s="523"/>
      <c r="AL76" s="521"/>
      <c r="AM76" s="523"/>
      <c r="AN76" s="521"/>
      <c r="AO76" s="523"/>
      <c r="AP76" s="521"/>
      <c r="AQ76" s="523"/>
      <c r="AR76" s="521"/>
      <c r="AS76" s="523"/>
      <c r="AT76" s="521"/>
      <c r="AU76" s="523"/>
      <c r="AV76" s="521"/>
      <c r="AW76" s="523"/>
      <c r="AX76" s="521"/>
      <c r="AY76" s="523"/>
      <c r="AZ76" s="521"/>
      <c r="BA76" s="523"/>
      <c r="BB76" s="521"/>
      <c r="BC76" s="523"/>
      <c r="BD76" s="521"/>
      <c r="BE76" s="523"/>
      <c r="BF76" s="521"/>
      <c r="BG76" s="523"/>
      <c r="BH76" s="521"/>
      <c r="BI76" s="523"/>
      <c r="BJ76" s="642"/>
      <c r="BK76" s="523"/>
      <c r="BL76" s="523"/>
      <c r="BM76" s="685"/>
      <c r="BN76" s="206">
        <v>3</v>
      </c>
      <c r="BO76" s="208" t="s">
        <v>207</v>
      </c>
      <c r="BP76" s="523"/>
      <c r="BQ76" s="513"/>
      <c r="BR76" s="513"/>
      <c r="BS76" s="513"/>
      <c r="BT76" s="513"/>
      <c r="BU76" s="513"/>
    </row>
    <row r="77" spans="1:73" ht="36" customHeight="1" x14ac:dyDescent="0.25">
      <c r="A77" s="103"/>
      <c r="B77" s="116"/>
      <c r="C77" s="103"/>
      <c r="D77" s="116"/>
      <c r="E77" s="254"/>
      <c r="F77" s="254"/>
      <c r="G77" s="594">
        <v>4302075</v>
      </c>
      <c r="H77" s="597" t="s">
        <v>73</v>
      </c>
      <c r="I77" s="600">
        <v>4302004</v>
      </c>
      <c r="J77" s="597" t="s">
        <v>75</v>
      </c>
      <c r="K77" s="603" t="s">
        <v>68</v>
      </c>
      <c r="L77" s="606" t="s">
        <v>76</v>
      </c>
      <c r="M77" s="609">
        <v>430200401</v>
      </c>
      <c r="N77" s="606" t="s">
        <v>77</v>
      </c>
      <c r="O77" s="255"/>
      <c r="P77" s="255"/>
      <c r="Q77" s="256"/>
      <c r="R77" s="526" t="s">
        <v>243</v>
      </c>
      <c r="S77" s="528">
        <f>X79/T77</f>
        <v>0.23644001790732383</v>
      </c>
      <c r="T77" s="590">
        <f>SUM(X77:X79)</f>
        <v>126882074.64</v>
      </c>
      <c r="U77" s="526" t="s">
        <v>244</v>
      </c>
      <c r="V77" s="526" t="s">
        <v>245</v>
      </c>
      <c r="W77" s="699" t="s">
        <v>246</v>
      </c>
      <c r="X77" s="296">
        <v>35000000</v>
      </c>
      <c r="Y77" s="297">
        <v>0</v>
      </c>
      <c r="Z77" s="297">
        <v>0</v>
      </c>
      <c r="AA77" s="276" t="s">
        <v>350</v>
      </c>
      <c r="AB77" s="279">
        <v>4</v>
      </c>
      <c r="AC77" s="280" t="s">
        <v>67</v>
      </c>
      <c r="AD77" s="593">
        <v>0</v>
      </c>
      <c r="AE77" s="593"/>
      <c r="AF77" s="593">
        <v>0</v>
      </c>
      <c r="AG77" s="593"/>
      <c r="AH77" s="593">
        <v>0</v>
      </c>
      <c r="AI77" s="693"/>
      <c r="AJ77" s="693"/>
      <c r="AK77" s="693"/>
      <c r="AL77" s="693"/>
      <c r="AM77" s="693"/>
      <c r="AN77" s="693"/>
      <c r="AO77" s="693"/>
      <c r="AP77" s="693"/>
      <c r="AQ77" s="693"/>
      <c r="AR77" s="693"/>
      <c r="AS77" s="693"/>
      <c r="AT77" s="693"/>
      <c r="AU77" s="693"/>
      <c r="AV77" s="693"/>
      <c r="AW77" s="693"/>
      <c r="AX77" s="693"/>
      <c r="AY77" s="693"/>
      <c r="AZ77" s="693"/>
      <c r="BA77" s="693"/>
      <c r="BB77" s="693"/>
      <c r="BC77" s="693"/>
      <c r="BD77" s="693"/>
      <c r="BE77" s="693"/>
      <c r="BF77" s="693"/>
      <c r="BG77" s="693"/>
      <c r="BH77" s="693"/>
      <c r="BI77" s="693"/>
      <c r="BJ77" s="693"/>
      <c r="BK77" s="693"/>
      <c r="BL77" s="693"/>
      <c r="BM77" s="695">
        <v>0</v>
      </c>
      <c r="BN77" s="692">
        <v>4</v>
      </c>
      <c r="BO77" s="689" t="s">
        <v>67</v>
      </c>
      <c r="BP77" s="593"/>
      <c r="BQ77" s="686">
        <v>44200</v>
      </c>
      <c r="BR77" s="687"/>
      <c r="BS77" s="686">
        <v>44560</v>
      </c>
      <c r="BT77" s="687"/>
      <c r="BU77" s="688" t="s">
        <v>273</v>
      </c>
    </row>
    <row r="78" spans="1:73" ht="94.5" customHeight="1" x14ac:dyDescent="0.25">
      <c r="A78" s="103"/>
      <c r="B78" s="116"/>
      <c r="C78" s="103"/>
      <c r="D78" s="116"/>
      <c r="E78" s="254"/>
      <c r="F78" s="254"/>
      <c r="G78" s="595"/>
      <c r="H78" s="598"/>
      <c r="I78" s="601"/>
      <c r="J78" s="598"/>
      <c r="K78" s="604"/>
      <c r="L78" s="607"/>
      <c r="M78" s="610"/>
      <c r="N78" s="607"/>
      <c r="O78" s="255"/>
      <c r="P78" s="255"/>
      <c r="Q78" s="256"/>
      <c r="R78" s="527"/>
      <c r="S78" s="529"/>
      <c r="T78" s="591"/>
      <c r="U78" s="527"/>
      <c r="V78" s="527"/>
      <c r="W78" s="613"/>
      <c r="X78" s="291">
        <v>61882074.640000001</v>
      </c>
      <c r="Y78" s="291">
        <v>29811666</v>
      </c>
      <c r="Z78" s="294">
        <v>0</v>
      </c>
      <c r="AA78" s="265" t="s">
        <v>352</v>
      </c>
      <c r="AB78" s="265">
        <v>23</v>
      </c>
      <c r="AC78" s="277" t="s">
        <v>421</v>
      </c>
      <c r="AD78" s="593"/>
      <c r="AE78" s="593"/>
      <c r="AF78" s="593"/>
      <c r="AG78" s="593"/>
      <c r="AH78" s="593"/>
      <c r="AI78" s="521"/>
      <c r="AJ78" s="521"/>
      <c r="AK78" s="521"/>
      <c r="AL78" s="521"/>
      <c r="AM78" s="521"/>
      <c r="AN78" s="521"/>
      <c r="AO78" s="521"/>
      <c r="AP78" s="521"/>
      <c r="AQ78" s="521"/>
      <c r="AR78" s="521"/>
      <c r="AS78" s="521"/>
      <c r="AT78" s="521"/>
      <c r="AU78" s="521"/>
      <c r="AV78" s="521"/>
      <c r="AW78" s="521"/>
      <c r="AX78" s="521"/>
      <c r="AY78" s="521"/>
      <c r="AZ78" s="521"/>
      <c r="BA78" s="521"/>
      <c r="BB78" s="521"/>
      <c r="BC78" s="521"/>
      <c r="BD78" s="521"/>
      <c r="BE78" s="521"/>
      <c r="BF78" s="521"/>
      <c r="BG78" s="521"/>
      <c r="BH78" s="521"/>
      <c r="BI78" s="521"/>
      <c r="BJ78" s="521"/>
      <c r="BK78" s="521"/>
      <c r="BL78" s="521"/>
      <c r="BM78" s="696"/>
      <c r="BN78" s="692"/>
      <c r="BO78" s="690"/>
      <c r="BP78" s="593"/>
      <c r="BQ78" s="686"/>
      <c r="BR78" s="687"/>
      <c r="BS78" s="686"/>
      <c r="BT78" s="687"/>
      <c r="BU78" s="688"/>
    </row>
    <row r="79" spans="1:73" ht="82.5" customHeight="1" x14ac:dyDescent="0.25">
      <c r="A79" s="103"/>
      <c r="B79" s="116"/>
      <c r="C79" s="103"/>
      <c r="D79" s="116"/>
      <c r="E79" s="134" t="s">
        <v>170</v>
      </c>
      <c r="F79" s="134" t="s">
        <v>170</v>
      </c>
      <c r="G79" s="596"/>
      <c r="H79" s="599"/>
      <c r="I79" s="602"/>
      <c r="J79" s="599"/>
      <c r="K79" s="605"/>
      <c r="L79" s="608"/>
      <c r="M79" s="611"/>
      <c r="N79" s="608"/>
      <c r="O79" s="135">
        <v>1</v>
      </c>
      <c r="P79" s="135">
        <v>0</v>
      </c>
      <c r="Q79" s="136">
        <v>2020003630013</v>
      </c>
      <c r="R79" s="588"/>
      <c r="S79" s="589"/>
      <c r="T79" s="592"/>
      <c r="U79" s="588"/>
      <c r="V79" s="588"/>
      <c r="W79" s="275" t="s">
        <v>422</v>
      </c>
      <c r="X79" s="298">
        <v>30000000</v>
      </c>
      <c r="Y79" s="294">
        <v>0</v>
      </c>
      <c r="Z79" s="294">
        <v>0</v>
      </c>
      <c r="AA79" s="266" t="s">
        <v>352</v>
      </c>
      <c r="AB79" s="266">
        <v>23</v>
      </c>
      <c r="AC79" s="278" t="s">
        <v>421</v>
      </c>
      <c r="AD79" s="593"/>
      <c r="AE79" s="593"/>
      <c r="AF79" s="593"/>
      <c r="AG79" s="593"/>
      <c r="AH79" s="593"/>
      <c r="AI79" s="694"/>
      <c r="AJ79" s="694">
        <v>0</v>
      </c>
      <c r="AK79" s="694"/>
      <c r="AL79" s="694">
        <v>0</v>
      </c>
      <c r="AM79" s="694"/>
      <c r="AN79" s="694" t="s">
        <v>170</v>
      </c>
      <c r="AO79" s="694"/>
      <c r="AP79" s="694" t="s">
        <v>170</v>
      </c>
      <c r="AQ79" s="694"/>
      <c r="AR79" s="694" t="s">
        <v>170</v>
      </c>
      <c r="AS79" s="694"/>
      <c r="AT79" s="694" t="s">
        <v>170</v>
      </c>
      <c r="AU79" s="694"/>
      <c r="AV79" s="694" t="s">
        <v>170</v>
      </c>
      <c r="AW79" s="694"/>
      <c r="AX79" s="694" t="s">
        <v>170</v>
      </c>
      <c r="AY79" s="694"/>
      <c r="AZ79" s="694" t="s">
        <v>170</v>
      </c>
      <c r="BA79" s="694"/>
      <c r="BB79" s="694">
        <v>0</v>
      </c>
      <c r="BC79" s="694"/>
      <c r="BD79" s="694" t="s">
        <v>170</v>
      </c>
      <c r="BE79" s="694"/>
      <c r="BF79" s="694" t="s">
        <v>170</v>
      </c>
      <c r="BG79" s="694"/>
      <c r="BH79" s="694">
        <v>0</v>
      </c>
      <c r="BI79" s="694">
        <v>0</v>
      </c>
      <c r="BJ79" s="694"/>
      <c r="BK79" s="694">
        <f>SUM(Y79)</f>
        <v>0</v>
      </c>
      <c r="BL79" s="694">
        <f>SUM(Z79)</f>
        <v>0</v>
      </c>
      <c r="BM79" s="697"/>
      <c r="BN79" s="692"/>
      <c r="BO79" s="691"/>
      <c r="BP79" s="593"/>
      <c r="BQ79" s="686"/>
      <c r="BR79" s="687"/>
      <c r="BS79" s="686"/>
      <c r="BT79" s="687"/>
      <c r="BU79" s="688"/>
    </row>
    <row r="80" spans="1:73" ht="15.75" x14ac:dyDescent="0.25">
      <c r="A80" s="137"/>
      <c r="B80" s="138"/>
      <c r="C80" s="138"/>
      <c r="D80" s="138"/>
      <c r="E80" s="138" t="s">
        <v>170</v>
      </c>
      <c r="F80" s="138" t="s">
        <v>170</v>
      </c>
      <c r="G80" s="138" t="s">
        <v>170</v>
      </c>
      <c r="H80" s="138"/>
      <c r="I80" s="138" t="s">
        <v>170</v>
      </c>
      <c r="J80" s="138"/>
      <c r="K80" s="138" t="s">
        <v>170</v>
      </c>
      <c r="L80" s="138"/>
      <c r="M80" s="138" t="s">
        <v>170</v>
      </c>
      <c r="N80" s="138"/>
      <c r="O80" s="138" t="s">
        <v>170</v>
      </c>
      <c r="P80" s="138"/>
      <c r="Q80" s="138" t="s">
        <v>170</v>
      </c>
      <c r="R80" s="138" t="s">
        <v>170</v>
      </c>
      <c r="S80" s="138" t="s">
        <v>170</v>
      </c>
      <c r="T80" s="139">
        <f>SUM(T13:T78)</f>
        <v>13010854314.189999</v>
      </c>
      <c r="U80" s="138" t="s">
        <v>170</v>
      </c>
      <c r="V80" s="138" t="s">
        <v>170</v>
      </c>
      <c r="W80" s="138" t="s">
        <v>170</v>
      </c>
      <c r="X80" s="140">
        <f>SUM(X13:X51,X53:X79)</f>
        <v>13010854314.189999</v>
      </c>
      <c r="Y80" s="140">
        <f>SUM(Y13:Y51,Y53:Y79)</f>
        <v>2720684605.7800002</v>
      </c>
      <c r="Z80" s="140">
        <f>SUM(Z13:Z51,Z53:Z79)</f>
        <v>1412745440.78</v>
      </c>
      <c r="AA80" s="138" t="s">
        <v>170</v>
      </c>
      <c r="AB80" s="138" t="s">
        <v>170</v>
      </c>
      <c r="AC80" s="138" t="s">
        <v>170</v>
      </c>
      <c r="AD80" s="138" t="s">
        <v>170</v>
      </c>
      <c r="AE80" s="138"/>
      <c r="AF80" s="138" t="s">
        <v>170</v>
      </c>
      <c r="AG80" s="138"/>
      <c r="AH80" s="138" t="s">
        <v>170</v>
      </c>
      <c r="AI80" s="138"/>
      <c r="AJ80" s="138" t="s">
        <v>170</v>
      </c>
      <c r="AK80" s="138"/>
      <c r="AL80" s="138" t="s">
        <v>170</v>
      </c>
      <c r="AM80" s="138"/>
      <c r="AN80" s="138" t="s">
        <v>170</v>
      </c>
      <c r="AO80" s="138"/>
      <c r="AP80" s="138" t="s">
        <v>170</v>
      </c>
      <c r="AQ80" s="138"/>
      <c r="AR80" s="138" t="s">
        <v>170</v>
      </c>
      <c r="AS80" s="138"/>
      <c r="AT80" s="138" t="s">
        <v>170</v>
      </c>
      <c r="AU80" s="138"/>
      <c r="AV80" s="138" t="s">
        <v>170</v>
      </c>
      <c r="AW80" s="138"/>
      <c r="AX80" s="138" t="s">
        <v>170</v>
      </c>
      <c r="AY80" s="138"/>
      <c r="AZ80" s="138" t="s">
        <v>170</v>
      </c>
      <c r="BA80" s="138"/>
      <c r="BB80" s="138" t="s">
        <v>170</v>
      </c>
      <c r="BC80" s="138"/>
      <c r="BD80" s="138" t="s">
        <v>170</v>
      </c>
      <c r="BE80" s="138"/>
      <c r="BF80" s="138" t="s">
        <v>170</v>
      </c>
      <c r="BG80" s="138"/>
      <c r="BH80" s="138" t="s">
        <v>170</v>
      </c>
      <c r="BI80" s="138"/>
      <c r="BJ80" s="138"/>
      <c r="BK80" s="138"/>
      <c r="BL80" s="138"/>
      <c r="BM80" s="138"/>
      <c r="BN80" s="138"/>
      <c r="BO80" s="138"/>
      <c r="BP80" s="138"/>
      <c r="BQ80" s="138" t="s">
        <v>170</v>
      </c>
      <c r="BR80" s="138"/>
      <c r="BS80" s="138" t="s">
        <v>170</v>
      </c>
      <c r="BT80" s="138"/>
      <c r="BU80" s="141" t="s">
        <v>170</v>
      </c>
    </row>
    <row r="81" spans="24:27" x14ac:dyDescent="0.25">
      <c r="X81" s="253"/>
    </row>
    <row r="85" spans="24:27" x14ac:dyDescent="0.25">
      <c r="Y85" s="143"/>
      <c r="Z85" s="143"/>
    </row>
    <row r="86" spans="24:27" x14ac:dyDescent="0.25">
      <c r="X86" s="142"/>
      <c r="Y86" s="142"/>
      <c r="Z86" s="142"/>
      <c r="AA86" s="143"/>
    </row>
    <row r="87" spans="24:27" x14ac:dyDescent="0.25">
      <c r="X87" s="142"/>
      <c r="Y87" s="142"/>
      <c r="Z87" s="142"/>
      <c r="AA87" s="143"/>
    </row>
    <row r="88" spans="24:27" x14ac:dyDescent="0.25">
      <c r="X88" s="142"/>
      <c r="Y88" s="142"/>
      <c r="Z88" s="142"/>
      <c r="AA88" s="143"/>
    </row>
    <row r="89" spans="24:27" x14ac:dyDescent="0.25">
      <c r="X89" s="142"/>
      <c r="Y89" s="142"/>
      <c r="Z89" s="142"/>
      <c r="AA89" s="143"/>
    </row>
    <row r="90" spans="24:27" x14ac:dyDescent="0.25">
      <c r="X90" s="142"/>
      <c r="Y90" s="142"/>
      <c r="Z90" s="142"/>
      <c r="AA90" s="143"/>
    </row>
    <row r="91" spans="24:27" x14ac:dyDescent="0.25">
      <c r="X91" s="142"/>
      <c r="Y91" s="142"/>
      <c r="Z91" s="142"/>
      <c r="AA91" s="143"/>
    </row>
    <row r="92" spans="24:27" x14ac:dyDescent="0.25">
      <c r="X92" s="142"/>
      <c r="Y92" s="142"/>
      <c r="Z92" s="142"/>
      <c r="AA92" s="143"/>
    </row>
    <row r="93" spans="24:27" x14ac:dyDescent="0.25">
      <c r="X93" s="142"/>
      <c r="Y93" s="142"/>
      <c r="Z93" s="142"/>
      <c r="AA93" s="143"/>
    </row>
    <row r="94" spans="24:27" x14ac:dyDescent="0.25">
      <c r="X94" s="142"/>
      <c r="Y94" s="142"/>
      <c r="Z94" s="142"/>
      <c r="AA94" s="143"/>
    </row>
  </sheetData>
  <mergeCells count="271">
    <mergeCell ref="S53:S76"/>
    <mergeCell ref="T53:T76"/>
    <mergeCell ref="U53:U76"/>
    <mergeCell ref="V53:V76"/>
    <mergeCell ref="AX77:AX79"/>
    <mergeCell ref="AZ77:AZ79"/>
    <mergeCell ref="BB77:BB79"/>
    <mergeCell ref="BC77:BC79"/>
    <mergeCell ref="BD77:BD79"/>
    <mergeCell ref="S77:S79"/>
    <mergeCell ref="T77:T79"/>
    <mergeCell ref="U77:U79"/>
    <mergeCell ref="V77:V79"/>
    <mergeCell ref="W77:W78"/>
    <mergeCell ref="AD77:AD79"/>
    <mergeCell ref="AE77:AE79"/>
    <mergeCell ref="AF77:AF79"/>
    <mergeCell ref="AG77:AG79"/>
    <mergeCell ref="AN53:AN76"/>
    <mergeCell ref="AY53:AY76"/>
    <mergeCell ref="BA53:BA76"/>
    <mergeCell ref="BC53:BC76"/>
    <mergeCell ref="BE77:BE79"/>
    <mergeCell ref="BF77:BF79"/>
    <mergeCell ref="AH77:AH79"/>
    <mergeCell ref="BG77:BG79"/>
    <mergeCell ref="BP77:BP79"/>
    <mergeCell ref="BH77:BH79"/>
    <mergeCell ref="BI77:BI79"/>
    <mergeCell ref="BJ77:BJ79"/>
    <mergeCell ref="BK77:BK79"/>
    <mergeCell ref="BL77:BL79"/>
    <mergeCell ref="BM77:BM79"/>
    <mergeCell ref="BQ77:BQ79"/>
    <mergeCell ref="BR77:BR79"/>
    <mergeCell ref="BS77:BS79"/>
    <mergeCell ref="BT77:BT79"/>
    <mergeCell ref="BU77:BU79"/>
    <mergeCell ref="BO77:BO79"/>
    <mergeCell ref="BN77:BN79"/>
    <mergeCell ref="AI77:AI79"/>
    <mergeCell ref="AJ77:AJ79"/>
    <mergeCell ref="AK77:AK79"/>
    <mergeCell ref="AL77:AL79"/>
    <mergeCell ref="AM77:AM79"/>
    <mergeCell ref="AN77:AN79"/>
    <mergeCell ref="AO77:AO79"/>
    <mergeCell ref="AP77:AP79"/>
    <mergeCell ref="AQ77:AQ79"/>
    <mergeCell ref="AR77:AR79"/>
    <mergeCell ref="AS77:AS79"/>
    <mergeCell ref="AT77:AT79"/>
    <mergeCell ref="AU77:AU79"/>
    <mergeCell ref="AV77:AV79"/>
    <mergeCell ref="AW77:AW79"/>
    <mergeCell ref="AY77:AY79"/>
    <mergeCell ref="BA77:BA79"/>
    <mergeCell ref="G77:G79"/>
    <mergeCell ref="H77:H79"/>
    <mergeCell ref="I77:I79"/>
    <mergeCell ref="J77:J79"/>
    <mergeCell ref="K77:K79"/>
    <mergeCell ref="L77:L79"/>
    <mergeCell ref="M77:M79"/>
    <mergeCell ref="N77:N79"/>
    <mergeCell ref="R77:R79"/>
    <mergeCell ref="BT53:BT76"/>
    <mergeCell ref="BS53:BS76"/>
    <mergeCell ref="BI53:BI76"/>
    <mergeCell ref="BK53:BK76"/>
    <mergeCell ref="BL53:BL76"/>
    <mergeCell ref="BM53:BM76"/>
    <mergeCell ref="BP53:BP76"/>
    <mergeCell ref="BJ53:BJ76"/>
    <mergeCell ref="BR53:BR76"/>
    <mergeCell ref="BE53:BE76"/>
    <mergeCell ref="BG53:BG76"/>
    <mergeCell ref="AR53:AR76"/>
    <mergeCell ref="AT53:AT76"/>
    <mergeCell ref="AV53:AV76"/>
    <mergeCell ref="AX53:AX76"/>
    <mergeCell ref="AZ53:AZ76"/>
    <mergeCell ref="T13:T51"/>
    <mergeCell ref="U13:U51"/>
    <mergeCell ref="V13:V23"/>
    <mergeCell ref="W13:W14"/>
    <mergeCell ref="AE53:AE76"/>
    <mergeCell ref="AG53:AG76"/>
    <mergeCell ref="AI53:AI76"/>
    <mergeCell ref="AK53:AK76"/>
    <mergeCell ref="AM53:AM76"/>
    <mergeCell ref="AO53:AO76"/>
    <mergeCell ref="AO13:AO51"/>
    <mergeCell ref="W33:W38"/>
    <mergeCell ref="W16:W18"/>
    <mergeCell ref="W19:W23"/>
    <mergeCell ref="E13:E19"/>
    <mergeCell ref="X8:Z8"/>
    <mergeCell ref="O7:Z7"/>
    <mergeCell ref="W31:W32"/>
    <mergeCell ref="K33:K48"/>
    <mergeCell ref="L33:L48"/>
    <mergeCell ref="M33:M48"/>
    <mergeCell ref="N33:N48"/>
    <mergeCell ref="O33:O48"/>
    <mergeCell ref="L49:L51"/>
    <mergeCell ref="M49:M51"/>
    <mergeCell ref="W27:W30"/>
    <mergeCell ref="AE13:AE51"/>
    <mergeCell ref="AG13:AG51"/>
    <mergeCell ref="F13:F19"/>
    <mergeCell ref="G13:G23"/>
    <mergeCell ref="H13:H23"/>
    <mergeCell ref="I13:I23"/>
    <mergeCell ref="J13:J23"/>
    <mergeCell ref="G49:G51"/>
    <mergeCell ref="H49:H51"/>
    <mergeCell ref="I49:I51"/>
    <mergeCell ref="J49:J51"/>
    <mergeCell ref="G24:G48"/>
    <mergeCell ref="H24:H48"/>
    <mergeCell ref="I24:I48"/>
    <mergeCell ref="J24:J48"/>
    <mergeCell ref="K24:K32"/>
    <mergeCell ref="L24:L32"/>
    <mergeCell ref="M24:M32"/>
    <mergeCell ref="S24:S32"/>
    <mergeCell ref="V24:V32"/>
    <mergeCell ref="W24:W26"/>
    <mergeCell ref="BU7:BU8"/>
    <mergeCell ref="B10:I10"/>
    <mergeCell ref="D11:M11"/>
    <mergeCell ref="F12:U12"/>
    <mergeCell ref="BH7:BI8"/>
    <mergeCell ref="BB7:BG7"/>
    <mergeCell ref="AP7:BA7"/>
    <mergeCell ref="AH7:AO7"/>
    <mergeCell ref="AA7:AC7"/>
    <mergeCell ref="AD7:AG7"/>
    <mergeCell ref="BF8:BG8"/>
    <mergeCell ref="BD8:BE8"/>
    <mergeCell ref="AP8:AQ8"/>
    <mergeCell ref="BQ7:BR8"/>
    <mergeCell ref="BS7:BT8"/>
    <mergeCell ref="AX8:AY8"/>
    <mergeCell ref="AZ8:BA8"/>
    <mergeCell ref="BB8:BC8"/>
    <mergeCell ref="A7:B7"/>
    <mergeCell ref="C7:D7"/>
    <mergeCell ref="E7:F7"/>
    <mergeCell ref="G7:J7"/>
    <mergeCell ref="K7:N7"/>
    <mergeCell ref="AT8:AU8"/>
    <mergeCell ref="S49:S51"/>
    <mergeCell ref="BU13:BU51"/>
    <mergeCell ref="AS13:AS51"/>
    <mergeCell ref="K13:K23"/>
    <mergeCell ref="V49:V51"/>
    <mergeCell ref="W49:W50"/>
    <mergeCell ref="W39:W44"/>
    <mergeCell ref="W45:W48"/>
    <mergeCell ref="AN13:AN51"/>
    <mergeCell ref="L13:L23"/>
    <mergeCell ref="M13:M23"/>
    <mergeCell ref="N13:N23"/>
    <mergeCell ref="O13:O23"/>
    <mergeCell ref="Q13:Q51"/>
    <mergeCell ref="N24:N32"/>
    <mergeCell ref="O24:O32"/>
    <mergeCell ref="N49:N51"/>
    <mergeCell ref="AQ13:AQ51"/>
    <mergeCell ref="AI13:AI51"/>
    <mergeCell ref="AK13:AK51"/>
    <mergeCell ref="S33:S48"/>
    <mergeCell ref="O49:O51"/>
    <mergeCell ref="AM13:AM51"/>
    <mergeCell ref="K49:K51"/>
    <mergeCell ref="BU53:BU76"/>
    <mergeCell ref="P13:P23"/>
    <mergeCell ref="P24:P32"/>
    <mergeCell ref="P33:P48"/>
    <mergeCell ref="P49:P51"/>
    <mergeCell ref="BB53:BB76"/>
    <mergeCell ref="BD53:BD76"/>
    <mergeCell ref="BF53:BF76"/>
    <mergeCell ref="BH53:BH76"/>
    <mergeCell ref="BQ53:BQ76"/>
    <mergeCell ref="BF13:BF51"/>
    <mergeCell ref="BH13:BH51"/>
    <mergeCell ref="AP13:AP51"/>
    <mergeCell ref="AR13:AR51"/>
    <mergeCell ref="AT13:AT51"/>
    <mergeCell ref="AU13:AU51"/>
    <mergeCell ref="AQ53:AQ76"/>
    <mergeCell ref="R13:R51"/>
    <mergeCell ref="S13:S23"/>
    <mergeCell ref="AP53:AP76"/>
    <mergeCell ref="V33:V48"/>
    <mergeCell ref="AS53:AS76"/>
    <mergeCell ref="AU53:AU76"/>
    <mergeCell ref="AW53:AW76"/>
    <mergeCell ref="E53:E76"/>
    <mergeCell ref="F53:F76"/>
    <mergeCell ref="AH53:AH76"/>
    <mergeCell ref="AJ53:AJ76"/>
    <mergeCell ref="AL53:AL76"/>
    <mergeCell ref="W53:W57"/>
    <mergeCell ref="W58:W62"/>
    <mergeCell ref="W63:W67"/>
    <mergeCell ref="W68:W69"/>
    <mergeCell ref="W72:W76"/>
    <mergeCell ref="AD53:AD76"/>
    <mergeCell ref="AF53:AF76"/>
    <mergeCell ref="G53:G76"/>
    <mergeCell ref="H53:H76"/>
    <mergeCell ref="I53:I76"/>
    <mergeCell ref="J53:J76"/>
    <mergeCell ref="K53:K76"/>
    <mergeCell ref="L53:L76"/>
    <mergeCell ref="M53:M76"/>
    <mergeCell ref="N53:N76"/>
    <mergeCell ref="O53:O76"/>
    <mergeCell ref="P53:P76"/>
    <mergeCell ref="Q53:Q76"/>
    <mergeCell ref="R53:R76"/>
    <mergeCell ref="AV8:AW8"/>
    <mergeCell ref="BP13:BP51"/>
    <mergeCell ref="BQ13:BQ51"/>
    <mergeCell ref="BR13:BR51"/>
    <mergeCell ref="BS13:BS51"/>
    <mergeCell ref="BT13:BT51"/>
    <mergeCell ref="AX13:AX51"/>
    <mergeCell ref="AZ13:AZ51"/>
    <mergeCell ref="BB13:BB51"/>
    <mergeCell ref="BD13:BD51"/>
    <mergeCell ref="BJ13:BJ51"/>
    <mergeCell ref="BK13:BK51"/>
    <mergeCell ref="BL13:BL51"/>
    <mergeCell ref="BM13:BM51"/>
    <mergeCell ref="AW13:AW51"/>
    <mergeCell ref="AY13:AY51"/>
    <mergeCell ref="BA13:BA51"/>
    <mergeCell ref="BC13:BC51"/>
    <mergeCell ref="BE13:BE51"/>
    <mergeCell ref="AV13:AV51"/>
    <mergeCell ref="BG13:BG51"/>
    <mergeCell ref="BI13:BI51"/>
    <mergeCell ref="Q5:BU5"/>
    <mergeCell ref="AH6:BQ6"/>
    <mergeCell ref="AD13:AD51"/>
    <mergeCell ref="AF13:AF51"/>
    <mergeCell ref="AH13:AH51"/>
    <mergeCell ref="AJ13:AJ51"/>
    <mergeCell ref="AL13:AL51"/>
    <mergeCell ref="A1:BS4"/>
    <mergeCell ref="A5:P6"/>
    <mergeCell ref="O8:P8"/>
    <mergeCell ref="BJ7:BP7"/>
    <mergeCell ref="BJ8:BJ9"/>
    <mergeCell ref="BK8:BK9"/>
    <mergeCell ref="BL8:BL9"/>
    <mergeCell ref="BM8:BM9"/>
    <mergeCell ref="BN8:BO8"/>
    <mergeCell ref="BP8:BP9"/>
    <mergeCell ref="AN8:AO8"/>
    <mergeCell ref="AL8:AM8"/>
    <mergeCell ref="AJ8:AK8"/>
    <mergeCell ref="AH8:AI8"/>
    <mergeCell ref="AF8:AG8"/>
    <mergeCell ref="AD8:AE8"/>
    <mergeCell ref="AR8:AS8"/>
  </mergeCells>
  <pageMargins left="0.7" right="0.7" top="0.75" bottom="0.75" header="0.3" footer="0.3"/>
  <pageSetup paperSize="258" scale="10" fitToHeight="0"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5"/>
  <sheetViews>
    <sheetView showGridLines="0" topLeftCell="A8" zoomScale="80" zoomScaleNormal="80" workbookViewId="0">
      <selection activeCell="A15" sqref="A15"/>
    </sheetView>
  </sheetViews>
  <sheetFormatPr baseColWidth="10" defaultRowHeight="15" x14ac:dyDescent="0.25"/>
  <cols>
    <col min="1" max="1" width="19" customWidth="1"/>
    <col min="2" max="2" width="37.42578125" customWidth="1"/>
    <col min="3" max="3" width="57" customWidth="1"/>
    <col min="4" max="5" width="14.85546875" customWidth="1"/>
    <col min="6" max="6" width="15.7109375" customWidth="1"/>
    <col min="7" max="8" width="14.7109375" customWidth="1"/>
    <col min="11" max="11" width="13.5703125" customWidth="1"/>
    <col min="12" max="12" width="18.42578125" customWidth="1"/>
    <col min="14" max="14" width="14" customWidth="1"/>
    <col min="15" max="15" width="22" customWidth="1"/>
    <col min="16" max="16" width="16.7109375" customWidth="1"/>
  </cols>
  <sheetData>
    <row r="1" spans="1:16" s="57" customFormat="1" ht="15" customHeight="1" x14ac:dyDescent="0.2">
      <c r="A1" s="705"/>
      <c r="B1" s="706"/>
      <c r="C1" s="711" t="s">
        <v>0</v>
      </c>
      <c r="D1" s="712"/>
      <c r="E1" s="712"/>
      <c r="F1" s="712"/>
      <c r="G1" s="712"/>
      <c r="H1" s="712"/>
      <c r="I1" s="712"/>
      <c r="J1" s="712"/>
      <c r="K1" s="712"/>
      <c r="L1" s="712"/>
      <c r="M1" s="712"/>
      <c r="N1" s="713"/>
      <c r="O1" s="717" t="s">
        <v>78</v>
      </c>
      <c r="P1" s="718"/>
    </row>
    <row r="2" spans="1:16" s="57" customFormat="1" ht="15" customHeight="1" x14ac:dyDescent="0.2">
      <c r="A2" s="707"/>
      <c r="B2" s="708"/>
      <c r="C2" s="714"/>
      <c r="D2" s="715"/>
      <c r="E2" s="715"/>
      <c r="F2" s="715"/>
      <c r="G2" s="715"/>
      <c r="H2" s="715"/>
      <c r="I2" s="715"/>
      <c r="J2" s="715"/>
      <c r="K2" s="715"/>
      <c r="L2" s="715"/>
      <c r="M2" s="715"/>
      <c r="N2" s="716"/>
      <c r="O2" s="719"/>
      <c r="P2" s="720"/>
    </row>
    <row r="3" spans="1:16" s="57" customFormat="1" ht="15" customHeight="1" x14ac:dyDescent="0.2">
      <c r="A3" s="707"/>
      <c r="B3" s="708"/>
      <c r="C3" s="456" t="s">
        <v>79</v>
      </c>
      <c r="D3" s="456"/>
      <c r="E3" s="456"/>
      <c r="F3" s="456"/>
      <c r="G3" s="456"/>
      <c r="H3" s="456"/>
      <c r="I3" s="456"/>
      <c r="J3" s="456"/>
      <c r="K3" s="456"/>
      <c r="L3" s="456"/>
      <c r="M3" s="456"/>
      <c r="N3" s="456"/>
      <c r="O3" s="721" t="s">
        <v>80</v>
      </c>
      <c r="P3" s="722"/>
    </row>
    <row r="4" spans="1:16" s="57" customFormat="1" ht="15" customHeight="1" x14ac:dyDescent="0.2">
      <c r="A4" s="707"/>
      <c r="B4" s="708"/>
      <c r="C4" s="456"/>
      <c r="D4" s="456"/>
      <c r="E4" s="456"/>
      <c r="F4" s="456"/>
      <c r="G4" s="456"/>
      <c r="H4" s="456"/>
      <c r="I4" s="456"/>
      <c r="J4" s="456"/>
      <c r="K4" s="456"/>
      <c r="L4" s="456"/>
      <c r="M4" s="456"/>
      <c r="N4" s="456"/>
      <c r="O4" s="723" t="s">
        <v>81</v>
      </c>
      <c r="P4" s="724"/>
    </row>
    <row r="5" spans="1:16" s="57" customFormat="1" ht="15" customHeight="1" x14ac:dyDescent="0.2">
      <c r="A5" s="707"/>
      <c r="B5" s="708"/>
      <c r="C5" s="456"/>
      <c r="D5" s="456"/>
      <c r="E5" s="456"/>
      <c r="F5" s="456"/>
      <c r="G5" s="456"/>
      <c r="H5" s="456"/>
      <c r="I5" s="456"/>
      <c r="J5" s="456"/>
      <c r="K5" s="456"/>
      <c r="L5" s="456"/>
      <c r="M5" s="456"/>
      <c r="N5" s="456"/>
      <c r="O5" s="725" t="s">
        <v>3</v>
      </c>
      <c r="P5" s="726"/>
    </row>
    <row r="6" spans="1:16" s="57" customFormat="1" ht="15" customHeight="1" x14ac:dyDescent="0.2">
      <c r="A6" s="707"/>
      <c r="B6" s="708"/>
      <c r="C6" s="456"/>
      <c r="D6" s="456"/>
      <c r="E6" s="456"/>
      <c r="F6" s="456"/>
      <c r="G6" s="456"/>
      <c r="H6" s="456"/>
      <c r="I6" s="456"/>
      <c r="J6" s="456"/>
      <c r="K6" s="456"/>
      <c r="L6" s="456"/>
      <c r="M6" s="456"/>
      <c r="N6" s="456"/>
      <c r="O6" s="727"/>
      <c r="P6" s="728"/>
    </row>
    <row r="7" spans="1:16" s="57" customFormat="1" ht="15" customHeight="1" x14ac:dyDescent="0.2">
      <c r="A7" s="707"/>
      <c r="B7" s="708"/>
      <c r="C7" s="729" t="s">
        <v>263</v>
      </c>
      <c r="D7" s="730"/>
      <c r="E7" s="730"/>
      <c r="F7" s="730"/>
      <c r="G7" s="730"/>
      <c r="H7" s="730"/>
      <c r="I7" s="730"/>
      <c r="J7" s="730"/>
      <c r="K7" s="730"/>
      <c r="L7" s="730"/>
      <c r="M7" s="730"/>
      <c r="N7" s="730"/>
      <c r="O7" s="730"/>
      <c r="P7" s="731"/>
    </row>
    <row r="8" spans="1:16" x14ac:dyDescent="0.25">
      <c r="A8" s="707"/>
      <c r="B8" s="708"/>
      <c r="C8" s="732" t="s">
        <v>338</v>
      </c>
      <c r="D8" s="733"/>
      <c r="E8" s="733"/>
      <c r="F8" s="733"/>
      <c r="G8" s="733"/>
      <c r="H8" s="733"/>
      <c r="I8" s="733"/>
      <c r="J8" s="733"/>
      <c r="K8" s="733"/>
      <c r="L8" s="733"/>
      <c r="M8" s="733"/>
      <c r="N8" s="733"/>
      <c r="O8" s="733"/>
      <c r="P8" s="734"/>
    </row>
    <row r="9" spans="1:16" x14ac:dyDescent="0.25">
      <c r="A9" s="709"/>
      <c r="B9" s="710"/>
      <c r="C9" s="58"/>
      <c r="D9" s="59"/>
      <c r="E9" s="59"/>
      <c r="F9" s="59"/>
      <c r="G9" s="59"/>
      <c r="H9" s="59"/>
      <c r="I9" s="59"/>
      <c r="J9" s="59"/>
      <c r="K9" s="59"/>
      <c r="L9" s="59"/>
      <c r="M9" s="59"/>
      <c r="N9" s="59"/>
      <c r="O9" s="59"/>
      <c r="P9" s="60"/>
    </row>
    <row r="10" spans="1:16" ht="24.75" customHeight="1" x14ac:dyDescent="0.25">
      <c r="A10" s="700" t="s">
        <v>82</v>
      </c>
      <c r="B10" s="700"/>
      <c r="C10" s="701" t="s">
        <v>83</v>
      </c>
      <c r="D10" s="703" t="s">
        <v>84</v>
      </c>
      <c r="E10" s="703"/>
      <c r="F10" s="703"/>
      <c r="G10" s="703"/>
      <c r="H10" s="703"/>
      <c r="I10" s="703"/>
      <c r="J10" s="703"/>
      <c r="K10" s="703"/>
      <c r="L10" s="703"/>
      <c r="M10" s="703"/>
      <c r="N10" s="703"/>
      <c r="O10" s="704"/>
      <c r="P10" s="703" t="s">
        <v>23</v>
      </c>
    </row>
    <row r="11" spans="1:16" ht="24.75" customHeight="1" x14ac:dyDescent="0.25">
      <c r="A11" s="61" t="s">
        <v>85</v>
      </c>
      <c r="B11" s="61" t="s">
        <v>86</v>
      </c>
      <c r="C11" s="702"/>
      <c r="D11" s="61" t="s">
        <v>87</v>
      </c>
      <c r="E11" s="61" t="s">
        <v>88</v>
      </c>
      <c r="F11" s="61" t="s">
        <v>89</v>
      </c>
      <c r="G11" s="61" t="s">
        <v>90</v>
      </c>
      <c r="H11" s="61" t="s">
        <v>91</v>
      </c>
      <c r="I11" s="61" t="s">
        <v>92</v>
      </c>
      <c r="J11" s="61" t="s">
        <v>93</v>
      </c>
      <c r="K11" s="61" t="s">
        <v>94</v>
      </c>
      <c r="L11" s="61" t="s">
        <v>95</v>
      </c>
      <c r="M11" s="61" t="s">
        <v>96</v>
      </c>
      <c r="N11" s="61" t="s">
        <v>97</v>
      </c>
      <c r="O11" s="62" t="s">
        <v>98</v>
      </c>
      <c r="P11" s="703"/>
    </row>
    <row r="12" spans="1:16" ht="140.25" customHeight="1" x14ac:dyDescent="0.25">
      <c r="A12" s="158">
        <v>2020003630009</v>
      </c>
      <c r="B12" s="159" t="s">
        <v>60</v>
      </c>
      <c r="C12" s="159" t="s">
        <v>270</v>
      </c>
      <c r="D12" s="160">
        <v>70198000.064999998</v>
      </c>
      <c r="E12" s="160">
        <v>70198000.064999998</v>
      </c>
      <c r="F12" s="160">
        <v>70198000.064999998</v>
      </c>
      <c r="G12" s="160">
        <v>70198000.064999998</v>
      </c>
      <c r="H12" s="160">
        <v>70198000.064999998</v>
      </c>
      <c r="I12" s="160">
        <v>70198000.064999998</v>
      </c>
      <c r="J12" s="160">
        <v>70198000.064999998</v>
      </c>
      <c r="K12" s="160">
        <v>70198000.064999998</v>
      </c>
      <c r="L12" s="160">
        <v>70198000.064999998</v>
      </c>
      <c r="M12" s="160">
        <v>70198000.064999998</v>
      </c>
      <c r="N12" s="160">
        <v>70198000.064999998</v>
      </c>
      <c r="O12" s="160">
        <v>70198000.064999998</v>
      </c>
      <c r="P12" s="63">
        <f>SUM(D12:O12)</f>
        <v>842376000.78000021</v>
      </c>
    </row>
    <row r="13" spans="1:16" ht="133.5" customHeight="1" x14ac:dyDescent="0.25">
      <c r="A13" s="158">
        <v>2020003630010</v>
      </c>
      <c r="B13" s="159" t="s">
        <v>221</v>
      </c>
      <c r="C13" s="159" t="s">
        <v>271</v>
      </c>
      <c r="D13" s="209">
        <v>63374382.222222224</v>
      </c>
      <c r="E13" s="209">
        <v>63374382.222222224</v>
      </c>
      <c r="F13" s="209">
        <v>63374382.222222224</v>
      </c>
      <c r="G13" s="209">
        <v>63374382.222222224</v>
      </c>
      <c r="H13" s="209">
        <v>63374382.222222224</v>
      </c>
      <c r="I13" s="161"/>
      <c r="J13" s="161"/>
      <c r="K13" s="209">
        <v>63374382.222222224</v>
      </c>
      <c r="L13" s="209">
        <v>63374382.222222224</v>
      </c>
      <c r="M13" s="161"/>
      <c r="N13" s="209">
        <v>63374382.222222224</v>
      </c>
      <c r="O13" s="209">
        <v>63374382.222222224</v>
      </c>
      <c r="P13" s="63">
        <f>SUM(D13:O13)</f>
        <v>570369440</v>
      </c>
    </row>
    <row r="14" spans="1:16" x14ac:dyDescent="0.25">
      <c r="A14" s="195"/>
      <c r="B14" s="196"/>
      <c r="C14" s="197" t="s">
        <v>132</v>
      </c>
      <c r="D14" s="194">
        <f t="shared" ref="D14:O14" si="0">SUM(D12:D13)</f>
        <v>133572382.28722222</v>
      </c>
      <c r="E14" s="194">
        <f t="shared" si="0"/>
        <v>133572382.28722222</v>
      </c>
      <c r="F14" s="194">
        <f t="shared" si="0"/>
        <v>133572382.28722222</v>
      </c>
      <c r="G14" s="194">
        <f t="shared" si="0"/>
        <v>133572382.28722222</v>
      </c>
      <c r="H14" s="194">
        <f t="shared" si="0"/>
        <v>133572382.28722222</v>
      </c>
      <c r="I14" s="194">
        <f t="shared" si="0"/>
        <v>70198000.064999998</v>
      </c>
      <c r="J14" s="194">
        <f t="shared" si="0"/>
        <v>70198000.064999998</v>
      </c>
      <c r="K14" s="194">
        <f t="shared" si="0"/>
        <v>133572382.28722222</v>
      </c>
      <c r="L14" s="194">
        <f t="shared" si="0"/>
        <v>133572382.28722222</v>
      </c>
      <c r="M14" s="194">
        <f t="shared" si="0"/>
        <v>70198000.064999998</v>
      </c>
      <c r="N14" s="194">
        <f t="shared" si="0"/>
        <v>133572382.28722222</v>
      </c>
      <c r="O14" s="194">
        <f t="shared" si="0"/>
        <v>133572382.28722222</v>
      </c>
      <c r="P14" s="772">
        <f>SUM(P12:P13)</f>
        <v>1412745440.7800002</v>
      </c>
    </row>
    <row r="15" spans="1:16" x14ac:dyDescent="0.25">
      <c r="P15" s="773"/>
    </row>
  </sheetData>
  <mergeCells count="13">
    <mergeCell ref="A10:B10"/>
    <mergeCell ref="C10:C11"/>
    <mergeCell ref="D10:O10"/>
    <mergeCell ref="P10:P11"/>
    <mergeCell ref="A1:B9"/>
    <mergeCell ref="C1:N2"/>
    <mergeCell ref="O1:P2"/>
    <mergeCell ref="C3:N6"/>
    <mergeCell ref="O3:P3"/>
    <mergeCell ref="O4:P4"/>
    <mergeCell ref="O5:P6"/>
    <mergeCell ref="C7:P7"/>
    <mergeCell ref="C8:P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0"/>
  <sheetViews>
    <sheetView showGridLines="0" topLeftCell="A7" zoomScale="80" zoomScaleNormal="80" workbookViewId="0">
      <selection activeCell="E14" sqref="E14"/>
    </sheetView>
  </sheetViews>
  <sheetFormatPr baseColWidth="10" defaultRowHeight="15" x14ac:dyDescent="0.25"/>
  <cols>
    <col min="1" max="1" width="20.140625" customWidth="1"/>
    <col min="2" max="2" width="34.5703125" customWidth="1"/>
    <col min="3" max="3" width="20.85546875" customWidth="1"/>
    <col min="4" max="4" width="16.42578125" customWidth="1"/>
    <col min="5" max="5" width="35.5703125" customWidth="1"/>
    <col min="6" max="6" width="25.5703125" customWidth="1"/>
    <col min="7" max="8" width="24" customWidth="1"/>
  </cols>
  <sheetData>
    <row r="1" spans="1:10" x14ac:dyDescent="0.25">
      <c r="A1" s="745"/>
      <c r="B1" s="745"/>
      <c r="C1" s="746" t="s">
        <v>0</v>
      </c>
      <c r="D1" s="746"/>
      <c r="E1" s="746"/>
      <c r="F1" s="746"/>
      <c r="G1" s="747" t="s">
        <v>99</v>
      </c>
      <c r="H1" s="748"/>
    </row>
    <row r="2" spans="1:10" x14ac:dyDescent="0.25">
      <c r="A2" s="745"/>
      <c r="B2" s="745"/>
      <c r="C2" s="749" t="s">
        <v>100</v>
      </c>
      <c r="D2" s="749"/>
      <c r="E2" s="749"/>
      <c r="F2" s="749"/>
      <c r="G2" s="750" t="s">
        <v>101</v>
      </c>
      <c r="H2" s="751"/>
    </row>
    <row r="3" spans="1:10" x14ac:dyDescent="0.25">
      <c r="A3" s="745"/>
      <c r="B3" s="745"/>
      <c r="C3" s="749"/>
      <c r="D3" s="749"/>
      <c r="E3" s="749"/>
      <c r="F3" s="749"/>
      <c r="G3" s="752"/>
      <c r="H3" s="753"/>
    </row>
    <row r="4" spans="1:10" x14ac:dyDescent="0.25">
      <c r="A4" s="745"/>
      <c r="B4" s="745"/>
      <c r="C4" s="749"/>
      <c r="D4" s="749"/>
      <c r="E4" s="749"/>
      <c r="F4" s="749"/>
      <c r="G4" s="754" t="s">
        <v>102</v>
      </c>
      <c r="H4" s="754"/>
      <c r="I4" s="64"/>
      <c r="J4" s="64"/>
    </row>
    <row r="5" spans="1:10" x14ac:dyDescent="0.25">
      <c r="A5" s="745"/>
      <c r="B5" s="745"/>
      <c r="C5" s="749"/>
      <c r="D5" s="749"/>
      <c r="E5" s="749"/>
      <c r="F5" s="749"/>
      <c r="G5" s="755" t="s">
        <v>3</v>
      </c>
      <c r="H5" s="755"/>
    </row>
    <row r="6" spans="1:10" x14ac:dyDescent="0.25">
      <c r="A6" s="745"/>
      <c r="B6" s="745"/>
      <c r="C6" s="749"/>
      <c r="D6" s="749"/>
      <c r="E6" s="749"/>
      <c r="F6" s="749"/>
      <c r="G6" s="755"/>
      <c r="H6" s="755"/>
    </row>
    <row r="7" spans="1:10" x14ac:dyDescent="0.25">
      <c r="A7" s="745"/>
      <c r="B7" s="745"/>
      <c r="C7" s="749"/>
      <c r="D7" s="749"/>
      <c r="E7" s="749"/>
      <c r="F7" s="749"/>
      <c r="G7" s="755"/>
      <c r="H7" s="755"/>
    </row>
    <row r="8" spans="1:10" ht="27" customHeight="1" x14ac:dyDescent="0.25">
      <c r="A8" s="735" t="s">
        <v>264</v>
      </c>
      <c r="B8" s="736"/>
      <c r="C8" s="736"/>
      <c r="D8" s="736"/>
      <c r="E8" s="736"/>
      <c r="F8" s="736"/>
      <c r="G8" s="736"/>
      <c r="H8" s="736"/>
    </row>
    <row r="9" spans="1:10" x14ac:dyDescent="0.25">
      <c r="A9" s="737" t="s">
        <v>103</v>
      </c>
      <c r="B9" s="739" t="s">
        <v>104</v>
      </c>
      <c r="C9" s="740" t="s">
        <v>105</v>
      </c>
      <c r="D9" s="741"/>
      <c r="E9" s="742" t="s">
        <v>106</v>
      </c>
      <c r="F9" s="743"/>
      <c r="G9" s="739" t="s">
        <v>107</v>
      </c>
      <c r="H9" s="739" t="s">
        <v>108</v>
      </c>
    </row>
    <row r="10" spans="1:10" ht="63.75" x14ac:dyDescent="0.25">
      <c r="A10" s="738"/>
      <c r="B10" s="739"/>
      <c r="C10" s="65" t="s">
        <v>109</v>
      </c>
      <c r="D10" s="65" t="s">
        <v>110</v>
      </c>
      <c r="E10" s="65" t="s">
        <v>111</v>
      </c>
      <c r="F10" s="65" t="s">
        <v>112</v>
      </c>
      <c r="G10" s="744"/>
      <c r="H10" s="739"/>
    </row>
    <row r="11" spans="1:10" s="1" customFormat="1" ht="48" customHeight="1" x14ac:dyDescent="0.2">
      <c r="A11" s="66"/>
      <c r="B11" s="67"/>
      <c r="C11" s="68"/>
      <c r="D11" s="69"/>
      <c r="E11" s="68"/>
      <c r="F11" s="68"/>
      <c r="G11" s="67"/>
      <c r="H11" s="67"/>
    </row>
    <row r="12" spans="1:10" s="1" customFormat="1" ht="48" customHeight="1" x14ac:dyDescent="0.2">
      <c r="A12" s="66"/>
      <c r="B12" s="67"/>
      <c r="C12" s="68"/>
      <c r="D12" s="69"/>
      <c r="E12" s="68"/>
      <c r="F12" s="68"/>
      <c r="G12" s="67"/>
      <c r="H12" s="67"/>
    </row>
    <row r="13" spans="1:10" s="1" customFormat="1" ht="48" customHeight="1" x14ac:dyDescent="0.2">
      <c r="A13" s="66"/>
      <c r="B13" s="67"/>
      <c r="C13" s="68"/>
      <c r="D13" s="69"/>
      <c r="E13" s="68"/>
      <c r="F13" s="68"/>
      <c r="G13" s="67"/>
      <c r="H13" s="67"/>
    </row>
    <row r="14" spans="1:10" s="1" customFormat="1" ht="48" customHeight="1" x14ac:dyDescent="0.2">
      <c r="A14" s="66"/>
      <c r="B14" s="67"/>
      <c r="C14" s="68"/>
      <c r="D14" s="69"/>
      <c r="E14" s="68"/>
      <c r="F14" s="68"/>
      <c r="G14" s="67"/>
      <c r="H14" s="67"/>
    </row>
    <row r="15" spans="1:10" s="1" customFormat="1" ht="48" customHeight="1" x14ac:dyDescent="0.2">
      <c r="A15" s="68"/>
      <c r="B15" s="68"/>
      <c r="C15" s="68"/>
      <c r="D15" s="68"/>
      <c r="E15" s="68"/>
      <c r="F15" s="68"/>
      <c r="G15" s="67"/>
      <c r="H15" s="67"/>
    </row>
    <row r="16" spans="1:10" s="1" customFormat="1" ht="48" customHeight="1" x14ac:dyDescent="0.2">
      <c r="A16" s="66"/>
      <c r="B16" s="56"/>
      <c r="C16" s="70"/>
      <c r="D16" s="69"/>
      <c r="E16" s="67"/>
      <c r="F16" s="68"/>
      <c r="G16" s="67"/>
      <c r="H16" s="70"/>
    </row>
    <row r="17" spans="1:8" s="1" customFormat="1" ht="48" customHeight="1" x14ac:dyDescent="0.2">
      <c r="A17" s="66"/>
      <c r="B17" s="56"/>
      <c r="C17" s="70"/>
      <c r="D17" s="69"/>
      <c r="E17" s="67"/>
      <c r="F17" s="69"/>
      <c r="G17" s="67"/>
      <c r="H17" s="67"/>
    </row>
    <row r="18" spans="1:8" s="1" customFormat="1" ht="48" customHeight="1" x14ac:dyDescent="0.2">
      <c r="A18" s="66"/>
      <c r="B18" s="56"/>
      <c r="C18" s="70"/>
      <c r="D18" s="69"/>
      <c r="E18" s="67"/>
      <c r="F18" s="69"/>
      <c r="G18" s="67"/>
      <c r="H18" s="70"/>
    </row>
    <row r="19" spans="1:8" s="1" customFormat="1" ht="48" customHeight="1" x14ac:dyDescent="0.2">
      <c r="A19" s="66"/>
      <c r="B19" s="56"/>
      <c r="C19" s="70"/>
      <c r="D19" s="69"/>
      <c r="E19" s="67"/>
      <c r="F19" s="69"/>
      <c r="G19" s="67"/>
      <c r="H19" s="70"/>
    </row>
    <row r="20" spans="1:8" s="1" customFormat="1" x14ac:dyDescent="0.2"/>
  </sheetData>
  <mergeCells count="14">
    <mergeCell ref="A1:B7"/>
    <mergeCell ref="C1:F1"/>
    <mergeCell ref="G1:H1"/>
    <mergeCell ref="C2:F7"/>
    <mergeCell ref="G2:H3"/>
    <mergeCell ref="G4:H4"/>
    <mergeCell ref="G5:H7"/>
    <mergeCell ref="A8:H8"/>
    <mergeCell ref="A9:A10"/>
    <mergeCell ref="B9:B10"/>
    <mergeCell ref="C9:D9"/>
    <mergeCell ref="E9:F9"/>
    <mergeCell ref="G9:G10"/>
    <mergeCell ref="H9:H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EJECUCION</vt:lpstr>
      <vt:lpstr>F-PLA-47 METAS INDEPORTES</vt:lpstr>
      <vt:lpstr>F-PLA-06 PLAN DE ACCION</vt:lpstr>
      <vt:lpstr>F-PLA-07 SGTO PLAN ACCION</vt:lpstr>
      <vt:lpstr>F-PLA-39 INVERSION TERRITORIAL</vt:lpstr>
      <vt:lpstr>GESTION RECURSOS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Mauricio</cp:lastModifiedBy>
  <cp:lastPrinted>2021-08-05T19:41:04Z</cp:lastPrinted>
  <dcterms:created xsi:type="dcterms:W3CDTF">2020-07-30T20:59:46Z</dcterms:created>
  <dcterms:modified xsi:type="dcterms:W3CDTF">2021-08-05T22:53:30Z</dcterms:modified>
</cp:coreProperties>
</file>