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C:\Users\TALENTO HUMANO\Desktop\TALENTO HUMANO 2022 JHONATHAN DUQUE\MAPA DE RIESGOS Y PLAN DE ACCION 2022\2022\"/>
    </mc:Choice>
  </mc:AlternateContent>
  <xr:revisionPtr revIDLastSave="0" documentId="13_ncr:1_{A2884F15-08A1-4439-B0E9-1199B3A5CACE}" xr6:coauthVersionLast="47" xr6:coauthVersionMax="47" xr10:uidLastSave="{00000000-0000-0000-0000-000000000000}"/>
  <bookViews>
    <workbookView xWindow="-120" yWindow="-120" windowWidth="20730" windowHeight="11160" tabRatio="842" xr2:uid="{00000000-000D-0000-FFFF-FFFF00000000}"/>
  </bookViews>
  <sheets>
    <sheet name="(1) Planeación" sheetId="13" r:id="rId1"/>
    <sheet name="(3) Juridica" sheetId="14" r:id="rId2"/>
    <sheet name="(4) Contratación" sheetId="15" r:id="rId3"/>
    <sheet name="(5) Talento Humano" sheetId="1" r:id="rId4"/>
    <sheet name="(6) Seguridad y Salud T" sheetId="6" r:id="rId5"/>
    <sheet name="(7) Sistemas" sheetId="5" r:id="rId6"/>
    <sheet name="(8) Archivo Central" sheetId="12" r:id="rId7"/>
    <sheet name="(10) Contabilidad" sheetId="7" r:id="rId8"/>
    <sheet name="(11) Presupuesto" sheetId="10" r:id="rId9"/>
    <sheet name="(12) Tesorería" sheetId="2" r:id="rId10"/>
    <sheet name="(13) Almacén" sheetId="11" r:id="rId11"/>
    <sheet name="Evaluación de Controles" sheetId="16" state="hidden" r:id="rId12"/>
    <sheet name="Resumen" sheetId="17" state="hidden" r:id="rId13"/>
    <sheet name="Evolución" sheetId="18" state="hidden" r:id="rId14"/>
    <sheet name="Listas" sheetId="19" state="hidden" r:id="rId15"/>
    <sheet name="Impactos" sheetId="20" state="hidden" r:id="rId16"/>
    <sheet name="Idea Zonas" sheetId="21" state="hidden" r:id="rId17"/>
    <sheet name="formatos pre" sheetId="22" state="hidden" r:id="rId18"/>
    <sheet name="Hoja1" sheetId="4"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6" hidden="1">'(8) Archivo Central'!$P$10:$P$13</definedName>
    <definedName name="_xlnm._FilterDatabase" localSheetId="14" hidden="1">Listas!$AC$12:$AC$15</definedName>
    <definedName name="_xlnm.Print_Area" localSheetId="1">'(3) Juridica'!$A$1:$Y$21</definedName>
    <definedName name="_xlnm.Print_Area" localSheetId="2">'(4) Contratación'!$A$1:$Z$21</definedName>
    <definedName name="_xlnm.Print_Area" localSheetId="11">'Evaluación de Controles'!$B$1:$Y$54</definedName>
    <definedName name="_xlnm.Print_Area" localSheetId="13">Evolución!$B$1:$Q$16</definedName>
    <definedName name="_xlnm.Print_Area" localSheetId="15">Impactos!$A$1:$G$12</definedName>
    <definedName name="_xlnm.Print_Area" localSheetId="12">Resumen!$A$2:$O$33</definedName>
    <definedName name="_xlnm.Criteria" localSheetId="14">Listas!$AC$12:$AC$15</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7">'(10) Contabilidad'!$8:$9</definedName>
    <definedName name="_xlnm.Print_Titles" localSheetId="8">'(11) Presupuesto'!$9:$10</definedName>
    <definedName name="_xlnm.Print_Titles" localSheetId="9">'(12) Tesorería'!$8:$9</definedName>
    <definedName name="_xlnm.Print_Titles" localSheetId="1">'(3) Juridica'!$7:$8</definedName>
    <definedName name="_xlnm.Print_Titles" localSheetId="3">'(5) Talento Humano'!$7:$8</definedName>
    <definedName name="_xlnm.Print_Titles" localSheetId="4">'(6) Seguridad y Salud T'!$8:$9</definedName>
    <definedName name="_xlnm.Print_Titles" localSheetId="5">'(7) Sistemas'!$8:$9</definedName>
    <definedName name="_xlnm.Print_Titles" localSheetId="6">'(8) Archivo Central'!$7:$8</definedName>
    <definedName name="_xlnm.Print_Titles" localSheetId="11">'Evaluación de Controles'!$1:$3</definedName>
    <definedName name="Z_31578BE1_199E_4DDD_BD28_180CDA7042A3_.wvu.Cols" localSheetId="0" hidden="1">'(1) Planeación'!#REF!,'(1) Planeación'!$D:$D,'(1) Planeación'!$I:$K,'(1) Planeación'!$O:$O,'(1) Planeación'!$Q:$R,'(1) Planeación'!$T:$V</definedName>
    <definedName name="Z_31578BE1_199E_4DDD_BD28_180CDA7042A3_.wvu.Cols" localSheetId="1" hidden="1">'(3) Juridica'!#REF!,'(3) Juridica'!$E:$E,'(3) Juridica'!$J:$L,'(3) Juridica'!$P:$P,'(3) Juridica'!$R:$S,'(3) Juridica'!$U:$W</definedName>
    <definedName name="Z_31578BE1_199E_4DDD_BD28_180CDA7042A3_.wvu.Cols" localSheetId="2" hidden="1">'(4) Contratación'!#REF!,'(4) Contratación'!$E:$E,'(4) Contratación'!$J:$L,'(4) Contratación'!$P:$P,'(4) Contratación'!$R:$S,'(4) Contratación'!$U:$W</definedName>
    <definedName name="Z_31578BE1_199E_4DDD_BD28_180CDA7042A3_.wvu.Cols" localSheetId="3" hidden="1">'(5) Talento Humano'!#REF!,'(5) Talento Humano'!$E:$E,'(5) Talento Humano'!$J:$L,'(5) Talento Humano'!$P:$P,'(5) Talento Humano'!$R:$S,'(5) Talento Humano'!$U:$W</definedName>
    <definedName name="Z_31578BE1_199E_4DDD_BD28_180CDA7042A3_.wvu.Cols" localSheetId="4" hidden="1">'(6) Seguridad y Salud T'!#REF!,'(6) Seguridad y Salud T'!$E:$E,'(6) Seguridad y Salud T'!$J:$L,'(6) Seguridad y Salud T'!$P:$P,'(6) Seguridad y Salud T'!$R:$S,'(6) Seguridad y Salud T'!$U:$W</definedName>
    <definedName name="Z_31578BE1_199E_4DDD_BD28_180CDA7042A3_.wvu.Cols" localSheetId="12" hidden="1">Resumen!$Q:$AE,Resumen!$AH:$AX</definedName>
    <definedName name="Z_31578BE1_199E_4DDD_BD28_180CDA7042A3_.wvu.PrintArea" localSheetId="7" hidden="1">'(10) Contabilidad'!$A$1:$V$12</definedName>
    <definedName name="Z_31578BE1_199E_4DDD_BD28_180CDA7042A3_.wvu.PrintArea" localSheetId="8" hidden="1">'(11) Presupuesto'!$A$4:$U$12</definedName>
    <definedName name="Z_31578BE1_199E_4DDD_BD28_180CDA7042A3_.wvu.PrintArea" localSheetId="9" hidden="1">'(12) Tesorería'!$A$1:$U$13</definedName>
    <definedName name="Z_31578BE1_199E_4DDD_BD28_180CDA7042A3_.wvu.PrintArea" localSheetId="10" hidden="1">'(13) Almacén'!$A$1:$U$12</definedName>
    <definedName name="Z_31578BE1_199E_4DDD_BD28_180CDA7042A3_.wvu.PrintArea" localSheetId="1" hidden="1">'(3) Juridica'!$A$1:$U$10</definedName>
    <definedName name="Z_31578BE1_199E_4DDD_BD28_180CDA7042A3_.wvu.PrintArea" localSheetId="2" hidden="1">'(4) Contratación'!$A$1:$U$10</definedName>
    <definedName name="Z_31578BE1_199E_4DDD_BD28_180CDA7042A3_.wvu.PrintArea" localSheetId="3" hidden="1">'(5) Talento Humano'!$A$2:$U$12</definedName>
    <definedName name="Z_31578BE1_199E_4DDD_BD28_180CDA7042A3_.wvu.PrintArea" localSheetId="4" hidden="1">'(6) Seguridad y Salud T'!$A$1:$U$12</definedName>
    <definedName name="Z_31578BE1_199E_4DDD_BD28_180CDA7042A3_.wvu.PrintArea" localSheetId="5" hidden="1">'(7) Sistemas'!$A$1:$U$13</definedName>
    <definedName name="Z_31578BE1_199E_4DDD_BD28_180CDA7042A3_.wvu.PrintArea" localSheetId="6" hidden="1">'(8) Archivo Central'!$A$1:$U$13</definedName>
    <definedName name="Z_31578BE1_199E_4DDD_BD28_180CDA7042A3_.wvu.PrintArea" localSheetId="11" hidden="1">'Evaluación de Controles'!$B$1:$Y$50</definedName>
    <definedName name="Z_31578BE1_199E_4DDD_BD28_180CDA7042A3_.wvu.PrintArea" localSheetId="13" hidden="1">Evolución!$K$1:$Q$10</definedName>
    <definedName name="Z_31578BE1_199E_4DDD_BD28_180CDA7042A3_.wvu.PrintArea" localSheetId="15" hidden="1">Impactos!$A$1:$G$12</definedName>
    <definedName name="Z_31578BE1_199E_4DDD_BD28_180CDA7042A3_.wvu.PrintArea" localSheetId="12" hidden="1">Resumen!$A$2:$O$31</definedName>
    <definedName name="Z_31578BE1_199E_4DDD_BD28_180CDA7042A3_.wvu.PrintTitles" localSheetId="7" hidden="1">'(10) Contabilidad'!$8:$9</definedName>
    <definedName name="Z_31578BE1_199E_4DDD_BD28_180CDA7042A3_.wvu.PrintTitles" localSheetId="8" hidden="1">'(11) Presupuesto'!$9:$10</definedName>
    <definedName name="Z_31578BE1_199E_4DDD_BD28_180CDA7042A3_.wvu.PrintTitles" localSheetId="9" hidden="1">'(12) Tesorería'!$8:$9</definedName>
    <definedName name="Z_31578BE1_199E_4DDD_BD28_180CDA7042A3_.wvu.PrintTitles" localSheetId="1" hidden="1">'(3) Juridica'!$7:$8</definedName>
    <definedName name="Z_31578BE1_199E_4DDD_BD28_180CDA7042A3_.wvu.PrintTitles" localSheetId="3" hidden="1">'(5) Talento Humano'!$7:$8</definedName>
    <definedName name="Z_31578BE1_199E_4DDD_BD28_180CDA7042A3_.wvu.PrintTitles" localSheetId="4" hidden="1">'(6) Seguridad y Salud T'!$8:$9</definedName>
    <definedName name="Z_31578BE1_199E_4DDD_BD28_180CDA7042A3_.wvu.PrintTitles" localSheetId="5" hidden="1">'(7) Sistemas'!$8:$9</definedName>
    <definedName name="Z_31578BE1_199E_4DDD_BD28_180CDA7042A3_.wvu.PrintTitles" localSheetId="6" hidden="1">'(8) Archivo Central'!$7:$8</definedName>
    <definedName name="Z_31578BE1_199E_4DDD_BD28_180CDA7042A3_.wvu.PrintTitles" localSheetId="11" hidden="1">'Evaluación de Controles'!$1:$3</definedName>
    <definedName name="Z_42BB51DB_DC3E_4DA5_9499_5574EB19780E_.wvu.Cols" localSheetId="0" hidden="1">'(1) Planeación'!#REF!,'(1) Planeación'!$D:$D,'(1) Planeación'!$I:$K,'(1) Planeación'!$O:$O,'(1) Planeación'!$Q:$R,'(1) Planeación'!$T:$V</definedName>
    <definedName name="Z_42BB51DB_DC3E_4DA5_9499_5574EB19780E_.wvu.Cols" localSheetId="7" hidden="1">'(10) Contabilidad'!$D:$D,'(10) Contabilidad'!$F:$F,'(10) Contabilidad'!$K:$M,'(10) Contabilidad'!$Q:$Q,'(10) Contabilidad'!$S:$T,'(10) Contabilidad'!$V:$X</definedName>
    <definedName name="Z_42BB51DB_DC3E_4DA5_9499_5574EB19780E_.wvu.Cols" localSheetId="8" hidden="1">'(11) Presupuesto'!#REF!,'(11) Presupuesto'!$E:$E,'(11) Presupuesto'!$J:$L,'(11) Presupuesto'!$P:$P,'(11) Presupuesto'!$R:$S,'(11) Presupuesto'!$U:$W</definedName>
    <definedName name="Z_42BB51DB_DC3E_4DA5_9499_5574EB19780E_.wvu.Cols" localSheetId="9" hidden="1">'(12) Tesorería'!#REF!,'(12) Tesorería'!$E:$E,'(12) Tesorería'!$J:$L,'(12) Tesorería'!$P:$P,'(12) Tesorería'!$R:$S,'(12) Tesorería'!$U:$W</definedName>
    <definedName name="Z_42BB51DB_DC3E_4DA5_9499_5574EB19780E_.wvu.Cols" localSheetId="1" hidden="1">'(3) Juridica'!#REF!,'(3) Juridica'!$E:$E,'(3) Juridica'!$J:$L,'(3) Juridica'!$P:$P,'(3) Juridica'!$R:$S,'(3) Juridica'!$U:$W</definedName>
    <definedName name="Z_42BB51DB_DC3E_4DA5_9499_5574EB19780E_.wvu.Cols" localSheetId="2" hidden="1">'(4) Contratación'!#REF!,'(4) Contratación'!$E:$E,'(4) Contratación'!$J:$L,'(4) Contratación'!$P:$P,'(4) Contratación'!$R:$S,'(4) Contratación'!$U:$W</definedName>
    <definedName name="Z_42BB51DB_DC3E_4DA5_9499_5574EB19780E_.wvu.Cols" localSheetId="3" hidden="1">'(5) Talento Humano'!#REF!,'(5) Talento Humano'!$E:$E,'(5) Talento Humano'!$J:$L,'(5) Talento Humano'!$P:$P,'(5) Talento Humano'!$R:$S,'(5) Talento Humano'!$U:$W</definedName>
    <definedName name="Z_42BB51DB_DC3E_4DA5_9499_5574EB19780E_.wvu.Cols" localSheetId="4" hidden="1">'(6) Seguridad y Salud T'!#REF!,'(6) Seguridad y Salud T'!$E:$E,'(6) Seguridad y Salud T'!$J:$L,'(6) Seguridad y Salud T'!$P:$P,'(6) Seguridad y Salud T'!$R:$S,'(6) Seguridad y Salud T'!$U:$W</definedName>
    <definedName name="Z_42BB51DB_DC3E_4DA5_9499_5574EB19780E_.wvu.Cols" localSheetId="5" hidden="1">'(7) Sistemas'!#REF!,'(7) Sistemas'!$E:$E,'(7) Sistemas'!$J:$L,'(7) Sistemas'!$P:$P,'(7) Sistemas'!$R:$S,'(7) Sistemas'!$U:$W</definedName>
    <definedName name="Z_42BB51DB_DC3E_4DA5_9499_5574EB19780E_.wvu.Cols" localSheetId="6" hidden="1">'(8) Archivo Central'!#REF!,'(8) Archivo Central'!$E:$E,'(8) Archivo Central'!$J:$L,'(8) Archivo Central'!$P:$P,'(8) Archivo Central'!$R:$S,'(8) Archivo Central'!$U:$U</definedName>
    <definedName name="Z_42BB51DB_DC3E_4DA5_9499_5574EB19780E_.wvu.Cols" localSheetId="12" hidden="1">Resumen!$Q:$AE,Resumen!$AH:$AX</definedName>
    <definedName name="Z_42BB51DB_DC3E_4DA5_9499_5574EB19780E_.wvu.PrintArea" localSheetId="7" hidden="1">'(10) Contabilidad'!$A$1:$V$12</definedName>
    <definedName name="Z_42BB51DB_DC3E_4DA5_9499_5574EB19780E_.wvu.PrintArea" localSheetId="8" hidden="1">'(11) Presupuesto'!$A$4:$U$12</definedName>
    <definedName name="Z_42BB51DB_DC3E_4DA5_9499_5574EB19780E_.wvu.PrintArea" localSheetId="9" hidden="1">'(12) Tesorería'!$A$1:$U$13</definedName>
    <definedName name="Z_42BB51DB_DC3E_4DA5_9499_5574EB19780E_.wvu.PrintArea" localSheetId="10" hidden="1">'(13) Almacén'!$A$1:$U$12</definedName>
    <definedName name="Z_42BB51DB_DC3E_4DA5_9499_5574EB19780E_.wvu.PrintArea" localSheetId="1" hidden="1">'(3) Juridica'!$A$1:$U$10</definedName>
    <definedName name="Z_42BB51DB_DC3E_4DA5_9499_5574EB19780E_.wvu.PrintArea" localSheetId="2" hidden="1">'(4) Contratación'!$A$1:$U$10</definedName>
    <definedName name="Z_42BB51DB_DC3E_4DA5_9499_5574EB19780E_.wvu.PrintArea" localSheetId="3" hidden="1">'(5) Talento Humano'!$A$2:$U$12</definedName>
    <definedName name="Z_42BB51DB_DC3E_4DA5_9499_5574EB19780E_.wvu.PrintArea" localSheetId="4" hidden="1">'(6) Seguridad y Salud T'!$A$1:$U$12</definedName>
    <definedName name="Z_42BB51DB_DC3E_4DA5_9499_5574EB19780E_.wvu.PrintArea" localSheetId="5" hidden="1">'(7) Sistemas'!$A$1:$U$13</definedName>
    <definedName name="Z_42BB51DB_DC3E_4DA5_9499_5574EB19780E_.wvu.PrintArea" localSheetId="6" hidden="1">'(8) Archivo Central'!$A$1:$U$13</definedName>
    <definedName name="Z_42BB51DB_DC3E_4DA5_9499_5574EB19780E_.wvu.PrintArea" localSheetId="11" hidden="1">'Evaluación de Controles'!$B$1:$Y$50</definedName>
    <definedName name="Z_42BB51DB_DC3E_4DA5_9499_5574EB19780E_.wvu.PrintArea" localSheetId="13" hidden="1">Evolución!$K$1:$Q$10</definedName>
    <definedName name="Z_42BB51DB_DC3E_4DA5_9499_5574EB19780E_.wvu.PrintArea" localSheetId="15" hidden="1">Impactos!$A$1:$G$12</definedName>
    <definedName name="Z_42BB51DB_DC3E_4DA5_9499_5574EB19780E_.wvu.PrintArea" localSheetId="12" hidden="1">Resumen!$A$2:$O$31</definedName>
    <definedName name="Z_42BB51DB_DC3E_4DA5_9499_5574EB19780E_.wvu.PrintTitles" localSheetId="7" hidden="1">'(10) Contabilidad'!$8:$9</definedName>
    <definedName name="Z_42BB51DB_DC3E_4DA5_9499_5574EB19780E_.wvu.PrintTitles" localSheetId="8" hidden="1">'(11) Presupuesto'!$9:$10</definedName>
    <definedName name="Z_42BB51DB_DC3E_4DA5_9499_5574EB19780E_.wvu.PrintTitles" localSheetId="9" hidden="1">'(12) Tesorería'!$8:$9</definedName>
    <definedName name="Z_42BB51DB_DC3E_4DA5_9499_5574EB19780E_.wvu.PrintTitles" localSheetId="1" hidden="1">'(3) Juridica'!$7:$8</definedName>
    <definedName name="Z_42BB51DB_DC3E_4DA5_9499_5574EB19780E_.wvu.PrintTitles" localSheetId="3" hidden="1">'(5) Talento Humano'!$7:$8</definedName>
    <definedName name="Z_42BB51DB_DC3E_4DA5_9499_5574EB19780E_.wvu.PrintTitles" localSheetId="4" hidden="1">'(6) Seguridad y Salud T'!$8:$9</definedName>
    <definedName name="Z_42BB51DB_DC3E_4DA5_9499_5574EB19780E_.wvu.PrintTitles" localSheetId="5" hidden="1">'(7) Sistemas'!$8:$9</definedName>
    <definedName name="Z_42BB51DB_DC3E_4DA5_9499_5574EB19780E_.wvu.PrintTitles" localSheetId="6" hidden="1">'(8) Archivo Central'!$7:$8</definedName>
    <definedName name="Z_42BB51DB_DC3E_4DA5_9499_5574EB19780E_.wvu.PrintTitles" localSheetId="11" hidden="1">'Evaluación de Controles'!$1:$3</definedName>
    <definedName name="Z_4890415D_ABA4_4363_9A7D_9DAD39F08A9F_.wvu.Cols" localSheetId="0" hidden="1">'(1) Planeación'!#REF!,'(1) Planeación'!$D:$D,'(1) Planeación'!$I:$K,'(1) Planeación'!$O:$O,'(1) Planeación'!$Q:$R,'(1) Planeación'!$T:$V</definedName>
    <definedName name="Z_4890415D_ABA4_4363_9A7D_9DAD39F08A9F_.wvu.Cols" localSheetId="12" hidden="1">Resumen!$Q:$AE,Resumen!$AH:$AX</definedName>
    <definedName name="Z_4890415D_ABA4_4363_9A7D_9DAD39F08A9F_.wvu.PrintArea" localSheetId="7" hidden="1">'(10) Contabilidad'!$A$1:$V$12</definedName>
    <definedName name="Z_4890415D_ABA4_4363_9A7D_9DAD39F08A9F_.wvu.PrintArea" localSheetId="8" hidden="1">'(11) Presupuesto'!$A$4:$U$12</definedName>
    <definedName name="Z_4890415D_ABA4_4363_9A7D_9DAD39F08A9F_.wvu.PrintArea" localSheetId="9" hidden="1">'(12) Tesorería'!$A$1:$U$13</definedName>
    <definedName name="Z_4890415D_ABA4_4363_9A7D_9DAD39F08A9F_.wvu.PrintArea" localSheetId="10" hidden="1">'(13) Almacén'!$A$1:$U$12</definedName>
    <definedName name="Z_4890415D_ABA4_4363_9A7D_9DAD39F08A9F_.wvu.PrintArea" localSheetId="1" hidden="1">'(3) Juridica'!$A$1:$U$10</definedName>
    <definedName name="Z_4890415D_ABA4_4363_9A7D_9DAD39F08A9F_.wvu.PrintArea" localSheetId="2" hidden="1">'(4) Contratación'!$A$1:$U$10</definedName>
    <definedName name="Z_4890415D_ABA4_4363_9A7D_9DAD39F08A9F_.wvu.PrintArea" localSheetId="3" hidden="1">'(5) Talento Humano'!$A$2:$U$12</definedName>
    <definedName name="Z_4890415D_ABA4_4363_9A7D_9DAD39F08A9F_.wvu.PrintArea" localSheetId="4" hidden="1">'(6) Seguridad y Salud T'!$A$1:$U$12</definedName>
    <definedName name="Z_4890415D_ABA4_4363_9A7D_9DAD39F08A9F_.wvu.PrintArea" localSheetId="5" hidden="1">'(7) Sistemas'!$A$1:$U$13</definedName>
    <definedName name="Z_4890415D_ABA4_4363_9A7D_9DAD39F08A9F_.wvu.PrintArea" localSheetId="6" hidden="1">'(8) Archivo Central'!$A$1:$U$13</definedName>
    <definedName name="Z_4890415D_ABA4_4363_9A7D_9DAD39F08A9F_.wvu.PrintArea" localSheetId="11" hidden="1">'Evaluación de Controles'!$B$1:$Y$50</definedName>
    <definedName name="Z_4890415D_ABA4_4363_9A7D_9DAD39F08A9F_.wvu.PrintArea" localSheetId="13" hidden="1">Evolución!$K$1:$Q$10</definedName>
    <definedName name="Z_4890415D_ABA4_4363_9A7D_9DAD39F08A9F_.wvu.PrintArea" localSheetId="15" hidden="1">Impactos!$A$1:$G$12</definedName>
    <definedName name="Z_4890415D_ABA4_4363_9A7D_9DAD39F08A9F_.wvu.PrintArea" localSheetId="12" hidden="1">Resumen!$A$2:$O$31</definedName>
    <definedName name="Z_4890415D_ABA4_4363_9A7D_9DAD39F08A9F_.wvu.PrintTitles" localSheetId="7" hidden="1">'(10) Contabilidad'!$8:$9</definedName>
    <definedName name="Z_4890415D_ABA4_4363_9A7D_9DAD39F08A9F_.wvu.PrintTitles" localSheetId="8" hidden="1">'(11) Presupuesto'!$9:$10</definedName>
    <definedName name="Z_4890415D_ABA4_4363_9A7D_9DAD39F08A9F_.wvu.PrintTitles" localSheetId="9" hidden="1">'(12) Tesorería'!$8:$9</definedName>
    <definedName name="Z_4890415D_ABA4_4363_9A7D_9DAD39F08A9F_.wvu.PrintTitles" localSheetId="1" hidden="1">'(3) Juridica'!$7:$8</definedName>
    <definedName name="Z_4890415D_ABA4_4363_9A7D_9DAD39F08A9F_.wvu.PrintTitles" localSheetId="3" hidden="1">'(5) Talento Humano'!$7:$8</definedName>
    <definedName name="Z_4890415D_ABA4_4363_9A7D_9DAD39F08A9F_.wvu.PrintTitles" localSheetId="4" hidden="1">'(6) Seguridad y Salud T'!$8:$9</definedName>
    <definedName name="Z_4890415D_ABA4_4363_9A7D_9DAD39F08A9F_.wvu.PrintTitles" localSheetId="5" hidden="1">'(7) Sistemas'!$8:$9</definedName>
    <definedName name="Z_4890415D_ABA4_4363_9A7D_9DAD39F08A9F_.wvu.PrintTitles" localSheetId="6" hidden="1">'(8) Archivo Central'!$7:$8</definedName>
    <definedName name="Z_4890415D_ABA4_4363_9A7D_9DAD39F08A9F_.wvu.PrintTitles" localSheetId="11" hidden="1">'Evaluación de Controles'!$1:$3</definedName>
    <definedName name="Z_915A0EBC_A358_405B_93F7_90752DA34B9F_.wvu.Cols" localSheetId="0" hidden="1">'(1) Planeación'!#REF!,'(1) Planeación'!$D:$D,'(1) Planeación'!$I:$K,'(1) Planeación'!$O:$O,'(1) Planeación'!$Q:$R,'(1) Planeación'!$T:$V</definedName>
    <definedName name="Z_915A0EBC_A358_405B_93F7_90752DA34B9F_.wvu.Cols" localSheetId="1" hidden="1">'(3) Juridica'!#REF!,'(3) Juridica'!$E:$E,'(3) Juridica'!$J:$L,'(3) Juridica'!$P:$P,'(3) Juridica'!$R:$S,'(3) Juridica'!$U:$W</definedName>
    <definedName name="Z_915A0EBC_A358_405B_93F7_90752DA34B9F_.wvu.Cols" localSheetId="2" hidden="1">'(4) Contratación'!#REF!,'(4) Contratación'!$E:$E,'(4) Contratación'!$J:$L,'(4) Contratación'!$P:$P,'(4) Contratación'!$R:$S,'(4) Contratación'!$U:$W</definedName>
    <definedName name="Z_915A0EBC_A358_405B_93F7_90752DA34B9F_.wvu.Cols" localSheetId="3" hidden="1">'(5) Talento Humano'!#REF!,'(5) Talento Humano'!$E:$E,'(5) Talento Humano'!$J:$L,'(5) Talento Humano'!$P:$P,'(5) Talento Humano'!$R:$S,'(5) Talento Humano'!$U:$W</definedName>
    <definedName name="Z_915A0EBC_A358_405B_93F7_90752DA34B9F_.wvu.Cols" localSheetId="12" hidden="1">Resumen!$Q:$AE,Resumen!$AH:$AX</definedName>
    <definedName name="Z_915A0EBC_A358_405B_93F7_90752DA34B9F_.wvu.PrintArea" localSheetId="7" hidden="1">'(10) Contabilidad'!$A$1:$V$12</definedName>
    <definedName name="Z_915A0EBC_A358_405B_93F7_90752DA34B9F_.wvu.PrintArea" localSheetId="8" hidden="1">'(11) Presupuesto'!$A$4:$U$12</definedName>
    <definedName name="Z_915A0EBC_A358_405B_93F7_90752DA34B9F_.wvu.PrintArea" localSheetId="9" hidden="1">'(12) Tesorería'!$A$1:$U$13</definedName>
    <definedName name="Z_915A0EBC_A358_405B_93F7_90752DA34B9F_.wvu.PrintArea" localSheetId="10" hidden="1">'(13) Almacén'!$A$1:$U$12</definedName>
    <definedName name="Z_915A0EBC_A358_405B_93F7_90752DA34B9F_.wvu.PrintArea" localSheetId="1" hidden="1">'(3) Juridica'!$A$1:$U$10</definedName>
    <definedName name="Z_915A0EBC_A358_405B_93F7_90752DA34B9F_.wvu.PrintArea" localSheetId="2" hidden="1">'(4) Contratación'!$A$1:$U$10</definedName>
    <definedName name="Z_915A0EBC_A358_405B_93F7_90752DA34B9F_.wvu.PrintArea" localSheetId="3" hidden="1">'(5) Talento Humano'!$A$2:$U$12</definedName>
    <definedName name="Z_915A0EBC_A358_405B_93F7_90752DA34B9F_.wvu.PrintArea" localSheetId="4" hidden="1">'(6) Seguridad y Salud T'!$A$1:$U$12</definedName>
    <definedName name="Z_915A0EBC_A358_405B_93F7_90752DA34B9F_.wvu.PrintArea" localSheetId="5" hidden="1">'(7) Sistemas'!$A$1:$U$13</definedName>
    <definedName name="Z_915A0EBC_A358_405B_93F7_90752DA34B9F_.wvu.PrintArea" localSheetId="6" hidden="1">'(8) Archivo Central'!$A$1:$U$13</definedName>
    <definedName name="Z_915A0EBC_A358_405B_93F7_90752DA34B9F_.wvu.PrintArea" localSheetId="11" hidden="1">'Evaluación de Controles'!$B$1:$Y$50</definedName>
    <definedName name="Z_915A0EBC_A358_405B_93F7_90752DA34B9F_.wvu.PrintArea" localSheetId="13" hidden="1">Evolución!$K$1:$Q$10</definedName>
    <definedName name="Z_915A0EBC_A358_405B_93F7_90752DA34B9F_.wvu.PrintArea" localSheetId="15" hidden="1">Impactos!$A$1:$G$12</definedName>
    <definedName name="Z_915A0EBC_A358_405B_93F7_90752DA34B9F_.wvu.PrintArea" localSheetId="12" hidden="1">Resumen!$A$2:$O$31</definedName>
    <definedName name="Z_915A0EBC_A358_405B_93F7_90752DA34B9F_.wvu.PrintTitles" localSheetId="7" hidden="1">'(10) Contabilidad'!$8:$9</definedName>
    <definedName name="Z_915A0EBC_A358_405B_93F7_90752DA34B9F_.wvu.PrintTitles" localSheetId="8" hidden="1">'(11) Presupuesto'!$9:$10</definedName>
    <definedName name="Z_915A0EBC_A358_405B_93F7_90752DA34B9F_.wvu.PrintTitles" localSheetId="9" hidden="1">'(12) Tesorería'!$8:$9</definedName>
    <definedName name="Z_915A0EBC_A358_405B_93F7_90752DA34B9F_.wvu.PrintTitles" localSheetId="1" hidden="1">'(3) Juridica'!$7:$8</definedName>
    <definedName name="Z_915A0EBC_A358_405B_93F7_90752DA34B9F_.wvu.PrintTitles" localSheetId="3" hidden="1">'(5) Talento Humano'!$7:$8</definedName>
    <definedName name="Z_915A0EBC_A358_405B_93F7_90752DA34B9F_.wvu.PrintTitles" localSheetId="4" hidden="1">'(6) Seguridad y Salud T'!$8:$9</definedName>
    <definedName name="Z_915A0EBC_A358_405B_93F7_90752DA34B9F_.wvu.PrintTitles" localSheetId="5" hidden="1">'(7) Sistemas'!$8:$9</definedName>
    <definedName name="Z_915A0EBC_A358_405B_93F7_90752DA34B9F_.wvu.PrintTitles" localSheetId="6" hidden="1">'(8) Archivo Central'!$7:$8</definedName>
    <definedName name="Z_915A0EBC_A358_405B_93F7_90752DA34B9F_.wvu.PrintTitles" localSheetId="11" hidden="1">'Evaluación de Controles'!$1:$3</definedName>
    <definedName name="Z_97D65C1E_976A_4956_97FC_0E8188ABCFAA_.wvu.Cols" localSheetId="0" hidden="1">'(1) Planeación'!#REF!,'(1) Planeación'!$D:$D,'(1) Planeación'!$I:$K,'(1) Planeación'!$O:$O,'(1) Planeación'!$Q:$R,'(1) Planeación'!$T:$V</definedName>
    <definedName name="Z_97D65C1E_976A_4956_97FC_0E8188ABCFAA_.wvu.Cols" localSheetId="7" hidden="1">'(10) Contabilidad'!$D:$D,'(10) Contabilidad'!$F:$F,'(10) Contabilidad'!$K:$M,'(10) Contabilidad'!$Q:$Q,'(10) Contabilidad'!$S:$T,'(10) Contabilidad'!$V:$X</definedName>
    <definedName name="Z_97D65C1E_976A_4956_97FC_0E8188ABCFAA_.wvu.Cols" localSheetId="8" hidden="1">'(11) Presupuesto'!#REF!,'(11) Presupuesto'!$E:$E,'(11) Presupuesto'!$J:$L,'(11) Presupuesto'!$P:$P,'(11) Presupuesto'!$R:$S,'(11) Presupuesto'!$U:$W</definedName>
    <definedName name="Z_97D65C1E_976A_4956_97FC_0E8188ABCFAA_.wvu.Cols" localSheetId="9" hidden="1">'(12) Tesorería'!#REF!,'(12) Tesorería'!$E:$E,'(12) Tesorería'!$J:$L,'(12) Tesorería'!$P:$P,'(12) Tesorería'!$R:$S,'(12) Tesorería'!$U:$W</definedName>
    <definedName name="Z_97D65C1E_976A_4956_97FC_0E8188ABCFAA_.wvu.Cols" localSheetId="10" hidden="1">'(13) Almacén'!#REF!,'(13) Almacén'!$E:$E,'(13) Almacén'!$J:$L,'(13) Almacén'!$P:$P,'(13) Almacén'!$R:$S,'(13) Almacén'!$U:$W</definedName>
    <definedName name="Z_97D65C1E_976A_4956_97FC_0E8188ABCFAA_.wvu.Cols" localSheetId="1" hidden="1">'(3) Juridica'!#REF!,'(3) Juridica'!$E:$E,'(3) Juridica'!$J:$L,'(3) Juridica'!$P:$P,'(3) Juridica'!$R:$S,'(3) Juridica'!$U:$W</definedName>
    <definedName name="Z_97D65C1E_976A_4956_97FC_0E8188ABCFAA_.wvu.Cols" localSheetId="2" hidden="1">'(4) Contratación'!#REF!,'(4) Contratación'!$E:$E,'(4) Contratación'!$J:$L,'(4) Contratación'!$P:$P,'(4) Contratación'!$R:$S,'(4) Contratación'!$U:$W</definedName>
    <definedName name="Z_97D65C1E_976A_4956_97FC_0E8188ABCFAA_.wvu.Cols" localSheetId="3" hidden="1">'(5) Talento Humano'!#REF!,'(5) Talento Humano'!$E:$E,'(5) Talento Humano'!$J:$L,'(5) Talento Humano'!$P:$P,'(5) Talento Humano'!$R:$S,'(5) Talento Humano'!$U:$W</definedName>
    <definedName name="Z_97D65C1E_976A_4956_97FC_0E8188ABCFAA_.wvu.Cols" localSheetId="4" hidden="1">'(6) Seguridad y Salud T'!#REF!,'(6) Seguridad y Salud T'!$E:$E,'(6) Seguridad y Salud T'!$J:$L,'(6) Seguridad y Salud T'!$P:$P,'(6) Seguridad y Salud T'!$R:$S,'(6) Seguridad y Salud T'!$U:$W</definedName>
    <definedName name="Z_97D65C1E_976A_4956_97FC_0E8188ABCFAA_.wvu.Cols" localSheetId="5" hidden="1">'(7) Sistemas'!#REF!,'(7) Sistemas'!$E:$E,'(7) Sistemas'!$J:$L,'(7) Sistemas'!$P:$P,'(7) Sistemas'!$R:$S,'(7) Sistemas'!$U:$W</definedName>
    <definedName name="Z_97D65C1E_976A_4956_97FC_0E8188ABCFAA_.wvu.Cols" localSheetId="6" hidden="1">'(8) Archivo Central'!#REF!,'(8) Archivo Central'!$E:$E,'(8) Archivo Central'!$J:$L,'(8) Archivo Central'!$P:$P,'(8) Archivo Central'!$R:$S,'(8) Archivo Central'!$U:$U</definedName>
    <definedName name="Z_97D65C1E_976A_4956_97FC_0E8188ABCFAA_.wvu.Cols" localSheetId="12" hidden="1">Resumen!$Q:$AE,Resumen!$AH:$AX</definedName>
    <definedName name="Z_97D65C1E_976A_4956_97FC_0E8188ABCFAA_.wvu.PrintArea" localSheetId="7" hidden="1">'(10) Contabilidad'!$A$1:$V$12</definedName>
    <definedName name="Z_97D65C1E_976A_4956_97FC_0E8188ABCFAA_.wvu.PrintArea" localSheetId="8" hidden="1">'(11) Presupuesto'!$A$4:$U$12</definedName>
    <definedName name="Z_97D65C1E_976A_4956_97FC_0E8188ABCFAA_.wvu.PrintArea" localSheetId="9" hidden="1">'(12) Tesorería'!$A$1:$U$13</definedName>
    <definedName name="Z_97D65C1E_976A_4956_97FC_0E8188ABCFAA_.wvu.PrintArea" localSheetId="10" hidden="1">'(13) Almacén'!$A$1:$U$12</definedName>
    <definedName name="Z_97D65C1E_976A_4956_97FC_0E8188ABCFAA_.wvu.PrintArea" localSheetId="1" hidden="1">'(3) Juridica'!$A$1:$U$10</definedName>
    <definedName name="Z_97D65C1E_976A_4956_97FC_0E8188ABCFAA_.wvu.PrintArea" localSheetId="2" hidden="1">'(4) Contratación'!$A$1:$U$10</definedName>
    <definedName name="Z_97D65C1E_976A_4956_97FC_0E8188ABCFAA_.wvu.PrintArea" localSheetId="3" hidden="1">'(5) Talento Humano'!$A$2:$U$12</definedName>
    <definedName name="Z_97D65C1E_976A_4956_97FC_0E8188ABCFAA_.wvu.PrintArea" localSheetId="4" hidden="1">'(6) Seguridad y Salud T'!$A$1:$U$12</definedName>
    <definedName name="Z_97D65C1E_976A_4956_97FC_0E8188ABCFAA_.wvu.PrintArea" localSheetId="5" hidden="1">'(7) Sistemas'!$A$1:$U$13</definedName>
    <definedName name="Z_97D65C1E_976A_4956_97FC_0E8188ABCFAA_.wvu.PrintArea" localSheetId="6" hidden="1">'(8) Archivo Central'!$A$1:$U$13</definedName>
    <definedName name="Z_97D65C1E_976A_4956_97FC_0E8188ABCFAA_.wvu.PrintArea" localSheetId="11" hidden="1">'Evaluación de Controles'!$B$1:$Y$50</definedName>
    <definedName name="Z_97D65C1E_976A_4956_97FC_0E8188ABCFAA_.wvu.PrintArea" localSheetId="13" hidden="1">Evolución!$K$1:$Q$10</definedName>
    <definedName name="Z_97D65C1E_976A_4956_97FC_0E8188ABCFAA_.wvu.PrintArea" localSheetId="15" hidden="1">Impactos!$A$1:$G$12</definedName>
    <definedName name="Z_97D65C1E_976A_4956_97FC_0E8188ABCFAA_.wvu.PrintArea" localSheetId="12" hidden="1">Resumen!$A$2:$O$31</definedName>
    <definedName name="Z_97D65C1E_976A_4956_97FC_0E8188ABCFAA_.wvu.PrintTitles" localSheetId="7" hidden="1">'(10) Contabilidad'!$8:$9</definedName>
    <definedName name="Z_97D65C1E_976A_4956_97FC_0E8188ABCFAA_.wvu.PrintTitles" localSheetId="8" hidden="1">'(11) Presupuesto'!$9:$10</definedName>
    <definedName name="Z_97D65C1E_976A_4956_97FC_0E8188ABCFAA_.wvu.PrintTitles" localSheetId="9" hidden="1">'(12) Tesorería'!$8:$9</definedName>
    <definedName name="Z_97D65C1E_976A_4956_97FC_0E8188ABCFAA_.wvu.PrintTitles" localSheetId="1" hidden="1">'(3) Juridica'!$7:$8</definedName>
    <definedName name="Z_97D65C1E_976A_4956_97FC_0E8188ABCFAA_.wvu.PrintTitles" localSheetId="3" hidden="1">'(5) Talento Humano'!$7:$8</definedName>
    <definedName name="Z_97D65C1E_976A_4956_97FC_0E8188ABCFAA_.wvu.PrintTitles" localSheetId="4" hidden="1">'(6) Seguridad y Salud T'!$8:$9</definedName>
    <definedName name="Z_97D65C1E_976A_4956_97FC_0E8188ABCFAA_.wvu.PrintTitles" localSheetId="5" hidden="1">'(7) Sistemas'!$8:$9</definedName>
    <definedName name="Z_97D65C1E_976A_4956_97FC_0E8188ABCFAA_.wvu.PrintTitles" localSheetId="6" hidden="1">'(8) Archivo Central'!$7:$8</definedName>
    <definedName name="Z_97D65C1E_976A_4956_97FC_0E8188ABCFAA_.wvu.PrintTitles" localSheetId="11" hidden="1">'Evaluación de Controles'!$1:$3</definedName>
    <definedName name="Z_ADD38025_F4B2_44E2_9D06_07A9BF0F3A51_.wvu.Cols" localSheetId="0" hidden="1">'(1) Planeación'!#REF!,'(1) Planeación'!$D:$D,'(1) Planeación'!$I:$K,'(1) Planeación'!$O:$O,'(1) Planeación'!$Q:$R,'(1) Planeación'!$T:$V</definedName>
    <definedName name="Z_ADD38025_F4B2_44E2_9D06_07A9BF0F3A51_.wvu.Cols" localSheetId="7" hidden="1">'(10) Contabilidad'!$D:$D,'(10) Contabilidad'!$F:$F,'(10) Contabilidad'!$K:$M,'(10) Contabilidad'!$Q:$Q,'(10) Contabilidad'!$S:$T,'(10) Contabilidad'!$V:$X</definedName>
    <definedName name="Z_ADD38025_F4B2_44E2_9D06_07A9BF0F3A51_.wvu.Cols" localSheetId="8" hidden="1">'(11) Presupuesto'!#REF!,'(11) Presupuesto'!$E:$E,'(11) Presupuesto'!$J:$L,'(11) Presupuesto'!$P:$P,'(11) Presupuesto'!$R:$S,'(11) Presupuesto'!$U:$W</definedName>
    <definedName name="Z_ADD38025_F4B2_44E2_9D06_07A9BF0F3A51_.wvu.Cols" localSheetId="9" hidden="1">'(12) Tesorería'!#REF!,'(12) Tesorería'!$E:$E,'(12) Tesorería'!$J:$L,'(12) Tesorería'!$P:$P,'(12) Tesorería'!$R:$S,'(12) Tesorería'!$U:$W</definedName>
    <definedName name="Z_ADD38025_F4B2_44E2_9D06_07A9BF0F3A51_.wvu.Cols" localSheetId="10" hidden="1">'(13) Almacén'!#REF!,'(13) Almacén'!$E:$E,'(13) Almacén'!$J:$L,'(13) Almacén'!$P:$P,'(13) Almacén'!$R:$S,'(13) Almacén'!$U:$W</definedName>
    <definedName name="Z_ADD38025_F4B2_44E2_9D06_07A9BF0F3A51_.wvu.Cols" localSheetId="1" hidden="1">'(3) Juridica'!#REF!,'(3) Juridica'!$E:$E,'(3) Juridica'!$J:$L,'(3) Juridica'!$P:$P,'(3) Juridica'!$R:$S,'(3) Juridica'!$U:$W</definedName>
    <definedName name="Z_ADD38025_F4B2_44E2_9D06_07A9BF0F3A51_.wvu.Cols" localSheetId="2" hidden="1">'(4) Contratación'!#REF!,'(4) Contratación'!$E:$E,'(4) Contratación'!$J:$L,'(4) Contratación'!$P:$P,'(4) Contratación'!$R:$S,'(4) Contratación'!$U:$W</definedName>
    <definedName name="Z_ADD38025_F4B2_44E2_9D06_07A9BF0F3A51_.wvu.Cols" localSheetId="3" hidden="1">'(5) Talento Humano'!#REF!,'(5) Talento Humano'!$E:$E,'(5) Talento Humano'!$J:$L,'(5) Talento Humano'!$P:$P,'(5) Talento Humano'!$R:$S,'(5) Talento Humano'!$U:$W</definedName>
    <definedName name="Z_ADD38025_F4B2_44E2_9D06_07A9BF0F3A51_.wvu.Cols" localSheetId="4" hidden="1">'(6) Seguridad y Salud T'!#REF!,'(6) Seguridad y Salud T'!$E:$E,'(6) Seguridad y Salud T'!$J:$L,'(6) Seguridad y Salud T'!$P:$P,'(6) Seguridad y Salud T'!$R:$S,'(6) Seguridad y Salud T'!$U:$W</definedName>
    <definedName name="Z_ADD38025_F4B2_44E2_9D06_07A9BF0F3A51_.wvu.Cols" localSheetId="5" hidden="1">'(7) Sistemas'!#REF!,'(7) Sistemas'!$E:$E,'(7) Sistemas'!$J:$L,'(7) Sistemas'!$P:$P,'(7) Sistemas'!$R:$S,'(7) Sistemas'!$U:$W</definedName>
    <definedName name="Z_ADD38025_F4B2_44E2_9D06_07A9BF0F3A51_.wvu.Cols" localSheetId="6" hidden="1">'(8) Archivo Central'!#REF!,'(8) Archivo Central'!$E:$E,'(8) Archivo Central'!$J:$L,'(8) Archivo Central'!$P:$P,'(8) Archivo Central'!$R:$S,'(8) Archivo Central'!$U:$U</definedName>
    <definedName name="Z_ADD38025_F4B2_44E2_9D06_07A9BF0F3A51_.wvu.Cols" localSheetId="12" hidden="1">Resumen!$Q:$AE,Resumen!$AH:$AX</definedName>
    <definedName name="Z_ADD38025_F4B2_44E2_9D06_07A9BF0F3A51_.wvu.PrintArea" localSheetId="7" hidden="1">'(10) Contabilidad'!$A$1:$V$12</definedName>
    <definedName name="Z_ADD38025_F4B2_44E2_9D06_07A9BF0F3A51_.wvu.PrintArea" localSheetId="8" hidden="1">'(11) Presupuesto'!$A$4:$U$12</definedName>
    <definedName name="Z_ADD38025_F4B2_44E2_9D06_07A9BF0F3A51_.wvu.PrintArea" localSheetId="9" hidden="1">'(12) Tesorería'!$A$1:$U$13</definedName>
    <definedName name="Z_ADD38025_F4B2_44E2_9D06_07A9BF0F3A51_.wvu.PrintArea" localSheetId="10" hidden="1">'(13) Almacén'!$A$1:$U$12</definedName>
    <definedName name="Z_ADD38025_F4B2_44E2_9D06_07A9BF0F3A51_.wvu.PrintArea" localSheetId="1" hidden="1">'(3) Juridica'!$A$1:$U$10</definedName>
    <definedName name="Z_ADD38025_F4B2_44E2_9D06_07A9BF0F3A51_.wvu.PrintArea" localSheetId="2" hidden="1">'(4) Contratación'!$A$1:$U$10</definedName>
    <definedName name="Z_ADD38025_F4B2_44E2_9D06_07A9BF0F3A51_.wvu.PrintArea" localSheetId="3" hidden="1">'(5) Talento Humano'!$A$2:$U$12</definedName>
    <definedName name="Z_ADD38025_F4B2_44E2_9D06_07A9BF0F3A51_.wvu.PrintArea" localSheetId="4" hidden="1">'(6) Seguridad y Salud T'!$A$1:$U$12</definedName>
    <definedName name="Z_ADD38025_F4B2_44E2_9D06_07A9BF0F3A51_.wvu.PrintArea" localSheetId="5" hidden="1">'(7) Sistemas'!$A$1:$U$13</definedName>
    <definedName name="Z_ADD38025_F4B2_44E2_9D06_07A9BF0F3A51_.wvu.PrintArea" localSheetId="6" hidden="1">'(8) Archivo Central'!$A$1:$U$13</definedName>
    <definedName name="Z_ADD38025_F4B2_44E2_9D06_07A9BF0F3A51_.wvu.PrintArea" localSheetId="11" hidden="1">'Evaluación de Controles'!$B$1:$Y$50</definedName>
    <definedName name="Z_ADD38025_F4B2_44E2_9D06_07A9BF0F3A51_.wvu.PrintArea" localSheetId="13" hidden="1">Evolución!$K$1:$Q$10</definedName>
    <definedName name="Z_ADD38025_F4B2_44E2_9D06_07A9BF0F3A51_.wvu.PrintArea" localSheetId="15" hidden="1">Impactos!$A$1:$G$12</definedName>
    <definedName name="Z_ADD38025_F4B2_44E2_9D06_07A9BF0F3A51_.wvu.PrintArea" localSheetId="12" hidden="1">Resumen!$A$2:$O$31</definedName>
    <definedName name="Z_ADD38025_F4B2_44E2_9D06_07A9BF0F3A51_.wvu.PrintTitles" localSheetId="7" hidden="1">'(10) Contabilidad'!$8:$9</definedName>
    <definedName name="Z_ADD38025_F4B2_44E2_9D06_07A9BF0F3A51_.wvu.PrintTitles" localSheetId="8" hidden="1">'(11) Presupuesto'!$9:$10</definedName>
    <definedName name="Z_ADD38025_F4B2_44E2_9D06_07A9BF0F3A51_.wvu.PrintTitles" localSheetId="9" hidden="1">'(12) Tesorería'!$8:$9</definedName>
    <definedName name="Z_ADD38025_F4B2_44E2_9D06_07A9BF0F3A51_.wvu.PrintTitles" localSheetId="1" hidden="1">'(3) Juridica'!$7:$8</definedName>
    <definedName name="Z_ADD38025_F4B2_44E2_9D06_07A9BF0F3A51_.wvu.PrintTitles" localSheetId="3" hidden="1">'(5) Talento Humano'!$7:$8</definedName>
    <definedName name="Z_ADD38025_F4B2_44E2_9D06_07A9BF0F3A51_.wvu.PrintTitles" localSheetId="4" hidden="1">'(6) Seguridad y Salud T'!$8:$9</definedName>
    <definedName name="Z_ADD38025_F4B2_44E2_9D06_07A9BF0F3A51_.wvu.PrintTitles" localSheetId="5" hidden="1">'(7) Sistemas'!$8:$9</definedName>
    <definedName name="Z_ADD38025_F4B2_44E2_9D06_07A9BF0F3A51_.wvu.PrintTitles" localSheetId="6" hidden="1">'(8) Archivo Central'!$7:$8</definedName>
    <definedName name="Z_ADD38025_F4B2_44E2_9D06_07A9BF0F3A51_.wvu.PrintTitles" localSheetId="11" hidden="1">'Evaluación de Controles'!$1:$3</definedName>
    <definedName name="Z_AF3BF2A1_5C19_43AE_A08B_3E418E8AE543_.wvu.Cols" localSheetId="0" hidden="1">'(1) Planeación'!#REF!,'(1) Planeación'!$D:$D,'(1) Planeación'!$I:$K,'(1) Planeación'!$O:$O,'(1) Planeación'!$Q:$R,'(1) Planeación'!$T:$V</definedName>
    <definedName name="Z_AF3BF2A1_5C19_43AE_A08B_3E418E8AE543_.wvu.Cols" localSheetId="7" hidden="1">'(10) Contabilidad'!$D:$D,'(10) Contabilidad'!$F:$F,'(10) Contabilidad'!$K:$M,'(10) Contabilidad'!$Q:$Q,'(10) Contabilidad'!$S:$T,'(10) Contabilidad'!$V:$X</definedName>
    <definedName name="Z_AF3BF2A1_5C19_43AE_A08B_3E418E8AE543_.wvu.Cols" localSheetId="8" hidden="1">'(11) Presupuesto'!#REF!,'(11) Presupuesto'!$E:$E,'(11) Presupuesto'!$J:$L,'(11) Presupuesto'!$P:$P,'(11) Presupuesto'!$R:$S,'(11) Presupuesto'!$U:$W</definedName>
    <definedName name="Z_AF3BF2A1_5C19_43AE_A08B_3E418E8AE543_.wvu.Cols" localSheetId="9" hidden="1">'(12) Tesorería'!#REF!,'(12) Tesorería'!$E:$E,'(12) Tesorería'!$J:$L,'(12) Tesorería'!$P:$P,'(12) Tesorería'!$R:$S,'(12) Tesorería'!$U:$W</definedName>
    <definedName name="Z_AF3BF2A1_5C19_43AE_A08B_3E418E8AE543_.wvu.Cols" localSheetId="1" hidden="1">'(3) Juridica'!#REF!,'(3) Juridica'!$E:$E,'(3) Juridica'!$J:$L,'(3) Juridica'!$P:$P,'(3) Juridica'!$R:$S,'(3) Juridica'!$U:$W</definedName>
    <definedName name="Z_AF3BF2A1_5C19_43AE_A08B_3E418E8AE543_.wvu.Cols" localSheetId="2" hidden="1">'(4) Contratación'!#REF!,'(4) Contratación'!$E:$E,'(4) Contratación'!$J:$L,'(4) Contratación'!$P:$P,'(4) Contratación'!$R:$S,'(4) Contratación'!$U:$W</definedName>
    <definedName name="Z_AF3BF2A1_5C19_43AE_A08B_3E418E8AE543_.wvu.Cols" localSheetId="3" hidden="1">'(5) Talento Humano'!#REF!,'(5) Talento Humano'!$E:$E,'(5) Talento Humano'!$J:$L,'(5) Talento Humano'!$P:$P,'(5) Talento Humano'!$R:$S,'(5) Talento Humano'!$U:$W</definedName>
    <definedName name="Z_AF3BF2A1_5C19_43AE_A08B_3E418E8AE543_.wvu.Cols" localSheetId="4" hidden="1">'(6) Seguridad y Salud T'!#REF!,'(6) Seguridad y Salud T'!$E:$E,'(6) Seguridad y Salud T'!$J:$L,'(6) Seguridad y Salud T'!$P:$P,'(6) Seguridad y Salud T'!$R:$S,'(6) Seguridad y Salud T'!$U:$W</definedName>
    <definedName name="Z_AF3BF2A1_5C19_43AE_A08B_3E418E8AE543_.wvu.Cols" localSheetId="5" hidden="1">'(7) Sistemas'!#REF!,'(7) Sistemas'!$E:$E,'(7) Sistemas'!$J:$L,'(7) Sistemas'!$P:$P,'(7) Sistemas'!$R:$S,'(7) Sistemas'!$U:$W</definedName>
    <definedName name="Z_AF3BF2A1_5C19_43AE_A08B_3E418E8AE543_.wvu.Cols" localSheetId="12" hidden="1">Resumen!$Q:$AE,Resumen!$AH:$AX</definedName>
    <definedName name="Z_AF3BF2A1_5C19_43AE_A08B_3E418E8AE543_.wvu.PrintArea" localSheetId="7" hidden="1">'(10) Contabilidad'!$A$1:$V$12</definedName>
    <definedName name="Z_AF3BF2A1_5C19_43AE_A08B_3E418E8AE543_.wvu.PrintArea" localSheetId="8" hidden="1">'(11) Presupuesto'!$A$4:$U$12</definedName>
    <definedName name="Z_AF3BF2A1_5C19_43AE_A08B_3E418E8AE543_.wvu.PrintArea" localSheetId="9" hidden="1">'(12) Tesorería'!$A$1:$U$13</definedName>
    <definedName name="Z_AF3BF2A1_5C19_43AE_A08B_3E418E8AE543_.wvu.PrintArea" localSheetId="10" hidden="1">'(13) Almacén'!$A$1:$U$12</definedName>
    <definedName name="Z_AF3BF2A1_5C19_43AE_A08B_3E418E8AE543_.wvu.PrintArea" localSheetId="1" hidden="1">'(3) Juridica'!$A$1:$U$10</definedName>
    <definedName name="Z_AF3BF2A1_5C19_43AE_A08B_3E418E8AE543_.wvu.PrintArea" localSheetId="2" hidden="1">'(4) Contratación'!$A$1:$U$10</definedName>
    <definedName name="Z_AF3BF2A1_5C19_43AE_A08B_3E418E8AE543_.wvu.PrintArea" localSheetId="3" hidden="1">'(5) Talento Humano'!$A$2:$U$12</definedName>
    <definedName name="Z_AF3BF2A1_5C19_43AE_A08B_3E418E8AE543_.wvu.PrintArea" localSheetId="4" hidden="1">'(6) Seguridad y Salud T'!$A$1:$U$12</definedName>
    <definedName name="Z_AF3BF2A1_5C19_43AE_A08B_3E418E8AE543_.wvu.PrintArea" localSheetId="5" hidden="1">'(7) Sistemas'!$A$1:$U$13</definedName>
    <definedName name="Z_AF3BF2A1_5C19_43AE_A08B_3E418E8AE543_.wvu.PrintArea" localSheetId="6" hidden="1">'(8) Archivo Central'!$A$1:$U$13</definedName>
    <definedName name="Z_AF3BF2A1_5C19_43AE_A08B_3E418E8AE543_.wvu.PrintArea" localSheetId="11" hidden="1">'Evaluación de Controles'!$B$1:$Y$50</definedName>
    <definedName name="Z_AF3BF2A1_5C19_43AE_A08B_3E418E8AE543_.wvu.PrintArea" localSheetId="13" hidden="1">Evolución!$K$1:$Q$10</definedName>
    <definedName name="Z_AF3BF2A1_5C19_43AE_A08B_3E418E8AE543_.wvu.PrintArea" localSheetId="15" hidden="1">Impactos!$A$1:$G$12</definedName>
    <definedName name="Z_AF3BF2A1_5C19_43AE_A08B_3E418E8AE543_.wvu.PrintArea" localSheetId="12" hidden="1">Resumen!$A$2:$O$31</definedName>
    <definedName name="Z_AF3BF2A1_5C19_43AE_A08B_3E418E8AE543_.wvu.PrintTitles" localSheetId="7" hidden="1">'(10) Contabilidad'!$8:$9</definedName>
    <definedName name="Z_AF3BF2A1_5C19_43AE_A08B_3E418E8AE543_.wvu.PrintTitles" localSheetId="8" hidden="1">'(11) Presupuesto'!$9:$10</definedName>
    <definedName name="Z_AF3BF2A1_5C19_43AE_A08B_3E418E8AE543_.wvu.PrintTitles" localSheetId="9" hidden="1">'(12) Tesorería'!$8:$9</definedName>
    <definedName name="Z_AF3BF2A1_5C19_43AE_A08B_3E418E8AE543_.wvu.PrintTitles" localSheetId="1" hidden="1">'(3) Juridica'!$7:$8</definedName>
    <definedName name="Z_AF3BF2A1_5C19_43AE_A08B_3E418E8AE543_.wvu.PrintTitles" localSheetId="3" hidden="1">'(5) Talento Humano'!$7:$8</definedName>
    <definedName name="Z_AF3BF2A1_5C19_43AE_A08B_3E418E8AE543_.wvu.PrintTitles" localSheetId="4" hidden="1">'(6) Seguridad y Salud T'!$8:$9</definedName>
    <definedName name="Z_AF3BF2A1_5C19_43AE_A08B_3E418E8AE543_.wvu.PrintTitles" localSheetId="5" hidden="1">'(7) Sistemas'!$8:$9</definedName>
    <definedName name="Z_AF3BF2A1_5C19_43AE_A08B_3E418E8AE543_.wvu.PrintTitles" localSheetId="6" hidden="1">'(8) Archivo Central'!$7:$8</definedName>
    <definedName name="Z_AF3BF2A1_5C19_43AE_A08B_3E418E8AE543_.wvu.PrintTitles" localSheetId="11" hidden="1">'Evaluación de Controles'!$1:$3</definedName>
    <definedName name="Z_B74BB35E_E214_422E_BB39_6D168553F4C5_.wvu.Cols" localSheetId="0" hidden="1">'(1) Planeación'!#REF!,'(1) Planeación'!$D:$D,'(1) Planeación'!$I:$K,'(1) Planeación'!$O:$O,'(1) Planeación'!$Q:$R,'(1) Planeación'!$T:$V</definedName>
    <definedName name="Z_B74BB35E_E214_422E_BB39_6D168553F4C5_.wvu.Cols" localSheetId="1" hidden="1">'(3) Juridica'!#REF!,'(3) Juridica'!$E:$E,'(3) Juridica'!$J:$L,'(3) Juridica'!$P:$P,'(3) Juridica'!$R:$S,'(3) Juridica'!$U:$W</definedName>
    <definedName name="Z_B74BB35E_E214_422E_BB39_6D168553F4C5_.wvu.Cols" localSheetId="2" hidden="1">'(4) Contratación'!#REF!,'(4) Contratación'!$E:$E,'(4) Contratación'!$J:$L,'(4) Contratación'!$P:$P,'(4) Contratación'!$R:$S,'(4) Contratación'!$U:$W</definedName>
    <definedName name="Z_B74BB35E_E214_422E_BB39_6D168553F4C5_.wvu.Cols" localSheetId="12" hidden="1">Resumen!$Q:$AE,Resumen!$AH:$AX</definedName>
    <definedName name="Z_B74BB35E_E214_422E_BB39_6D168553F4C5_.wvu.PrintArea" localSheetId="7" hidden="1">'(10) Contabilidad'!$A$1:$V$12</definedName>
    <definedName name="Z_B74BB35E_E214_422E_BB39_6D168553F4C5_.wvu.PrintArea" localSheetId="8" hidden="1">'(11) Presupuesto'!$A$4:$U$12</definedName>
    <definedName name="Z_B74BB35E_E214_422E_BB39_6D168553F4C5_.wvu.PrintArea" localSheetId="9" hidden="1">'(12) Tesorería'!$A$1:$U$13</definedName>
    <definedName name="Z_B74BB35E_E214_422E_BB39_6D168553F4C5_.wvu.PrintArea" localSheetId="10" hidden="1">'(13) Almacén'!$A$1:$U$12</definedName>
    <definedName name="Z_B74BB35E_E214_422E_BB39_6D168553F4C5_.wvu.PrintArea" localSheetId="1" hidden="1">'(3) Juridica'!$A$1:$U$10</definedName>
    <definedName name="Z_B74BB35E_E214_422E_BB39_6D168553F4C5_.wvu.PrintArea" localSheetId="2" hidden="1">'(4) Contratación'!$A$1:$U$10</definedName>
    <definedName name="Z_B74BB35E_E214_422E_BB39_6D168553F4C5_.wvu.PrintArea" localSheetId="3" hidden="1">'(5) Talento Humano'!$A$2:$U$12</definedName>
    <definedName name="Z_B74BB35E_E214_422E_BB39_6D168553F4C5_.wvu.PrintArea" localSheetId="4" hidden="1">'(6) Seguridad y Salud T'!$A$1:$U$12</definedName>
    <definedName name="Z_B74BB35E_E214_422E_BB39_6D168553F4C5_.wvu.PrintArea" localSheetId="5" hidden="1">'(7) Sistemas'!$A$1:$U$13</definedName>
    <definedName name="Z_B74BB35E_E214_422E_BB39_6D168553F4C5_.wvu.PrintArea" localSheetId="6" hidden="1">'(8) Archivo Central'!$A$1:$U$13</definedName>
    <definedName name="Z_B74BB35E_E214_422E_BB39_6D168553F4C5_.wvu.PrintArea" localSheetId="11" hidden="1">'Evaluación de Controles'!$B$1:$Y$50</definedName>
    <definedName name="Z_B74BB35E_E214_422E_BB39_6D168553F4C5_.wvu.PrintArea" localSheetId="13" hidden="1">Evolución!$K$1:$Q$10</definedName>
    <definedName name="Z_B74BB35E_E214_422E_BB39_6D168553F4C5_.wvu.PrintArea" localSheetId="15" hidden="1">Impactos!$A$1:$G$12</definedName>
    <definedName name="Z_B74BB35E_E214_422E_BB39_6D168553F4C5_.wvu.PrintArea" localSheetId="12" hidden="1">Resumen!$A$2:$O$31</definedName>
    <definedName name="Z_B74BB35E_E214_422E_BB39_6D168553F4C5_.wvu.PrintTitles" localSheetId="7" hidden="1">'(10) Contabilidad'!$8:$9</definedName>
    <definedName name="Z_B74BB35E_E214_422E_BB39_6D168553F4C5_.wvu.PrintTitles" localSheetId="8" hidden="1">'(11) Presupuesto'!$9:$10</definedName>
    <definedName name="Z_B74BB35E_E214_422E_BB39_6D168553F4C5_.wvu.PrintTitles" localSheetId="9" hidden="1">'(12) Tesorería'!$8:$9</definedName>
    <definedName name="Z_B74BB35E_E214_422E_BB39_6D168553F4C5_.wvu.PrintTitles" localSheetId="1" hidden="1">'(3) Juridica'!$7:$8</definedName>
    <definedName name="Z_B74BB35E_E214_422E_BB39_6D168553F4C5_.wvu.PrintTitles" localSheetId="3" hidden="1">'(5) Talento Humano'!$7:$8</definedName>
    <definedName name="Z_B74BB35E_E214_422E_BB39_6D168553F4C5_.wvu.PrintTitles" localSheetId="4" hidden="1">'(6) Seguridad y Salud T'!$8:$9</definedName>
    <definedName name="Z_B74BB35E_E214_422E_BB39_6D168553F4C5_.wvu.PrintTitles" localSheetId="5" hidden="1">'(7) Sistemas'!$8:$9</definedName>
    <definedName name="Z_B74BB35E_E214_422E_BB39_6D168553F4C5_.wvu.PrintTitles" localSheetId="6" hidden="1">'(8) Archivo Central'!$7:$8</definedName>
    <definedName name="Z_B74BB35E_E214_422E_BB39_6D168553F4C5_.wvu.PrintTitles" localSheetId="11" hidden="1">'Evaluación de Controles'!$1:$3</definedName>
    <definedName name="Z_B83C9EB8_C964_4489_98C8_19C81BFAE010_.wvu.Cols" localSheetId="0" hidden="1">'(1) Planeación'!#REF!,'(1) Planeación'!$D:$D,'(1) Planeación'!$I:$K,'(1) Planeación'!$O:$O,'(1) Planeación'!$Q:$R,'(1) Planeación'!$T:$V</definedName>
    <definedName name="Z_B83C9EB8_C964_4489_98C8_19C81BFAE010_.wvu.Cols" localSheetId="7" hidden="1">'(10) Contabilidad'!$D:$D,'(10) Contabilidad'!$F:$F,'(10) Contabilidad'!$K:$M,'(10) Contabilidad'!$Q:$Q,'(10) Contabilidad'!$S:$T,'(10) Contabilidad'!$V:$X</definedName>
    <definedName name="Z_B83C9EB8_C964_4489_98C8_19C81BFAE010_.wvu.Cols" localSheetId="8" hidden="1">'(11) Presupuesto'!#REF!,'(11) Presupuesto'!$E:$E,'(11) Presupuesto'!$J:$L,'(11) Presupuesto'!$P:$P,'(11) Presupuesto'!$R:$S,'(11) Presupuesto'!$U:$W</definedName>
    <definedName name="Z_B83C9EB8_C964_4489_98C8_19C81BFAE010_.wvu.Cols" localSheetId="9" hidden="1">'(12) Tesorería'!#REF!,'(12) Tesorería'!$E:$E,'(12) Tesorería'!$J:$L,'(12) Tesorería'!$P:$P,'(12) Tesorería'!$R:$S,'(12) Tesorería'!$U:$W</definedName>
    <definedName name="Z_B83C9EB8_C964_4489_98C8_19C81BFAE010_.wvu.Cols" localSheetId="10" hidden="1">'(13) Almacén'!#REF!,'(13) Almacén'!$E:$E,'(13) Almacén'!$J:$L,'(13) Almacén'!$P:$P,'(13) Almacén'!$R:$S,'(13) Almacén'!$U:$W</definedName>
    <definedName name="Z_B83C9EB8_C964_4489_98C8_19C81BFAE010_.wvu.Cols" localSheetId="1" hidden="1">'(3) Juridica'!#REF!,'(3) Juridica'!$E:$E,'(3) Juridica'!$J:$L,'(3) Juridica'!$P:$P,'(3) Juridica'!$R:$S,'(3) Juridica'!$U:$W</definedName>
    <definedName name="Z_B83C9EB8_C964_4489_98C8_19C81BFAE010_.wvu.Cols" localSheetId="2" hidden="1">'(4) Contratación'!#REF!,'(4) Contratación'!$E:$E,'(4) Contratación'!$J:$L,'(4) Contratación'!$P:$P,'(4) Contratación'!$R:$S,'(4) Contratación'!$U:$W</definedName>
    <definedName name="Z_B83C9EB8_C964_4489_98C8_19C81BFAE010_.wvu.Cols" localSheetId="3" hidden="1">'(5) Talento Humano'!#REF!,'(5) Talento Humano'!$E:$E,'(5) Talento Humano'!$J:$L,'(5) Talento Humano'!$P:$P,'(5) Talento Humano'!$R:$S,'(5) Talento Humano'!$U:$W</definedName>
    <definedName name="Z_B83C9EB8_C964_4489_98C8_19C81BFAE010_.wvu.Cols" localSheetId="4" hidden="1">'(6) Seguridad y Salud T'!#REF!,'(6) Seguridad y Salud T'!$E:$E,'(6) Seguridad y Salud T'!$J:$L,'(6) Seguridad y Salud T'!$P:$P,'(6) Seguridad y Salud T'!$R:$S,'(6) Seguridad y Salud T'!$U:$W</definedName>
    <definedName name="Z_B83C9EB8_C964_4489_98C8_19C81BFAE010_.wvu.Cols" localSheetId="5" hidden="1">'(7) Sistemas'!#REF!,'(7) Sistemas'!$E:$E,'(7) Sistemas'!$J:$L,'(7) Sistemas'!$P:$P,'(7) Sistemas'!$R:$S,'(7) Sistemas'!$U:$W</definedName>
    <definedName name="Z_B83C9EB8_C964_4489_98C8_19C81BFAE010_.wvu.Cols" localSheetId="6" hidden="1">'(8) Archivo Central'!#REF!,'(8) Archivo Central'!$E:$E,'(8) Archivo Central'!$J:$L,'(8) Archivo Central'!$P:$P,'(8) Archivo Central'!$R:$S,'(8) Archivo Central'!$U:$U</definedName>
    <definedName name="Z_B83C9EB8_C964_4489_98C8_19C81BFAE010_.wvu.Cols" localSheetId="12" hidden="1">Resumen!$Q:$AE,Resumen!$AH:$AX</definedName>
    <definedName name="Z_B83C9EB8_C964_4489_98C8_19C81BFAE010_.wvu.PrintArea" localSheetId="7" hidden="1">'(10) Contabilidad'!$A$1:$V$12</definedName>
    <definedName name="Z_B83C9EB8_C964_4489_98C8_19C81BFAE010_.wvu.PrintArea" localSheetId="8" hidden="1">'(11) Presupuesto'!$A$4:$U$12</definedName>
    <definedName name="Z_B83C9EB8_C964_4489_98C8_19C81BFAE010_.wvu.PrintArea" localSheetId="9" hidden="1">'(12) Tesorería'!$A$1:$U$13</definedName>
    <definedName name="Z_B83C9EB8_C964_4489_98C8_19C81BFAE010_.wvu.PrintArea" localSheetId="10" hidden="1">'(13) Almacén'!$A$1:$U$12</definedName>
    <definedName name="Z_B83C9EB8_C964_4489_98C8_19C81BFAE010_.wvu.PrintArea" localSheetId="1" hidden="1">'(3) Juridica'!$A$1:$U$10</definedName>
    <definedName name="Z_B83C9EB8_C964_4489_98C8_19C81BFAE010_.wvu.PrintArea" localSheetId="2" hidden="1">'(4) Contratación'!$A$1:$U$10</definedName>
    <definedName name="Z_B83C9EB8_C964_4489_98C8_19C81BFAE010_.wvu.PrintArea" localSheetId="3" hidden="1">'(5) Talento Humano'!$A$2:$U$12</definedName>
    <definedName name="Z_B83C9EB8_C964_4489_98C8_19C81BFAE010_.wvu.PrintArea" localSheetId="4" hidden="1">'(6) Seguridad y Salud T'!$A$1:$U$12</definedName>
    <definedName name="Z_B83C9EB8_C964_4489_98C8_19C81BFAE010_.wvu.PrintArea" localSheetId="5" hidden="1">'(7) Sistemas'!$A$1:$U$13</definedName>
    <definedName name="Z_B83C9EB8_C964_4489_98C8_19C81BFAE010_.wvu.PrintArea" localSheetId="6" hidden="1">'(8) Archivo Central'!$A$1:$U$13</definedName>
    <definedName name="Z_B83C9EB8_C964_4489_98C8_19C81BFAE010_.wvu.PrintArea" localSheetId="11" hidden="1">'Evaluación de Controles'!$B$1:$Y$50</definedName>
    <definedName name="Z_B83C9EB8_C964_4489_98C8_19C81BFAE010_.wvu.PrintArea" localSheetId="13" hidden="1">Evolución!$K$1:$Q$10</definedName>
    <definedName name="Z_B83C9EB8_C964_4489_98C8_19C81BFAE010_.wvu.PrintArea" localSheetId="15" hidden="1">Impactos!$A$1:$G$12</definedName>
    <definedName name="Z_B83C9EB8_C964_4489_98C8_19C81BFAE010_.wvu.PrintArea" localSheetId="12" hidden="1">Resumen!$A$2:$O$31</definedName>
    <definedName name="Z_B83C9EB8_C964_4489_98C8_19C81BFAE010_.wvu.PrintTitles" localSheetId="7" hidden="1">'(10) Contabilidad'!$8:$9</definedName>
    <definedName name="Z_B83C9EB8_C964_4489_98C8_19C81BFAE010_.wvu.PrintTitles" localSheetId="8" hidden="1">'(11) Presupuesto'!$9:$10</definedName>
    <definedName name="Z_B83C9EB8_C964_4489_98C8_19C81BFAE010_.wvu.PrintTitles" localSheetId="9" hidden="1">'(12) Tesorería'!$8:$9</definedName>
    <definedName name="Z_B83C9EB8_C964_4489_98C8_19C81BFAE010_.wvu.PrintTitles" localSheetId="1" hidden="1">'(3) Juridica'!$7:$8</definedName>
    <definedName name="Z_B83C9EB8_C964_4489_98C8_19C81BFAE010_.wvu.PrintTitles" localSheetId="3" hidden="1">'(5) Talento Humano'!$7:$8</definedName>
    <definedName name="Z_B83C9EB8_C964_4489_98C8_19C81BFAE010_.wvu.PrintTitles" localSheetId="4" hidden="1">'(6) Seguridad y Salud T'!$8:$9</definedName>
    <definedName name="Z_B83C9EB8_C964_4489_98C8_19C81BFAE010_.wvu.PrintTitles" localSheetId="5" hidden="1">'(7) Sistemas'!$8:$9</definedName>
    <definedName name="Z_B83C9EB8_C964_4489_98C8_19C81BFAE010_.wvu.PrintTitles" localSheetId="6" hidden="1">'(8) Archivo Central'!$7:$8</definedName>
    <definedName name="Z_B83C9EB8_C964_4489_98C8_19C81BFAE010_.wvu.PrintTitles" localSheetId="11" hidden="1">'Evaluación de Controles'!$1:$3</definedName>
    <definedName name="Z_C8C25E0F_313C_40E1_BC27_B55128053FAD_.wvu.Cols" localSheetId="0" hidden="1">'(1) Planeación'!#REF!,'(1) Planeación'!$D:$D,'(1) Planeación'!$I:$K,'(1) Planeación'!$O:$O,'(1) Planeación'!$Q:$R,'(1) Planeación'!$T:$V</definedName>
    <definedName name="Z_C8C25E0F_313C_40E1_BC27_B55128053FAD_.wvu.Cols" localSheetId="8" hidden="1">'(11) Presupuesto'!#REF!,'(11) Presupuesto'!$E:$E,'(11) Presupuesto'!$J:$L,'(11) Presupuesto'!$P:$P,'(11) Presupuesto'!$R:$S,'(11) Presupuesto'!$U:$W</definedName>
    <definedName name="Z_C8C25E0F_313C_40E1_BC27_B55128053FAD_.wvu.Cols" localSheetId="1" hidden="1">'(3) Juridica'!#REF!,'(3) Juridica'!$E:$E,'(3) Juridica'!$J:$L,'(3) Juridica'!$P:$P,'(3) Juridica'!$R:$S,'(3) Juridica'!$U:$W</definedName>
    <definedName name="Z_C8C25E0F_313C_40E1_BC27_B55128053FAD_.wvu.Cols" localSheetId="2" hidden="1">'(4) Contratación'!#REF!,'(4) Contratación'!$E:$E,'(4) Contratación'!$J:$L,'(4) Contratación'!$P:$P,'(4) Contratación'!$R:$S,'(4) Contratación'!$U:$W</definedName>
    <definedName name="Z_C8C25E0F_313C_40E1_BC27_B55128053FAD_.wvu.Cols" localSheetId="3" hidden="1">'(5) Talento Humano'!#REF!,'(5) Talento Humano'!$E:$E,'(5) Talento Humano'!$J:$L,'(5) Talento Humano'!$P:$P,'(5) Talento Humano'!$R:$S,'(5) Talento Humano'!$U:$W</definedName>
    <definedName name="Z_C8C25E0F_313C_40E1_BC27_B55128053FAD_.wvu.Cols" localSheetId="4" hidden="1">'(6) Seguridad y Salud T'!#REF!,'(6) Seguridad y Salud T'!$E:$E,'(6) Seguridad y Salud T'!$J:$L,'(6) Seguridad y Salud T'!$P:$P,'(6) Seguridad y Salud T'!$R:$S,'(6) Seguridad y Salud T'!$U:$W</definedName>
    <definedName name="Z_C8C25E0F_313C_40E1_BC27_B55128053FAD_.wvu.Cols" localSheetId="12" hidden="1">Resumen!$Q:$AE,Resumen!$AH:$AX</definedName>
    <definedName name="Z_C8C25E0F_313C_40E1_BC27_B55128053FAD_.wvu.PrintArea" localSheetId="7" hidden="1">'(10) Contabilidad'!$A$1:$V$12</definedName>
    <definedName name="Z_C8C25E0F_313C_40E1_BC27_B55128053FAD_.wvu.PrintArea" localSheetId="8" hidden="1">'(11) Presupuesto'!$A$4:$U$12</definedName>
    <definedName name="Z_C8C25E0F_313C_40E1_BC27_B55128053FAD_.wvu.PrintArea" localSheetId="9" hidden="1">'(12) Tesorería'!$A$1:$U$13</definedName>
    <definedName name="Z_C8C25E0F_313C_40E1_BC27_B55128053FAD_.wvu.PrintArea" localSheetId="10" hidden="1">'(13) Almacén'!$A$1:$U$12</definedName>
    <definedName name="Z_C8C25E0F_313C_40E1_BC27_B55128053FAD_.wvu.PrintArea" localSheetId="1" hidden="1">'(3) Juridica'!$A$1:$U$10</definedName>
    <definedName name="Z_C8C25E0F_313C_40E1_BC27_B55128053FAD_.wvu.PrintArea" localSheetId="2" hidden="1">'(4) Contratación'!$A$1:$U$10</definedName>
    <definedName name="Z_C8C25E0F_313C_40E1_BC27_B55128053FAD_.wvu.PrintArea" localSheetId="3" hidden="1">'(5) Talento Humano'!$A$2:$U$12</definedName>
    <definedName name="Z_C8C25E0F_313C_40E1_BC27_B55128053FAD_.wvu.PrintArea" localSheetId="4" hidden="1">'(6) Seguridad y Salud T'!$A$1:$U$12</definedName>
    <definedName name="Z_C8C25E0F_313C_40E1_BC27_B55128053FAD_.wvu.PrintArea" localSheetId="5" hidden="1">'(7) Sistemas'!$A$1:$U$13</definedName>
    <definedName name="Z_C8C25E0F_313C_40E1_BC27_B55128053FAD_.wvu.PrintArea" localSheetId="6" hidden="1">'(8) Archivo Central'!$A$1:$U$13</definedName>
    <definedName name="Z_C8C25E0F_313C_40E1_BC27_B55128053FAD_.wvu.PrintArea" localSheetId="11" hidden="1">'Evaluación de Controles'!$B$1:$Y$50</definedName>
    <definedName name="Z_C8C25E0F_313C_40E1_BC27_B55128053FAD_.wvu.PrintArea" localSheetId="13" hidden="1">Evolución!$K$1:$Q$10</definedName>
    <definedName name="Z_C8C25E0F_313C_40E1_BC27_B55128053FAD_.wvu.PrintArea" localSheetId="15" hidden="1">Impactos!$A$1:$G$12</definedName>
    <definedName name="Z_C8C25E0F_313C_40E1_BC27_B55128053FAD_.wvu.PrintArea" localSheetId="12" hidden="1">Resumen!$A$2:$O$31</definedName>
    <definedName name="Z_C8C25E0F_313C_40E1_BC27_B55128053FAD_.wvu.PrintTitles" localSheetId="7" hidden="1">'(10) Contabilidad'!$8:$9</definedName>
    <definedName name="Z_C8C25E0F_313C_40E1_BC27_B55128053FAD_.wvu.PrintTitles" localSheetId="8" hidden="1">'(11) Presupuesto'!$9:$10</definedName>
    <definedName name="Z_C8C25E0F_313C_40E1_BC27_B55128053FAD_.wvu.PrintTitles" localSheetId="9" hidden="1">'(12) Tesorería'!$8:$9</definedName>
    <definedName name="Z_C8C25E0F_313C_40E1_BC27_B55128053FAD_.wvu.PrintTitles" localSheetId="1" hidden="1">'(3) Juridica'!$7:$8</definedName>
    <definedName name="Z_C8C25E0F_313C_40E1_BC27_B55128053FAD_.wvu.PrintTitles" localSheetId="3" hidden="1">'(5) Talento Humano'!$7:$8</definedName>
    <definedName name="Z_C8C25E0F_313C_40E1_BC27_B55128053FAD_.wvu.PrintTitles" localSheetId="4" hidden="1">'(6) Seguridad y Salud T'!$8:$9</definedName>
    <definedName name="Z_C8C25E0F_313C_40E1_BC27_B55128053FAD_.wvu.PrintTitles" localSheetId="5" hidden="1">'(7) Sistemas'!$8:$9</definedName>
    <definedName name="Z_C8C25E0F_313C_40E1_BC27_B55128053FAD_.wvu.PrintTitles" localSheetId="6" hidden="1">'(8) Archivo Central'!$7:$8</definedName>
    <definedName name="Z_C8C25E0F_313C_40E1_BC27_B55128053FAD_.wvu.PrintTitles" localSheetId="11" hidden="1">'Evaluación de Controles'!$1:$3</definedName>
    <definedName name="Z_C9A17BF0_2451_44C4_898F_CFB8403323EA_.wvu.Cols" localSheetId="0" hidden="1">'(1) Planeación'!#REF!,'(1) Planeación'!$D:$D,'(1) Planeación'!$I:$K,'(1) Planeación'!$O:$O,'(1) Planeación'!$Q:$R,'(1) Planeación'!$T:$V</definedName>
    <definedName name="Z_C9A17BF0_2451_44C4_898F_CFB8403323EA_.wvu.Cols" localSheetId="7" hidden="1">'(10) Contabilidad'!$D:$D,'(10) Contabilidad'!$F:$F,'(10) Contabilidad'!$K:$M,'(10) Contabilidad'!$Q:$Q,'(10) Contabilidad'!$S:$T,'(10) Contabilidad'!$V:$X</definedName>
    <definedName name="Z_C9A17BF0_2451_44C4_898F_CFB8403323EA_.wvu.Cols" localSheetId="8" hidden="1">'(11) Presupuesto'!#REF!,'(11) Presupuesto'!$E:$E,'(11) Presupuesto'!$J:$L,'(11) Presupuesto'!$P:$P,'(11) Presupuesto'!$R:$S,'(11) Presupuesto'!$U:$W</definedName>
    <definedName name="Z_C9A17BF0_2451_44C4_898F_CFB8403323EA_.wvu.Cols" localSheetId="1" hidden="1">'(3) Juridica'!#REF!,'(3) Juridica'!$E:$E,'(3) Juridica'!$J:$L,'(3) Juridica'!$P:$P,'(3) Juridica'!$R:$S,'(3) Juridica'!$U:$W</definedName>
    <definedName name="Z_C9A17BF0_2451_44C4_898F_CFB8403323EA_.wvu.Cols" localSheetId="2" hidden="1">'(4) Contratación'!#REF!,'(4) Contratación'!$E:$E,'(4) Contratación'!$J:$L,'(4) Contratación'!$P:$P,'(4) Contratación'!$R:$S,'(4) Contratación'!$U:$W</definedName>
    <definedName name="Z_C9A17BF0_2451_44C4_898F_CFB8403323EA_.wvu.Cols" localSheetId="3" hidden="1">'(5) Talento Humano'!#REF!,'(5) Talento Humano'!$E:$E,'(5) Talento Humano'!$J:$L,'(5) Talento Humano'!$P:$P,'(5) Talento Humano'!$R:$S,'(5) Talento Humano'!$U:$W</definedName>
    <definedName name="Z_C9A17BF0_2451_44C4_898F_CFB8403323EA_.wvu.Cols" localSheetId="4" hidden="1">'(6) Seguridad y Salud T'!#REF!,'(6) Seguridad y Salud T'!$E:$E,'(6) Seguridad y Salud T'!$J:$L,'(6) Seguridad y Salud T'!$P:$P,'(6) Seguridad y Salud T'!$R:$S,'(6) Seguridad y Salud T'!$U:$W</definedName>
    <definedName name="Z_C9A17BF0_2451_44C4_898F_CFB8403323EA_.wvu.Cols" localSheetId="12" hidden="1">Resumen!$Q:$AE,Resumen!$AH:$AX</definedName>
    <definedName name="Z_C9A17BF0_2451_44C4_898F_CFB8403323EA_.wvu.PrintArea" localSheetId="7" hidden="1">'(10) Contabilidad'!$A$1:$V$12</definedName>
    <definedName name="Z_C9A17BF0_2451_44C4_898F_CFB8403323EA_.wvu.PrintArea" localSheetId="8" hidden="1">'(11) Presupuesto'!$A$4:$U$12</definedName>
    <definedName name="Z_C9A17BF0_2451_44C4_898F_CFB8403323EA_.wvu.PrintArea" localSheetId="9" hidden="1">'(12) Tesorería'!$A$1:$U$13</definedName>
    <definedName name="Z_C9A17BF0_2451_44C4_898F_CFB8403323EA_.wvu.PrintArea" localSheetId="10" hidden="1">'(13) Almacén'!$A$1:$U$12</definedName>
    <definedName name="Z_C9A17BF0_2451_44C4_898F_CFB8403323EA_.wvu.PrintArea" localSheetId="1" hidden="1">'(3) Juridica'!$A$1:$U$10</definedName>
    <definedName name="Z_C9A17BF0_2451_44C4_898F_CFB8403323EA_.wvu.PrintArea" localSheetId="2" hidden="1">'(4) Contratación'!$A$1:$U$10</definedName>
    <definedName name="Z_C9A17BF0_2451_44C4_898F_CFB8403323EA_.wvu.PrintArea" localSheetId="3" hidden="1">'(5) Talento Humano'!$A$2:$U$12</definedName>
    <definedName name="Z_C9A17BF0_2451_44C4_898F_CFB8403323EA_.wvu.PrintArea" localSheetId="4" hidden="1">'(6) Seguridad y Salud T'!$A$1:$U$12</definedName>
    <definedName name="Z_C9A17BF0_2451_44C4_898F_CFB8403323EA_.wvu.PrintArea" localSheetId="5" hidden="1">'(7) Sistemas'!$A$1:$U$13</definedName>
    <definedName name="Z_C9A17BF0_2451_44C4_898F_CFB8403323EA_.wvu.PrintArea" localSheetId="6" hidden="1">'(8) Archivo Central'!$A$1:$U$13</definedName>
    <definedName name="Z_C9A17BF0_2451_44C4_898F_CFB8403323EA_.wvu.PrintArea" localSheetId="11" hidden="1">'Evaluación de Controles'!$B$1:$Y$50</definedName>
    <definedName name="Z_C9A17BF0_2451_44C4_898F_CFB8403323EA_.wvu.PrintArea" localSheetId="13" hidden="1">Evolución!$K$1:$Q$10</definedName>
    <definedName name="Z_C9A17BF0_2451_44C4_898F_CFB8403323EA_.wvu.PrintArea" localSheetId="15" hidden="1">Impactos!$A$1:$G$12</definedName>
    <definedName name="Z_C9A17BF0_2451_44C4_898F_CFB8403323EA_.wvu.PrintArea" localSheetId="12" hidden="1">Resumen!$A$2:$O$31</definedName>
    <definedName name="Z_C9A17BF0_2451_44C4_898F_CFB8403323EA_.wvu.PrintTitles" localSheetId="7" hidden="1">'(10) Contabilidad'!$8:$9</definedName>
    <definedName name="Z_C9A17BF0_2451_44C4_898F_CFB8403323EA_.wvu.PrintTitles" localSheetId="8" hidden="1">'(11) Presupuesto'!$9:$10</definedName>
    <definedName name="Z_C9A17BF0_2451_44C4_898F_CFB8403323EA_.wvu.PrintTitles" localSheetId="9" hidden="1">'(12) Tesorería'!$8:$9</definedName>
    <definedName name="Z_C9A17BF0_2451_44C4_898F_CFB8403323EA_.wvu.PrintTitles" localSheetId="1" hidden="1">'(3) Juridica'!$7:$8</definedName>
    <definedName name="Z_C9A17BF0_2451_44C4_898F_CFB8403323EA_.wvu.PrintTitles" localSheetId="3" hidden="1">'(5) Talento Humano'!$7:$8</definedName>
    <definedName name="Z_C9A17BF0_2451_44C4_898F_CFB8403323EA_.wvu.PrintTitles" localSheetId="4" hidden="1">'(6) Seguridad y Salud T'!$8:$9</definedName>
    <definedName name="Z_C9A17BF0_2451_44C4_898F_CFB8403323EA_.wvu.PrintTitles" localSheetId="5" hidden="1">'(7) Sistemas'!$8:$9</definedName>
    <definedName name="Z_C9A17BF0_2451_44C4_898F_CFB8403323EA_.wvu.PrintTitles" localSheetId="6" hidden="1">'(8) Archivo Central'!$7:$8</definedName>
    <definedName name="Z_C9A17BF0_2451_44C4_898F_CFB8403323EA_.wvu.PrintTitles" localSheetId="11" hidden="1">'Evaluación de Controles'!$1:$3</definedName>
    <definedName name="Z_C9A812A3_B23E_4057_8694_158B0DEE8D06_.wvu.Cols" localSheetId="0" hidden="1">'(1) Planeación'!#REF!,'(1) Planeación'!$D:$D,'(1) Planeación'!$I:$K,'(1) Planeación'!$O:$O,'(1) Planeación'!$Q:$R,'(1) Planeación'!$T:$V</definedName>
    <definedName name="Z_C9A812A3_B23E_4057_8694_158B0DEE8D06_.wvu.Cols" localSheetId="1" hidden="1">'(3) Juridica'!#REF!,'(3) Juridica'!$E:$E,'(3) Juridica'!$J:$L,'(3) Juridica'!$P:$P,'(3) Juridica'!$R:$S,'(3) Juridica'!$U:$W</definedName>
    <definedName name="Z_C9A812A3_B23E_4057_8694_158B0DEE8D06_.wvu.Cols" localSheetId="12" hidden="1">Resumen!$Q:$AE,Resumen!$AH:$AX</definedName>
    <definedName name="Z_C9A812A3_B23E_4057_8694_158B0DEE8D06_.wvu.PrintArea" localSheetId="7" hidden="1">'(10) Contabilidad'!$A$1:$V$12</definedName>
    <definedName name="Z_C9A812A3_B23E_4057_8694_158B0DEE8D06_.wvu.PrintArea" localSheetId="8" hidden="1">'(11) Presupuesto'!$A$4:$U$12</definedName>
    <definedName name="Z_C9A812A3_B23E_4057_8694_158B0DEE8D06_.wvu.PrintArea" localSheetId="9" hidden="1">'(12) Tesorería'!$A$1:$U$13</definedName>
    <definedName name="Z_C9A812A3_B23E_4057_8694_158B0DEE8D06_.wvu.PrintArea" localSheetId="10" hidden="1">'(13) Almacén'!$A$1:$U$12</definedName>
    <definedName name="Z_C9A812A3_B23E_4057_8694_158B0DEE8D06_.wvu.PrintArea" localSheetId="1" hidden="1">'(3) Juridica'!$A$1:$U$10</definedName>
    <definedName name="Z_C9A812A3_B23E_4057_8694_158B0DEE8D06_.wvu.PrintArea" localSheetId="2" hidden="1">'(4) Contratación'!$A$1:$U$10</definedName>
    <definedName name="Z_C9A812A3_B23E_4057_8694_158B0DEE8D06_.wvu.PrintArea" localSheetId="3" hidden="1">'(5) Talento Humano'!$A$2:$U$12</definedName>
    <definedName name="Z_C9A812A3_B23E_4057_8694_158B0DEE8D06_.wvu.PrintArea" localSheetId="4" hidden="1">'(6) Seguridad y Salud T'!$A$1:$U$12</definedName>
    <definedName name="Z_C9A812A3_B23E_4057_8694_158B0DEE8D06_.wvu.PrintArea" localSheetId="5" hidden="1">'(7) Sistemas'!$A$1:$U$13</definedName>
    <definedName name="Z_C9A812A3_B23E_4057_8694_158B0DEE8D06_.wvu.PrintArea" localSheetId="6" hidden="1">'(8) Archivo Central'!$A$1:$U$13</definedName>
    <definedName name="Z_C9A812A3_B23E_4057_8694_158B0DEE8D06_.wvu.PrintArea" localSheetId="11" hidden="1">'Evaluación de Controles'!$B$1:$Y$50</definedName>
    <definedName name="Z_C9A812A3_B23E_4057_8694_158B0DEE8D06_.wvu.PrintArea" localSheetId="13" hidden="1">Evolución!$K$1:$Q$10</definedName>
    <definedName name="Z_C9A812A3_B23E_4057_8694_158B0DEE8D06_.wvu.PrintArea" localSheetId="15" hidden="1">Impactos!$A$1:$G$12</definedName>
    <definedName name="Z_C9A812A3_B23E_4057_8694_158B0DEE8D06_.wvu.PrintArea" localSheetId="12" hidden="1">Resumen!$A$2:$O$31</definedName>
    <definedName name="Z_C9A812A3_B23E_4057_8694_158B0DEE8D06_.wvu.PrintTitles" localSheetId="7" hidden="1">'(10) Contabilidad'!$8:$9</definedName>
    <definedName name="Z_C9A812A3_B23E_4057_8694_158B0DEE8D06_.wvu.PrintTitles" localSheetId="8" hidden="1">'(11) Presupuesto'!$9:$10</definedName>
    <definedName name="Z_C9A812A3_B23E_4057_8694_158B0DEE8D06_.wvu.PrintTitles" localSheetId="9" hidden="1">'(12) Tesorería'!$8:$9</definedName>
    <definedName name="Z_C9A812A3_B23E_4057_8694_158B0DEE8D06_.wvu.PrintTitles" localSheetId="1" hidden="1">'(3) Juridica'!$7:$8</definedName>
    <definedName name="Z_C9A812A3_B23E_4057_8694_158B0DEE8D06_.wvu.PrintTitles" localSheetId="3" hidden="1">'(5) Talento Humano'!$7:$8</definedName>
    <definedName name="Z_C9A812A3_B23E_4057_8694_158B0DEE8D06_.wvu.PrintTitles" localSheetId="4" hidden="1">'(6) Seguridad y Salud T'!$8:$9</definedName>
    <definedName name="Z_C9A812A3_B23E_4057_8694_158B0DEE8D06_.wvu.PrintTitles" localSheetId="5" hidden="1">'(7) Sistemas'!$8:$9</definedName>
    <definedName name="Z_C9A812A3_B23E_4057_8694_158B0DEE8D06_.wvu.PrintTitles" localSheetId="6" hidden="1">'(8) Archivo Central'!$7:$8</definedName>
    <definedName name="Z_C9A812A3_B23E_4057_8694_158B0DEE8D06_.wvu.PrintTitles" localSheetId="11" hidden="1">'Evaluación de Controles'!$1:$3</definedName>
    <definedName name="Z_CC42E740_ADA2_4B3E_AB77_9BBCCE9EC444_.wvu.Cols" localSheetId="0" hidden="1">'(1) Planeación'!#REF!,'(1) Planeación'!$D:$D,'(1) Planeación'!$I:$K,'(1) Planeación'!$O:$O,'(1) Planeación'!$Q:$R,'(1) Planeación'!$T:$V</definedName>
    <definedName name="Z_CC42E740_ADA2_4B3E_AB77_9BBCCE9EC444_.wvu.Cols" localSheetId="7" hidden="1">'(10) Contabilidad'!$D:$D,'(10) Contabilidad'!$F:$F,'(10) Contabilidad'!$K:$M,'(10) Contabilidad'!$Q:$Q,'(10) Contabilidad'!$S:$T,'(10) Contabilidad'!$V:$X</definedName>
    <definedName name="Z_CC42E740_ADA2_4B3E_AB77_9BBCCE9EC444_.wvu.Cols" localSheetId="8" hidden="1">'(11) Presupuesto'!#REF!,'(11) Presupuesto'!$E:$E,'(11) Presupuesto'!$J:$L,'(11) Presupuesto'!$P:$P,'(11) Presupuesto'!$R:$S,'(11) Presupuesto'!$U:$W</definedName>
    <definedName name="Z_CC42E740_ADA2_4B3E_AB77_9BBCCE9EC444_.wvu.Cols" localSheetId="9" hidden="1">'(12) Tesorería'!#REF!,'(12) Tesorería'!$E:$E,'(12) Tesorería'!$J:$L,'(12) Tesorería'!$P:$P,'(12) Tesorería'!$R:$S,'(12) Tesorería'!$U:$W</definedName>
    <definedName name="Z_CC42E740_ADA2_4B3E_AB77_9BBCCE9EC444_.wvu.Cols" localSheetId="1" hidden="1">'(3) Juridica'!#REF!,'(3) Juridica'!$E:$E,'(3) Juridica'!$J:$L,'(3) Juridica'!$P:$P,'(3) Juridica'!$R:$S,'(3) Juridica'!$U:$W</definedName>
    <definedName name="Z_CC42E740_ADA2_4B3E_AB77_9BBCCE9EC444_.wvu.Cols" localSheetId="2" hidden="1">'(4) Contratación'!#REF!,'(4) Contratación'!$E:$E,'(4) Contratación'!$J:$L,'(4) Contratación'!$P:$P,'(4) Contratación'!$R:$S,'(4) Contratación'!$U:$W</definedName>
    <definedName name="Z_CC42E740_ADA2_4B3E_AB77_9BBCCE9EC444_.wvu.Cols" localSheetId="3" hidden="1">'(5) Talento Humano'!#REF!,'(5) Talento Humano'!$E:$E,'(5) Talento Humano'!$J:$L,'(5) Talento Humano'!$P:$P,'(5) Talento Humano'!$R:$S,'(5) Talento Humano'!$U:$W</definedName>
    <definedName name="Z_CC42E740_ADA2_4B3E_AB77_9BBCCE9EC444_.wvu.Cols" localSheetId="4" hidden="1">'(6) Seguridad y Salud T'!#REF!,'(6) Seguridad y Salud T'!$E:$E,'(6) Seguridad y Salud T'!$J:$L,'(6) Seguridad y Salud T'!$P:$P,'(6) Seguridad y Salud T'!$R:$S,'(6) Seguridad y Salud T'!$U:$W</definedName>
    <definedName name="Z_CC42E740_ADA2_4B3E_AB77_9BBCCE9EC444_.wvu.Cols" localSheetId="12" hidden="1">Resumen!$Q:$AE,Resumen!$AH:$AX</definedName>
    <definedName name="Z_CC42E740_ADA2_4B3E_AB77_9BBCCE9EC444_.wvu.PrintArea" localSheetId="7" hidden="1">'(10) Contabilidad'!$A$1:$V$12</definedName>
    <definedName name="Z_CC42E740_ADA2_4B3E_AB77_9BBCCE9EC444_.wvu.PrintArea" localSheetId="8" hidden="1">'(11) Presupuesto'!$A$4:$U$12</definedName>
    <definedName name="Z_CC42E740_ADA2_4B3E_AB77_9BBCCE9EC444_.wvu.PrintArea" localSheetId="9" hidden="1">'(12) Tesorería'!$A$1:$U$13</definedName>
    <definedName name="Z_CC42E740_ADA2_4B3E_AB77_9BBCCE9EC444_.wvu.PrintArea" localSheetId="10" hidden="1">'(13) Almacén'!$A$1:$U$12</definedName>
    <definedName name="Z_CC42E740_ADA2_4B3E_AB77_9BBCCE9EC444_.wvu.PrintArea" localSheetId="1" hidden="1">'(3) Juridica'!$A$1:$U$10</definedName>
    <definedName name="Z_CC42E740_ADA2_4B3E_AB77_9BBCCE9EC444_.wvu.PrintArea" localSheetId="2" hidden="1">'(4) Contratación'!$A$1:$U$10</definedName>
    <definedName name="Z_CC42E740_ADA2_4B3E_AB77_9BBCCE9EC444_.wvu.PrintArea" localSheetId="3" hidden="1">'(5) Talento Humano'!$A$2:$U$12</definedName>
    <definedName name="Z_CC42E740_ADA2_4B3E_AB77_9BBCCE9EC444_.wvu.PrintArea" localSheetId="4" hidden="1">'(6) Seguridad y Salud T'!$A$1:$U$12</definedName>
    <definedName name="Z_CC42E740_ADA2_4B3E_AB77_9BBCCE9EC444_.wvu.PrintArea" localSheetId="5" hidden="1">'(7) Sistemas'!$A$1:$U$13</definedName>
    <definedName name="Z_CC42E740_ADA2_4B3E_AB77_9BBCCE9EC444_.wvu.PrintArea" localSheetId="6" hidden="1">'(8) Archivo Central'!$A$1:$U$13</definedName>
    <definedName name="Z_CC42E740_ADA2_4B3E_AB77_9BBCCE9EC444_.wvu.PrintArea" localSheetId="11" hidden="1">'Evaluación de Controles'!$B$1:$Y$50</definedName>
    <definedName name="Z_CC42E740_ADA2_4B3E_AB77_9BBCCE9EC444_.wvu.PrintArea" localSheetId="13" hidden="1">Evolución!$K$1:$Q$10</definedName>
    <definedName name="Z_CC42E740_ADA2_4B3E_AB77_9BBCCE9EC444_.wvu.PrintArea" localSheetId="15" hidden="1">Impactos!$A$1:$G$12</definedName>
    <definedName name="Z_CC42E740_ADA2_4B3E_AB77_9BBCCE9EC444_.wvu.PrintArea" localSheetId="12" hidden="1">Resumen!$A$2:$O$31</definedName>
    <definedName name="Z_CC42E740_ADA2_4B3E_AB77_9BBCCE9EC444_.wvu.PrintTitles" localSheetId="7" hidden="1">'(10) Contabilidad'!$8:$9</definedName>
    <definedName name="Z_CC42E740_ADA2_4B3E_AB77_9BBCCE9EC444_.wvu.PrintTitles" localSheetId="8" hidden="1">'(11) Presupuesto'!$9:$10</definedName>
    <definedName name="Z_CC42E740_ADA2_4B3E_AB77_9BBCCE9EC444_.wvu.PrintTitles" localSheetId="9" hidden="1">'(12) Tesorería'!$8:$9</definedName>
    <definedName name="Z_CC42E740_ADA2_4B3E_AB77_9BBCCE9EC444_.wvu.PrintTitles" localSheetId="1" hidden="1">'(3) Juridica'!$7:$8</definedName>
    <definedName name="Z_CC42E740_ADA2_4B3E_AB77_9BBCCE9EC444_.wvu.PrintTitles" localSheetId="3" hidden="1">'(5) Talento Humano'!$7:$8</definedName>
    <definedName name="Z_CC42E740_ADA2_4B3E_AB77_9BBCCE9EC444_.wvu.PrintTitles" localSheetId="4" hidden="1">'(6) Seguridad y Salud T'!$8:$9</definedName>
    <definedName name="Z_CC42E740_ADA2_4B3E_AB77_9BBCCE9EC444_.wvu.PrintTitles" localSheetId="5" hidden="1">'(7) Sistemas'!$8:$9</definedName>
    <definedName name="Z_CC42E740_ADA2_4B3E_AB77_9BBCCE9EC444_.wvu.PrintTitles" localSheetId="6" hidden="1">'(8) Archivo Central'!$7:$8</definedName>
    <definedName name="Z_CC42E740_ADA2_4B3E_AB77_9BBCCE9EC444_.wvu.PrintTitles" localSheetId="11" hidden="1">'Evaluación de Controles'!$1:$3</definedName>
    <definedName name="Z_D504B807_AE7E_4042_848D_21D8E9CBBAC1_.wvu.Cols" localSheetId="0" hidden="1">'(1) Planeación'!#REF!,'(1) Planeación'!$D:$D,'(1) Planeación'!$I:$K,'(1) Planeación'!$O:$O,'(1) Planeación'!$Q:$R,'(1) Planeación'!$T:$V</definedName>
    <definedName name="Z_D504B807_AE7E_4042_848D_21D8E9CBBAC1_.wvu.Cols" localSheetId="12" hidden="1">Resumen!$Q:$AE,Resumen!$AH:$AX</definedName>
    <definedName name="Z_D504B807_AE7E_4042_848D_21D8E9CBBAC1_.wvu.PrintArea" localSheetId="7" hidden="1">'(10) Contabilidad'!$A$1:$V$12</definedName>
    <definedName name="Z_D504B807_AE7E_4042_848D_21D8E9CBBAC1_.wvu.PrintArea" localSheetId="8" hidden="1">'(11) Presupuesto'!$A$4:$U$12</definedName>
    <definedName name="Z_D504B807_AE7E_4042_848D_21D8E9CBBAC1_.wvu.PrintArea" localSheetId="9" hidden="1">'(12) Tesorería'!$A$1:$U$13</definedName>
    <definedName name="Z_D504B807_AE7E_4042_848D_21D8E9CBBAC1_.wvu.PrintArea" localSheetId="10" hidden="1">'(13) Almacén'!$A$1:$U$12</definedName>
    <definedName name="Z_D504B807_AE7E_4042_848D_21D8E9CBBAC1_.wvu.PrintArea" localSheetId="1" hidden="1">'(3) Juridica'!$A$1:$U$10</definedName>
    <definedName name="Z_D504B807_AE7E_4042_848D_21D8E9CBBAC1_.wvu.PrintArea" localSheetId="2" hidden="1">'(4) Contratación'!$A$1:$U$10</definedName>
    <definedName name="Z_D504B807_AE7E_4042_848D_21D8E9CBBAC1_.wvu.PrintArea" localSheetId="3" hidden="1">'(5) Talento Humano'!$A$2:$U$12</definedName>
    <definedName name="Z_D504B807_AE7E_4042_848D_21D8E9CBBAC1_.wvu.PrintArea" localSheetId="4" hidden="1">'(6) Seguridad y Salud T'!$A$1:$U$12</definedName>
    <definedName name="Z_D504B807_AE7E_4042_848D_21D8E9CBBAC1_.wvu.PrintArea" localSheetId="5" hidden="1">'(7) Sistemas'!$A$1:$U$13</definedName>
    <definedName name="Z_D504B807_AE7E_4042_848D_21D8E9CBBAC1_.wvu.PrintArea" localSheetId="6" hidden="1">'(8) Archivo Central'!$A$1:$U$13</definedName>
    <definedName name="Z_D504B807_AE7E_4042_848D_21D8E9CBBAC1_.wvu.PrintArea" localSheetId="11" hidden="1">'Evaluación de Controles'!$B$1:$Y$50</definedName>
    <definedName name="Z_D504B807_AE7E_4042_848D_21D8E9CBBAC1_.wvu.PrintArea" localSheetId="13" hidden="1">Evolución!$K$1:$Q$10</definedName>
    <definedName name="Z_D504B807_AE7E_4042_848D_21D8E9CBBAC1_.wvu.PrintArea" localSheetId="15" hidden="1">Impactos!$A$1:$G$12</definedName>
    <definedName name="Z_D504B807_AE7E_4042_848D_21D8E9CBBAC1_.wvu.PrintArea" localSheetId="12" hidden="1">Resumen!$A$2:$O$31</definedName>
    <definedName name="Z_D504B807_AE7E_4042_848D_21D8E9CBBAC1_.wvu.PrintTitles" localSheetId="7" hidden="1">'(10) Contabilidad'!$8:$9</definedName>
    <definedName name="Z_D504B807_AE7E_4042_848D_21D8E9CBBAC1_.wvu.PrintTitles" localSheetId="8" hidden="1">'(11) Presupuesto'!$9:$10</definedName>
    <definedName name="Z_D504B807_AE7E_4042_848D_21D8E9CBBAC1_.wvu.PrintTitles" localSheetId="9" hidden="1">'(12) Tesorería'!$8:$9</definedName>
    <definedName name="Z_D504B807_AE7E_4042_848D_21D8E9CBBAC1_.wvu.PrintTitles" localSheetId="1" hidden="1">'(3) Juridica'!$7:$8</definedName>
    <definedName name="Z_D504B807_AE7E_4042_848D_21D8E9CBBAC1_.wvu.PrintTitles" localSheetId="3" hidden="1">'(5) Talento Humano'!$7:$8</definedName>
    <definedName name="Z_D504B807_AE7E_4042_848D_21D8E9CBBAC1_.wvu.PrintTitles" localSheetId="4" hidden="1">'(6) Seguridad y Salud T'!$8:$9</definedName>
    <definedName name="Z_D504B807_AE7E_4042_848D_21D8E9CBBAC1_.wvu.PrintTitles" localSheetId="5" hidden="1">'(7) Sistemas'!$8:$9</definedName>
    <definedName name="Z_D504B807_AE7E_4042_848D_21D8E9CBBAC1_.wvu.PrintTitles" localSheetId="6" hidden="1">'(8) Archivo Central'!$7:$8</definedName>
    <definedName name="Z_D504B807_AE7E_4042_848D_21D8E9CBBAC1_.wvu.PrintTitles" localSheetId="11" hidden="1">'Evaluación de Controles'!$1:$3</definedName>
    <definedName name="Z_D674221F_3F50_45D7_B99E_107AE99970DE_.wvu.Cols" localSheetId="0" hidden="1">'(1) Planeación'!#REF!,'(1) Planeación'!$D:$D,'(1) Planeación'!$I:$K,'(1) Planeación'!$O:$O,'(1) Planeación'!$Q:$R,'(1) Planeación'!$T:$V</definedName>
    <definedName name="Z_D674221F_3F50_45D7_B99E_107AE99970DE_.wvu.Cols" localSheetId="7" hidden="1">'(10) Contabilidad'!$D:$D,'(10) Contabilidad'!$F:$F,'(10) Contabilidad'!$K:$M,'(10) Contabilidad'!$Q:$Q,'(10) Contabilidad'!$S:$T,'(10) Contabilidad'!$V:$X</definedName>
    <definedName name="Z_D674221F_3F50_45D7_B99E_107AE99970DE_.wvu.Cols" localSheetId="8" hidden="1">'(11) Presupuesto'!#REF!,'(11) Presupuesto'!$E:$E,'(11) Presupuesto'!$J:$L,'(11) Presupuesto'!$P:$P,'(11) Presupuesto'!$R:$S,'(11) Presupuesto'!$U:$W</definedName>
    <definedName name="Z_D674221F_3F50_45D7_B99E_107AE99970DE_.wvu.Cols" localSheetId="1" hidden="1">'(3) Juridica'!#REF!,'(3) Juridica'!$E:$E,'(3) Juridica'!$J:$L,'(3) Juridica'!$P:$P,'(3) Juridica'!$R:$S,'(3) Juridica'!$U:$W</definedName>
    <definedName name="Z_D674221F_3F50_45D7_B99E_107AE99970DE_.wvu.Cols" localSheetId="2" hidden="1">'(4) Contratación'!#REF!,'(4) Contratación'!$E:$E,'(4) Contratación'!$J:$L,'(4) Contratación'!$P:$P,'(4) Contratación'!$R:$S,'(4) Contratación'!$U:$W</definedName>
    <definedName name="Z_D674221F_3F50_45D7_B99E_107AE99970DE_.wvu.Cols" localSheetId="3" hidden="1">'(5) Talento Humano'!#REF!,'(5) Talento Humano'!$E:$E,'(5) Talento Humano'!$J:$L,'(5) Talento Humano'!$P:$P,'(5) Talento Humano'!$R:$S,'(5) Talento Humano'!$U:$W</definedName>
    <definedName name="Z_D674221F_3F50_45D7_B99E_107AE99970DE_.wvu.Cols" localSheetId="4" hidden="1">'(6) Seguridad y Salud T'!#REF!,'(6) Seguridad y Salud T'!$E:$E,'(6) Seguridad y Salud T'!$J:$L,'(6) Seguridad y Salud T'!$P:$P,'(6) Seguridad y Salud T'!$R:$S,'(6) Seguridad y Salud T'!$U:$W</definedName>
    <definedName name="Z_D674221F_3F50_45D7_B99E_107AE99970DE_.wvu.Cols" localSheetId="12" hidden="1">Resumen!$Q:$AE,Resumen!$AH:$AX</definedName>
    <definedName name="Z_D674221F_3F50_45D7_B99E_107AE99970DE_.wvu.PrintArea" localSheetId="7" hidden="1">'(10) Contabilidad'!$A$1:$V$12</definedName>
    <definedName name="Z_D674221F_3F50_45D7_B99E_107AE99970DE_.wvu.PrintArea" localSheetId="8" hidden="1">'(11) Presupuesto'!$A$4:$U$12</definedName>
    <definedName name="Z_D674221F_3F50_45D7_B99E_107AE99970DE_.wvu.PrintArea" localSheetId="9" hidden="1">'(12) Tesorería'!$A$1:$U$13</definedName>
    <definedName name="Z_D674221F_3F50_45D7_B99E_107AE99970DE_.wvu.PrintArea" localSheetId="10" hidden="1">'(13) Almacén'!$A$1:$U$12</definedName>
    <definedName name="Z_D674221F_3F50_45D7_B99E_107AE99970DE_.wvu.PrintArea" localSheetId="1" hidden="1">'(3) Juridica'!$A$1:$U$10</definedName>
    <definedName name="Z_D674221F_3F50_45D7_B99E_107AE99970DE_.wvu.PrintArea" localSheetId="2" hidden="1">'(4) Contratación'!$A$1:$U$10</definedName>
    <definedName name="Z_D674221F_3F50_45D7_B99E_107AE99970DE_.wvu.PrintArea" localSheetId="3" hidden="1">'(5) Talento Humano'!$A$2:$U$12</definedName>
    <definedName name="Z_D674221F_3F50_45D7_B99E_107AE99970DE_.wvu.PrintArea" localSheetId="4" hidden="1">'(6) Seguridad y Salud T'!$A$1:$U$12</definedName>
    <definedName name="Z_D674221F_3F50_45D7_B99E_107AE99970DE_.wvu.PrintArea" localSheetId="5" hidden="1">'(7) Sistemas'!$A$1:$U$13</definedName>
    <definedName name="Z_D674221F_3F50_45D7_B99E_107AE99970DE_.wvu.PrintArea" localSheetId="6" hidden="1">'(8) Archivo Central'!$A$1:$U$13</definedName>
    <definedName name="Z_D674221F_3F50_45D7_B99E_107AE99970DE_.wvu.PrintArea" localSheetId="11" hidden="1">'Evaluación de Controles'!$B$1:$Y$50</definedName>
    <definedName name="Z_D674221F_3F50_45D7_B99E_107AE99970DE_.wvu.PrintArea" localSheetId="13" hidden="1">Evolución!$K$1:$Q$10</definedName>
    <definedName name="Z_D674221F_3F50_45D7_B99E_107AE99970DE_.wvu.PrintArea" localSheetId="15" hidden="1">Impactos!$A$1:$G$12</definedName>
    <definedName name="Z_D674221F_3F50_45D7_B99E_107AE99970DE_.wvu.PrintArea" localSheetId="12" hidden="1">Resumen!$A$2:$O$31</definedName>
    <definedName name="Z_D674221F_3F50_45D7_B99E_107AE99970DE_.wvu.PrintTitles" localSheetId="7" hidden="1">'(10) Contabilidad'!$8:$9</definedName>
    <definedName name="Z_D674221F_3F50_45D7_B99E_107AE99970DE_.wvu.PrintTitles" localSheetId="8" hidden="1">'(11) Presupuesto'!$9:$10</definedName>
    <definedName name="Z_D674221F_3F50_45D7_B99E_107AE99970DE_.wvu.PrintTitles" localSheetId="9" hidden="1">'(12) Tesorería'!$8:$9</definedName>
    <definedName name="Z_D674221F_3F50_45D7_B99E_107AE99970DE_.wvu.PrintTitles" localSheetId="1" hidden="1">'(3) Juridica'!$7:$8</definedName>
    <definedName name="Z_D674221F_3F50_45D7_B99E_107AE99970DE_.wvu.PrintTitles" localSheetId="3" hidden="1">'(5) Talento Humano'!$7:$8</definedName>
    <definedName name="Z_D674221F_3F50_45D7_B99E_107AE99970DE_.wvu.PrintTitles" localSheetId="4" hidden="1">'(6) Seguridad y Salud T'!$8:$9</definedName>
    <definedName name="Z_D674221F_3F50_45D7_B99E_107AE99970DE_.wvu.PrintTitles" localSheetId="5" hidden="1">'(7) Sistemas'!$8:$9</definedName>
    <definedName name="Z_D674221F_3F50_45D7_B99E_107AE99970DE_.wvu.PrintTitles" localSheetId="6" hidden="1">'(8) Archivo Central'!$7:$8</definedName>
    <definedName name="Z_D674221F_3F50_45D7_B99E_107AE99970DE_.wvu.PrintTitles" localSheetId="11" hidden="1">'Evaluación de Controles'!$1:$3</definedName>
    <definedName name="Z_D8BB7E15_0E8F_45FC_AD1A_6D8C295A087C_.wvu.Cols" localSheetId="0" hidden="1">'(1) Planeación'!#REF!,'(1) Planeación'!$D:$D,'(1) Planeación'!$I:$K,'(1) Planeación'!$O:$O,'(1) Planeación'!$Q:$R,'(1) Planeación'!$T:$V</definedName>
    <definedName name="Z_D8BB7E15_0E8F_45FC_AD1A_6D8C295A087C_.wvu.Cols" localSheetId="7" hidden="1">'(10) Contabilidad'!$D:$D,'(10) Contabilidad'!$F:$F,'(10) Contabilidad'!$K:$M,'(10) Contabilidad'!$Q:$Q,'(10) Contabilidad'!$S:$T,'(10) Contabilidad'!$V:$X</definedName>
    <definedName name="Z_D8BB7E15_0E8F_45FC_AD1A_6D8C295A087C_.wvu.Cols" localSheetId="8" hidden="1">'(11) Presupuesto'!#REF!,'(11) Presupuesto'!$E:$E,'(11) Presupuesto'!$J:$L,'(11) Presupuesto'!$P:$P,'(11) Presupuesto'!$R:$S,'(11) Presupuesto'!$U:$W</definedName>
    <definedName name="Z_D8BB7E15_0E8F_45FC_AD1A_6D8C295A087C_.wvu.Cols" localSheetId="9" hidden="1">'(12) Tesorería'!#REF!,'(12) Tesorería'!$E:$E,'(12) Tesorería'!$J:$L,'(12) Tesorería'!$P:$P,'(12) Tesorería'!$R:$S,'(12) Tesorería'!$U:$W</definedName>
    <definedName name="Z_D8BB7E15_0E8F_45FC_AD1A_6D8C295A087C_.wvu.Cols" localSheetId="1" hidden="1">'(3) Juridica'!#REF!,'(3) Juridica'!$E:$E,'(3) Juridica'!$J:$L,'(3) Juridica'!$P:$P,'(3) Juridica'!$R:$S,'(3) Juridica'!$U:$W</definedName>
    <definedName name="Z_D8BB7E15_0E8F_45FC_AD1A_6D8C295A087C_.wvu.Cols" localSheetId="2" hidden="1">'(4) Contratación'!#REF!,'(4) Contratación'!$E:$E,'(4) Contratación'!$J:$L,'(4) Contratación'!$P:$P,'(4) Contratación'!$R:$S,'(4) Contratación'!$U:$W</definedName>
    <definedName name="Z_D8BB7E15_0E8F_45FC_AD1A_6D8C295A087C_.wvu.Cols" localSheetId="3" hidden="1">'(5) Talento Humano'!#REF!,'(5) Talento Humano'!$E:$E,'(5) Talento Humano'!$J:$L,'(5) Talento Humano'!$P:$P,'(5) Talento Humano'!$R:$S,'(5) Talento Humano'!$U:$W</definedName>
    <definedName name="Z_D8BB7E15_0E8F_45FC_AD1A_6D8C295A087C_.wvu.Cols" localSheetId="4" hidden="1">'(6) Seguridad y Salud T'!#REF!,'(6) Seguridad y Salud T'!$E:$E,'(6) Seguridad y Salud T'!$J:$L,'(6) Seguridad y Salud T'!$P:$P,'(6) Seguridad y Salud T'!$R:$S,'(6) Seguridad y Salud T'!$U:$W</definedName>
    <definedName name="Z_D8BB7E15_0E8F_45FC_AD1A_6D8C295A087C_.wvu.Cols" localSheetId="5" hidden="1">'(7) Sistemas'!#REF!,'(7) Sistemas'!$E:$E,'(7) Sistemas'!$J:$L,'(7) Sistemas'!$P:$P,'(7) Sistemas'!$R:$S,'(7) Sistemas'!$U:$W</definedName>
    <definedName name="Z_D8BB7E15_0E8F_45FC_AD1A_6D8C295A087C_.wvu.Cols" localSheetId="6" hidden="1">'(8) Archivo Central'!#REF!,'(8) Archivo Central'!$E:$E,'(8) Archivo Central'!$J:$L,'(8) Archivo Central'!$P:$P,'(8) Archivo Central'!$R:$S,'(8) Archivo Central'!$U:$U</definedName>
    <definedName name="Z_D8BB7E15_0E8F_45FC_AD1A_6D8C295A087C_.wvu.Cols" localSheetId="12" hidden="1">Resumen!$Q:$AE,Resumen!$AH:$AX</definedName>
    <definedName name="Z_D8BB7E15_0E8F_45FC_AD1A_6D8C295A087C_.wvu.PrintArea" localSheetId="7" hidden="1">'(10) Contabilidad'!$A$1:$V$12</definedName>
    <definedName name="Z_D8BB7E15_0E8F_45FC_AD1A_6D8C295A087C_.wvu.PrintArea" localSheetId="8" hidden="1">'(11) Presupuesto'!$A$4:$U$12</definedName>
    <definedName name="Z_D8BB7E15_0E8F_45FC_AD1A_6D8C295A087C_.wvu.PrintArea" localSheetId="9" hidden="1">'(12) Tesorería'!$A$1:$U$13</definedName>
    <definedName name="Z_D8BB7E15_0E8F_45FC_AD1A_6D8C295A087C_.wvu.PrintArea" localSheetId="10" hidden="1">'(13) Almacén'!$A$1:$U$12</definedName>
    <definedName name="Z_D8BB7E15_0E8F_45FC_AD1A_6D8C295A087C_.wvu.PrintArea" localSheetId="1" hidden="1">'(3) Juridica'!$A$1:$U$10</definedName>
    <definedName name="Z_D8BB7E15_0E8F_45FC_AD1A_6D8C295A087C_.wvu.PrintArea" localSheetId="2" hidden="1">'(4) Contratación'!$A$1:$U$10</definedName>
    <definedName name="Z_D8BB7E15_0E8F_45FC_AD1A_6D8C295A087C_.wvu.PrintArea" localSheetId="3" hidden="1">'(5) Talento Humano'!$A$2:$U$12</definedName>
    <definedName name="Z_D8BB7E15_0E8F_45FC_AD1A_6D8C295A087C_.wvu.PrintArea" localSheetId="4" hidden="1">'(6) Seguridad y Salud T'!$A$1:$U$12</definedName>
    <definedName name="Z_D8BB7E15_0E8F_45FC_AD1A_6D8C295A087C_.wvu.PrintArea" localSheetId="5" hidden="1">'(7) Sistemas'!$A$1:$U$13</definedName>
    <definedName name="Z_D8BB7E15_0E8F_45FC_AD1A_6D8C295A087C_.wvu.PrintArea" localSheetId="6" hidden="1">'(8) Archivo Central'!$A$1:$U$13</definedName>
    <definedName name="Z_D8BB7E15_0E8F_45FC_AD1A_6D8C295A087C_.wvu.PrintArea" localSheetId="11" hidden="1">'Evaluación de Controles'!$B$1:$Y$50</definedName>
    <definedName name="Z_D8BB7E15_0E8F_45FC_AD1A_6D8C295A087C_.wvu.PrintArea" localSheetId="13" hidden="1">Evolución!$K$1:$Q$10</definedName>
    <definedName name="Z_D8BB7E15_0E8F_45FC_AD1A_6D8C295A087C_.wvu.PrintArea" localSheetId="15" hidden="1">Impactos!$A$1:$G$12</definedName>
    <definedName name="Z_D8BB7E15_0E8F_45FC_AD1A_6D8C295A087C_.wvu.PrintArea" localSheetId="12" hidden="1">Resumen!$A$2:$O$31</definedName>
    <definedName name="Z_D8BB7E15_0E8F_45FC_AD1A_6D8C295A087C_.wvu.PrintTitles" localSheetId="7" hidden="1">'(10) Contabilidad'!$8:$9</definedName>
    <definedName name="Z_D8BB7E15_0E8F_45FC_AD1A_6D8C295A087C_.wvu.PrintTitles" localSheetId="8" hidden="1">'(11) Presupuesto'!$9:$10</definedName>
    <definedName name="Z_D8BB7E15_0E8F_45FC_AD1A_6D8C295A087C_.wvu.PrintTitles" localSheetId="9" hidden="1">'(12) Tesorería'!$8:$9</definedName>
    <definedName name="Z_D8BB7E15_0E8F_45FC_AD1A_6D8C295A087C_.wvu.PrintTitles" localSheetId="1" hidden="1">'(3) Juridica'!$7:$8</definedName>
    <definedName name="Z_D8BB7E15_0E8F_45FC_AD1A_6D8C295A087C_.wvu.PrintTitles" localSheetId="3" hidden="1">'(5) Talento Humano'!$7:$8</definedName>
    <definedName name="Z_D8BB7E15_0E8F_45FC_AD1A_6D8C295A087C_.wvu.PrintTitles" localSheetId="4" hidden="1">'(6) Seguridad y Salud T'!$8:$9</definedName>
    <definedName name="Z_D8BB7E15_0E8F_45FC_AD1A_6D8C295A087C_.wvu.PrintTitles" localSheetId="5" hidden="1">'(7) Sistemas'!$8:$9</definedName>
    <definedName name="Z_D8BB7E15_0E8F_45FC_AD1A_6D8C295A087C_.wvu.PrintTitles" localSheetId="6" hidden="1">'(8) Archivo Central'!$7:$8</definedName>
    <definedName name="Z_D8BB7E15_0E8F_45FC_AD1A_6D8C295A087C_.wvu.PrintTitles" localSheetId="11" hidden="1">'Evaluación de Controles'!$1:$3</definedName>
    <definedName name="Z_DC041AD4_35AB_4F1B_9F3D_F08C88A9A16C_.wvu.Cols" localSheetId="0" hidden="1">'(1) Planeación'!#REF!,'(1) Planeación'!$D:$D,'(1) Planeación'!$I:$K,'(1) Planeación'!$O:$O,'(1) Planeación'!$Q:$R,'(1) Planeación'!$T:$V</definedName>
    <definedName name="Z_DC041AD4_35AB_4F1B_9F3D_F08C88A9A16C_.wvu.Cols" localSheetId="7" hidden="1">'(10) Contabilidad'!$D:$D,'(10) Contabilidad'!$F:$F,'(10) Contabilidad'!$K:$M,'(10) Contabilidad'!$Q:$Q,'(10) Contabilidad'!$S:$T,'(10) Contabilidad'!$V:$X</definedName>
    <definedName name="Z_DC041AD4_35AB_4F1B_9F3D_F08C88A9A16C_.wvu.Cols" localSheetId="8" hidden="1">'(11) Presupuesto'!#REF!,'(11) Presupuesto'!$E:$E,'(11) Presupuesto'!$J:$L,'(11) Presupuesto'!$P:$P,'(11) Presupuesto'!$R:$S,'(11) Presupuesto'!$U:$W</definedName>
    <definedName name="Z_DC041AD4_35AB_4F1B_9F3D_F08C88A9A16C_.wvu.Cols" localSheetId="1" hidden="1">'(3) Juridica'!#REF!,'(3) Juridica'!$E:$E,'(3) Juridica'!$J:$L,'(3) Juridica'!$P:$P,'(3) Juridica'!$R:$S,'(3) Juridica'!$U:$W</definedName>
    <definedName name="Z_DC041AD4_35AB_4F1B_9F3D_F08C88A9A16C_.wvu.Cols" localSheetId="2" hidden="1">'(4) Contratación'!#REF!,'(4) Contratación'!$E:$E,'(4) Contratación'!$J:$L,'(4) Contratación'!$P:$P,'(4) Contratación'!$R:$S,'(4) Contratación'!$U:$W</definedName>
    <definedName name="Z_DC041AD4_35AB_4F1B_9F3D_F08C88A9A16C_.wvu.Cols" localSheetId="3" hidden="1">'(5) Talento Humano'!#REF!,'(5) Talento Humano'!$E:$E,'(5) Talento Humano'!$J:$L,'(5) Talento Humano'!$P:$P,'(5) Talento Humano'!$R:$S,'(5) Talento Humano'!$U:$W</definedName>
    <definedName name="Z_DC041AD4_35AB_4F1B_9F3D_F08C88A9A16C_.wvu.Cols" localSheetId="4" hidden="1">'(6) Seguridad y Salud T'!#REF!,'(6) Seguridad y Salud T'!$E:$E,'(6) Seguridad y Salud T'!$J:$L,'(6) Seguridad y Salud T'!$P:$P,'(6) Seguridad y Salud T'!$R:$S,'(6) Seguridad y Salud T'!$U:$W</definedName>
    <definedName name="Z_DC041AD4_35AB_4F1B_9F3D_F08C88A9A16C_.wvu.Cols" localSheetId="12" hidden="1">Resumen!$Q:$AE,Resumen!$AH:$AX</definedName>
    <definedName name="Z_DC041AD4_35AB_4F1B_9F3D_F08C88A9A16C_.wvu.PrintArea" localSheetId="7" hidden="1">'(10) Contabilidad'!$A$1:$V$12</definedName>
    <definedName name="Z_DC041AD4_35AB_4F1B_9F3D_F08C88A9A16C_.wvu.PrintArea" localSheetId="8" hidden="1">'(11) Presupuesto'!$A$4:$U$12</definedName>
    <definedName name="Z_DC041AD4_35AB_4F1B_9F3D_F08C88A9A16C_.wvu.PrintArea" localSheetId="9" hidden="1">'(12) Tesorería'!$A$1:$U$13</definedName>
    <definedName name="Z_DC041AD4_35AB_4F1B_9F3D_F08C88A9A16C_.wvu.PrintArea" localSheetId="10" hidden="1">'(13) Almacén'!$A$1:$U$12</definedName>
    <definedName name="Z_DC041AD4_35AB_4F1B_9F3D_F08C88A9A16C_.wvu.PrintArea" localSheetId="1" hidden="1">'(3) Juridica'!$A$1:$U$10</definedName>
    <definedName name="Z_DC041AD4_35AB_4F1B_9F3D_F08C88A9A16C_.wvu.PrintArea" localSheetId="2" hidden="1">'(4) Contratación'!$A$1:$U$10</definedName>
    <definedName name="Z_DC041AD4_35AB_4F1B_9F3D_F08C88A9A16C_.wvu.PrintArea" localSheetId="3" hidden="1">'(5) Talento Humano'!$A$2:$U$12</definedName>
    <definedName name="Z_DC041AD4_35AB_4F1B_9F3D_F08C88A9A16C_.wvu.PrintArea" localSheetId="4" hidden="1">'(6) Seguridad y Salud T'!$A$1:$U$12</definedName>
    <definedName name="Z_DC041AD4_35AB_4F1B_9F3D_F08C88A9A16C_.wvu.PrintArea" localSheetId="5" hidden="1">'(7) Sistemas'!$A$1:$U$13</definedName>
    <definedName name="Z_DC041AD4_35AB_4F1B_9F3D_F08C88A9A16C_.wvu.PrintArea" localSheetId="6" hidden="1">'(8) Archivo Central'!$A$1:$U$13</definedName>
    <definedName name="Z_DC041AD4_35AB_4F1B_9F3D_F08C88A9A16C_.wvu.PrintArea" localSheetId="11" hidden="1">'Evaluación de Controles'!$B$1:$Y$50</definedName>
    <definedName name="Z_DC041AD4_35AB_4F1B_9F3D_F08C88A9A16C_.wvu.PrintArea" localSheetId="13" hidden="1">Evolución!$K$1:$Q$10</definedName>
    <definedName name="Z_DC041AD4_35AB_4F1B_9F3D_F08C88A9A16C_.wvu.PrintArea" localSheetId="15" hidden="1">Impactos!$A$1:$G$12</definedName>
    <definedName name="Z_DC041AD4_35AB_4F1B_9F3D_F08C88A9A16C_.wvu.PrintArea" localSheetId="12" hidden="1">Resumen!$A$2:$O$31</definedName>
    <definedName name="Z_DC041AD4_35AB_4F1B_9F3D_F08C88A9A16C_.wvu.PrintTitles" localSheetId="7" hidden="1">'(10) Contabilidad'!$8:$9</definedName>
    <definedName name="Z_DC041AD4_35AB_4F1B_9F3D_F08C88A9A16C_.wvu.PrintTitles" localSheetId="8" hidden="1">'(11) Presupuesto'!$9:$10</definedName>
    <definedName name="Z_DC041AD4_35AB_4F1B_9F3D_F08C88A9A16C_.wvu.PrintTitles" localSheetId="9" hidden="1">'(12) Tesorería'!$8:$9</definedName>
    <definedName name="Z_DC041AD4_35AB_4F1B_9F3D_F08C88A9A16C_.wvu.PrintTitles" localSheetId="1" hidden="1">'(3) Juridica'!$7:$8</definedName>
    <definedName name="Z_DC041AD4_35AB_4F1B_9F3D_F08C88A9A16C_.wvu.PrintTitles" localSheetId="3" hidden="1">'(5) Talento Humano'!$7:$8</definedName>
    <definedName name="Z_DC041AD4_35AB_4F1B_9F3D_F08C88A9A16C_.wvu.PrintTitles" localSheetId="4" hidden="1">'(6) Seguridad y Salud T'!$8:$9</definedName>
    <definedName name="Z_DC041AD4_35AB_4F1B_9F3D_F08C88A9A16C_.wvu.PrintTitles" localSheetId="5" hidden="1">'(7) Sistemas'!$8:$9</definedName>
    <definedName name="Z_DC041AD4_35AB_4F1B_9F3D_F08C88A9A16C_.wvu.PrintTitles" localSheetId="6" hidden="1">'(8) Archivo Central'!$7:$8</definedName>
    <definedName name="Z_DC041AD4_35AB_4F1B_9F3D_F08C88A9A16C_.wvu.PrintTitles" localSheetId="11" hidden="1">'Evaluación de Controles'!$1:$3</definedName>
    <definedName name="Z_E51A7B7A_B72C_4D0D_BEC9_3100296DDB1B_.wvu.Cols" localSheetId="0" hidden="1">'(1) Planeación'!#REF!,'(1) Planeación'!$D:$D,'(1) Planeación'!$I:$K,'(1) Planeación'!$O:$O,'(1) Planeación'!$Q:$R,'(1) Planeación'!$T:$V</definedName>
    <definedName name="Z_E51A7B7A_B72C_4D0D_BEC9_3100296DDB1B_.wvu.Cols" localSheetId="7" hidden="1">'(10) Contabilidad'!$D:$D,'(10) Contabilidad'!$F:$F,'(10) Contabilidad'!$K:$M,'(10) Contabilidad'!$Q:$Q,'(10) Contabilidad'!$S:$T,'(10) Contabilidad'!$V:$X</definedName>
    <definedName name="Z_E51A7B7A_B72C_4D0D_BEC9_3100296DDB1B_.wvu.Cols" localSheetId="8" hidden="1">'(11) Presupuesto'!#REF!,'(11) Presupuesto'!$E:$E,'(11) Presupuesto'!$J:$L,'(11) Presupuesto'!$P:$P,'(11) Presupuesto'!$R:$S,'(11) Presupuesto'!$U:$W</definedName>
    <definedName name="Z_E51A7B7A_B72C_4D0D_BEC9_3100296DDB1B_.wvu.Cols" localSheetId="1" hidden="1">'(3) Juridica'!#REF!,'(3) Juridica'!$E:$E,'(3) Juridica'!$J:$L,'(3) Juridica'!$P:$P,'(3) Juridica'!$R:$S,'(3) Juridica'!$U:$W</definedName>
    <definedName name="Z_E51A7B7A_B72C_4D0D_BEC9_3100296DDB1B_.wvu.Cols" localSheetId="2" hidden="1">'(4) Contratación'!#REF!,'(4) Contratación'!$E:$E,'(4) Contratación'!$J:$L,'(4) Contratación'!$P:$P,'(4) Contratación'!$R:$S,'(4) Contratación'!$U:$W</definedName>
    <definedName name="Z_E51A7B7A_B72C_4D0D_BEC9_3100296DDB1B_.wvu.Cols" localSheetId="3" hidden="1">'(5) Talento Humano'!#REF!,'(5) Talento Humano'!$E:$E,'(5) Talento Humano'!$J:$L,'(5) Talento Humano'!$P:$P,'(5) Talento Humano'!$R:$S,'(5) Talento Humano'!$U:$W</definedName>
    <definedName name="Z_E51A7B7A_B72C_4D0D_BEC9_3100296DDB1B_.wvu.Cols" localSheetId="4" hidden="1">'(6) Seguridad y Salud T'!#REF!,'(6) Seguridad y Salud T'!$E:$E,'(6) Seguridad y Salud T'!$J:$L,'(6) Seguridad y Salud T'!$P:$P,'(6) Seguridad y Salud T'!$R:$S,'(6) Seguridad y Salud T'!$U:$W</definedName>
    <definedName name="Z_E51A7B7A_B72C_4D0D_BEC9_3100296DDB1B_.wvu.Cols" localSheetId="12" hidden="1">Resumen!$Q:$AE,Resumen!$AH:$AX</definedName>
    <definedName name="Z_E51A7B7A_B72C_4D0D_BEC9_3100296DDB1B_.wvu.PrintArea" localSheetId="7" hidden="1">'(10) Contabilidad'!$A$1:$V$12</definedName>
    <definedName name="Z_E51A7B7A_B72C_4D0D_BEC9_3100296DDB1B_.wvu.PrintArea" localSheetId="8" hidden="1">'(11) Presupuesto'!$A$4:$U$12</definedName>
    <definedName name="Z_E51A7B7A_B72C_4D0D_BEC9_3100296DDB1B_.wvu.PrintArea" localSheetId="9" hidden="1">'(12) Tesorería'!$A$1:$U$13</definedName>
    <definedName name="Z_E51A7B7A_B72C_4D0D_BEC9_3100296DDB1B_.wvu.PrintArea" localSheetId="10" hidden="1">'(13) Almacén'!$A$1:$U$12</definedName>
    <definedName name="Z_E51A7B7A_B72C_4D0D_BEC9_3100296DDB1B_.wvu.PrintArea" localSheetId="1" hidden="1">'(3) Juridica'!$A$1:$U$10</definedName>
    <definedName name="Z_E51A7B7A_B72C_4D0D_BEC9_3100296DDB1B_.wvu.PrintArea" localSheetId="2" hidden="1">'(4) Contratación'!$A$1:$U$10</definedName>
    <definedName name="Z_E51A7B7A_B72C_4D0D_BEC9_3100296DDB1B_.wvu.PrintArea" localSheetId="3" hidden="1">'(5) Talento Humano'!$A$2:$U$12</definedName>
    <definedName name="Z_E51A7B7A_B72C_4D0D_BEC9_3100296DDB1B_.wvu.PrintArea" localSheetId="4" hidden="1">'(6) Seguridad y Salud T'!$A$1:$U$12</definedName>
    <definedName name="Z_E51A7B7A_B72C_4D0D_BEC9_3100296DDB1B_.wvu.PrintArea" localSheetId="5" hidden="1">'(7) Sistemas'!$A$1:$U$13</definedName>
    <definedName name="Z_E51A7B7A_B72C_4D0D_BEC9_3100296DDB1B_.wvu.PrintArea" localSheetId="6" hidden="1">'(8) Archivo Central'!$A$1:$U$13</definedName>
    <definedName name="Z_E51A7B7A_B72C_4D0D_BEC9_3100296DDB1B_.wvu.PrintArea" localSheetId="11" hidden="1">'Evaluación de Controles'!$B$1:$Y$50</definedName>
    <definedName name="Z_E51A7B7A_B72C_4D0D_BEC9_3100296DDB1B_.wvu.PrintArea" localSheetId="13" hidden="1">Evolución!$K$1:$Q$10</definedName>
    <definedName name="Z_E51A7B7A_B72C_4D0D_BEC9_3100296DDB1B_.wvu.PrintArea" localSheetId="15" hidden="1">Impactos!$A$1:$G$12</definedName>
    <definedName name="Z_E51A7B7A_B72C_4D0D_BEC9_3100296DDB1B_.wvu.PrintArea" localSheetId="12" hidden="1">Resumen!$A$2:$O$31</definedName>
    <definedName name="Z_E51A7B7A_B72C_4D0D_BEC9_3100296DDB1B_.wvu.PrintTitles" localSheetId="7" hidden="1">'(10) Contabilidad'!$8:$9</definedName>
    <definedName name="Z_E51A7B7A_B72C_4D0D_BEC9_3100296DDB1B_.wvu.PrintTitles" localSheetId="8" hidden="1">'(11) Presupuesto'!$9:$10</definedName>
    <definedName name="Z_E51A7B7A_B72C_4D0D_BEC9_3100296DDB1B_.wvu.PrintTitles" localSheetId="9" hidden="1">'(12) Tesorería'!$8:$9</definedName>
    <definedName name="Z_E51A7B7A_B72C_4D0D_BEC9_3100296DDB1B_.wvu.PrintTitles" localSheetId="1" hidden="1">'(3) Juridica'!$7:$8</definedName>
    <definedName name="Z_E51A7B7A_B72C_4D0D_BEC9_3100296DDB1B_.wvu.PrintTitles" localSheetId="3" hidden="1">'(5) Talento Humano'!$7:$8</definedName>
    <definedName name="Z_E51A7B7A_B72C_4D0D_BEC9_3100296DDB1B_.wvu.PrintTitles" localSheetId="4" hidden="1">'(6) Seguridad y Salud T'!$8:$9</definedName>
    <definedName name="Z_E51A7B7A_B72C_4D0D_BEC9_3100296DDB1B_.wvu.PrintTitles" localSheetId="5" hidden="1">'(7) Sistemas'!$8:$9</definedName>
    <definedName name="Z_E51A7B7A_B72C_4D0D_BEC9_3100296DDB1B_.wvu.PrintTitles" localSheetId="6" hidden="1">'(8) Archivo Central'!$7:$8</definedName>
    <definedName name="Z_E51A7B7A_B72C_4D0D_BEC9_3100296DDB1B_.wvu.PrintTitles" localSheetId="11" hidden="1">'Evaluación de Controles'!$1:$3</definedName>
    <definedName name="Z_F7D68F61_F89A_4541_9A78_C25C58CA23E3_.wvu.Cols" localSheetId="0" hidden="1">'(1) Planeación'!#REF!,'(1) Planeación'!$D:$D,'(1) Planeación'!$I:$K,'(1) Planeación'!$O:$O,'(1) Planeación'!$Q:$R,'(1) Planeación'!$T:$V</definedName>
    <definedName name="Z_F7D68F61_F89A_4541_9A78_C25C58CA23E3_.wvu.Cols" localSheetId="12" hidden="1">Resumen!$Q:$AE,Resumen!$AH:$AX</definedName>
    <definedName name="Z_F7D68F61_F89A_4541_9A78_C25C58CA23E3_.wvu.PrintArea" localSheetId="7" hidden="1">'(10) Contabilidad'!$A$1:$V$12</definedName>
    <definedName name="Z_F7D68F61_F89A_4541_9A78_C25C58CA23E3_.wvu.PrintArea" localSheetId="8" hidden="1">'(11) Presupuesto'!$A$4:$U$12</definedName>
    <definedName name="Z_F7D68F61_F89A_4541_9A78_C25C58CA23E3_.wvu.PrintArea" localSheetId="9" hidden="1">'(12) Tesorería'!$A$1:$U$13</definedName>
    <definedName name="Z_F7D68F61_F89A_4541_9A78_C25C58CA23E3_.wvu.PrintArea" localSheetId="10" hidden="1">'(13) Almacén'!$A$1:$U$12</definedName>
    <definedName name="Z_F7D68F61_F89A_4541_9A78_C25C58CA23E3_.wvu.PrintArea" localSheetId="1" hidden="1">'(3) Juridica'!$A$1:$U$10</definedName>
    <definedName name="Z_F7D68F61_F89A_4541_9A78_C25C58CA23E3_.wvu.PrintArea" localSheetId="2" hidden="1">'(4) Contratación'!$A$1:$U$10</definedName>
    <definedName name="Z_F7D68F61_F89A_4541_9A78_C25C58CA23E3_.wvu.PrintArea" localSheetId="3" hidden="1">'(5) Talento Humano'!$A$2:$U$12</definedName>
    <definedName name="Z_F7D68F61_F89A_4541_9A78_C25C58CA23E3_.wvu.PrintArea" localSheetId="4" hidden="1">'(6) Seguridad y Salud T'!$A$1:$U$12</definedName>
    <definedName name="Z_F7D68F61_F89A_4541_9A78_C25C58CA23E3_.wvu.PrintArea" localSheetId="5" hidden="1">'(7) Sistemas'!$A$1:$U$13</definedName>
    <definedName name="Z_F7D68F61_F89A_4541_9A78_C25C58CA23E3_.wvu.PrintArea" localSheetId="6" hidden="1">'(8) Archivo Central'!$A$1:$U$13</definedName>
    <definedName name="Z_F7D68F61_F89A_4541_9A78_C25C58CA23E3_.wvu.PrintArea" localSheetId="11" hidden="1">'Evaluación de Controles'!$B$1:$Y$50</definedName>
    <definedName name="Z_F7D68F61_F89A_4541_9A78_C25C58CA23E3_.wvu.PrintArea" localSheetId="13" hidden="1">Evolución!$K$1:$Q$10</definedName>
    <definedName name="Z_F7D68F61_F89A_4541_9A78_C25C58CA23E3_.wvu.PrintArea" localSheetId="15" hidden="1">Impactos!$A$1:$G$12</definedName>
    <definedName name="Z_F7D68F61_F89A_4541_9A78_C25C58CA23E3_.wvu.PrintArea" localSheetId="12" hidden="1">Resumen!$A$2:$O$31</definedName>
    <definedName name="Z_F7D68F61_F89A_4541_9A78_C25C58CA23E3_.wvu.PrintTitles" localSheetId="7" hidden="1">'(10) Contabilidad'!$8:$9</definedName>
    <definedName name="Z_F7D68F61_F89A_4541_9A78_C25C58CA23E3_.wvu.PrintTitles" localSheetId="8" hidden="1">'(11) Presupuesto'!$9:$10</definedName>
    <definedName name="Z_F7D68F61_F89A_4541_9A78_C25C58CA23E3_.wvu.PrintTitles" localSheetId="9" hidden="1">'(12) Tesorería'!$8:$9</definedName>
    <definedName name="Z_F7D68F61_F89A_4541_9A78_C25C58CA23E3_.wvu.PrintTitles" localSheetId="1" hidden="1">'(3) Juridica'!$7:$8</definedName>
    <definedName name="Z_F7D68F61_F89A_4541_9A78_C25C58CA23E3_.wvu.PrintTitles" localSheetId="3" hidden="1">'(5) Talento Humano'!$7:$8</definedName>
    <definedName name="Z_F7D68F61_F89A_4541_9A78_C25C58CA23E3_.wvu.PrintTitles" localSheetId="4" hidden="1">'(6) Seguridad y Salud T'!$8:$9</definedName>
    <definedName name="Z_F7D68F61_F89A_4541_9A78_C25C58CA23E3_.wvu.PrintTitles" localSheetId="5" hidden="1">'(7) Sistemas'!$8:$9</definedName>
    <definedName name="Z_F7D68F61_F89A_4541_9A78_C25C58CA23E3_.wvu.PrintTitles" localSheetId="6" hidden="1">'(8) Archivo Central'!$7:$8</definedName>
    <definedName name="Z_F7D68F61_F89A_4541_9A78_C25C58CA23E3_.wvu.PrintTitles" localSheetId="11" hidden="1">'Evaluación de Controles'!$1:$3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0" i="15" l="1"/>
  <c r="M10" i="15" s="1"/>
  <c r="K10" i="15"/>
  <c r="H10" i="15"/>
  <c r="L9" i="15"/>
  <c r="N9" i="15" s="1"/>
  <c r="K9" i="15"/>
  <c r="H9" i="15"/>
  <c r="N10" i="14"/>
  <c r="L10" i="14"/>
  <c r="M10" i="14" s="1"/>
  <c r="K10" i="14"/>
  <c r="H10" i="14"/>
  <c r="N9" i="14"/>
  <c r="L9" i="14"/>
  <c r="M9" i="14" s="1"/>
  <c r="K9" i="14"/>
  <c r="H9" i="14"/>
  <c r="O9" i="14" l="1"/>
  <c r="O10" i="14"/>
  <c r="M9" i="15"/>
  <c r="O9" i="15" s="1"/>
  <c r="N10" i="15"/>
  <c r="O10" i="15" s="1"/>
  <c r="N10" i="2"/>
  <c r="H6" i="21"/>
  <c r="G6" i="21"/>
  <c r="F6" i="21"/>
  <c r="E6" i="21"/>
  <c r="D6" i="21"/>
  <c r="H5" i="21"/>
  <c r="G5" i="21"/>
  <c r="F5" i="21"/>
  <c r="E5" i="21"/>
  <c r="D5" i="21"/>
  <c r="H4" i="21"/>
  <c r="G4" i="21"/>
  <c r="F4" i="21"/>
  <c r="E4" i="21"/>
  <c r="D4" i="21"/>
  <c r="H3" i="21"/>
  <c r="G3" i="21"/>
  <c r="F3" i="21"/>
  <c r="E3" i="21"/>
  <c r="D3" i="21"/>
  <c r="H2" i="21"/>
  <c r="G2" i="21"/>
  <c r="F2" i="21"/>
  <c r="E2" i="21"/>
  <c r="D2" i="21"/>
  <c r="G8" i="18"/>
  <c r="F8" i="18"/>
  <c r="G7" i="18"/>
  <c r="F7" i="18"/>
  <c r="P6" i="18"/>
  <c r="H6" i="18"/>
  <c r="G6" i="18"/>
  <c r="F6" i="18"/>
  <c r="E6" i="18"/>
  <c r="P5" i="18"/>
  <c r="F5" i="18"/>
  <c r="AB20" i="17"/>
  <c r="AA20" i="17"/>
  <c r="Z20" i="17"/>
  <c r="Y20" i="17"/>
  <c r="V20" i="17"/>
  <c r="U20" i="17"/>
  <c r="T20" i="17"/>
  <c r="S20" i="17"/>
  <c r="AC18" i="17"/>
  <c r="W18" i="17"/>
  <c r="L18" i="17"/>
  <c r="N18" i="17" s="1"/>
  <c r="K18" i="17"/>
  <c r="J18" i="17"/>
  <c r="I18" i="17"/>
  <c r="M18" i="17" s="1"/>
  <c r="F18" i="17"/>
  <c r="H18" i="17" s="1"/>
  <c r="E18" i="17"/>
  <c r="D18" i="17"/>
  <c r="C18" i="17"/>
  <c r="G18" i="17" s="1"/>
  <c r="AC17" i="17"/>
  <c r="W17" i="17"/>
  <c r="L17" i="17"/>
  <c r="N17" i="17" s="1"/>
  <c r="K17" i="17"/>
  <c r="J17" i="17"/>
  <c r="I17" i="17"/>
  <c r="M17" i="17" s="1"/>
  <c r="F17" i="17"/>
  <c r="H17" i="17" s="1"/>
  <c r="E17" i="17"/>
  <c r="D17" i="17"/>
  <c r="C17" i="17"/>
  <c r="G17" i="17" s="1"/>
  <c r="AC16" i="17"/>
  <c r="W16" i="17"/>
  <c r="L16" i="17"/>
  <c r="N16" i="17" s="1"/>
  <c r="K16" i="17"/>
  <c r="J16" i="17"/>
  <c r="I16" i="17"/>
  <c r="M16" i="17" s="1"/>
  <c r="F16" i="17"/>
  <c r="H16" i="17" s="1"/>
  <c r="O16" i="17" s="1"/>
  <c r="E16" i="17"/>
  <c r="D16" i="17"/>
  <c r="C16" i="17"/>
  <c r="G16" i="17" s="1"/>
  <c r="AC15" i="17"/>
  <c r="W15" i="17"/>
  <c r="L15" i="17"/>
  <c r="K15" i="17"/>
  <c r="J15" i="17"/>
  <c r="I15" i="17"/>
  <c r="F15" i="17"/>
  <c r="E15" i="17"/>
  <c r="D15" i="17"/>
  <c r="C15" i="17"/>
  <c r="G15" i="17" s="1"/>
  <c r="AC14" i="17"/>
  <c r="W14" i="17"/>
  <c r="L14" i="17"/>
  <c r="N14" i="17" s="1"/>
  <c r="K14" i="17"/>
  <c r="J14" i="17"/>
  <c r="I14" i="17"/>
  <c r="M14" i="17" s="1"/>
  <c r="F14" i="17"/>
  <c r="H14" i="17" s="1"/>
  <c r="E14" i="17"/>
  <c r="D14" i="17"/>
  <c r="C14" i="17"/>
  <c r="G14" i="17" s="1"/>
  <c r="AC13" i="17"/>
  <c r="W13" i="17"/>
  <c r="L13" i="17"/>
  <c r="N13" i="17" s="1"/>
  <c r="K13" i="17"/>
  <c r="J13" i="17"/>
  <c r="I13" i="17"/>
  <c r="M13" i="17" s="1"/>
  <c r="F13" i="17"/>
  <c r="H13" i="17" s="1"/>
  <c r="O13" i="17" s="1"/>
  <c r="E13" i="17"/>
  <c r="D13" i="17"/>
  <c r="C13" i="17"/>
  <c r="G13" i="17" s="1"/>
  <c r="AC12" i="17"/>
  <c r="W12" i="17"/>
  <c r="L12" i="17"/>
  <c r="N12" i="17" s="1"/>
  <c r="K12" i="17"/>
  <c r="J12" i="17"/>
  <c r="I12" i="17"/>
  <c r="M12" i="17" s="1"/>
  <c r="F12" i="17"/>
  <c r="H12" i="17" s="1"/>
  <c r="E12" i="17"/>
  <c r="D12" i="17"/>
  <c r="C12" i="17"/>
  <c r="G12" i="17" s="1"/>
  <c r="AC11" i="17"/>
  <c r="W11" i="17"/>
  <c r="L11" i="17"/>
  <c r="N11" i="17" s="1"/>
  <c r="K11" i="17"/>
  <c r="J11" i="17"/>
  <c r="I11" i="17"/>
  <c r="M11" i="17" s="1"/>
  <c r="F11" i="17"/>
  <c r="H11" i="17" s="1"/>
  <c r="E11" i="17"/>
  <c r="D11" i="17"/>
  <c r="C11" i="17"/>
  <c r="G11" i="17" s="1"/>
  <c r="AT10" i="17"/>
  <c r="AS10" i="17"/>
  <c r="AR10" i="17"/>
  <c r="AQ10" i="17"/>
  <c r="AP10" i="17"/>
  <c r="AO10" i="17"/>
  <c r="AN10" i="17"/>
  <c r="AM10" i="17"/>
  <c r="AL10" i="17"/>
  <c r="AK10" i="17"/>
  <c r="AJ10" i="17"/>
  <c r="AI10" i="17"/>
  <c r="AC10" i="17"/>
  <c r="W10" i="17"/>
  <c r="L10" i="17"/>
  <c r="N10" i="17" s="1"/>
  <c r="K10" i="17"/>
  <c r="J10" i="17"/>
  <c r="I10" i="17"/>
  <c r="M10" i="17" s="1"/>
  <c r="F10" i="17"/>
  <c r="H10" i="17" s="1"/>
  <c r="E10" i="17"/>
  <c r="D10" i="17"/>
  <c r="C10" i="17"/>
  <c r="G10" i="17" s="1"/>
  <c r="AY9" i="17"/>
  <c r="AC9" i="17"/>
  <c r="W9" i="17"/>
  <c r="AY8" i="17"/>
  <c r="AC8" i="17"/>
  <c r="W8" i="17"/>
  <c r="AY7" i="17"/>
  <c r="AC7" i="17"/>
  <c r="W7" i="17"/>
  <c r="N7" i="17"/>
  <c r="L7" i="17"/>
  <c r="K7" i="17"/>
  <c r="J7" i="17"/>
  <c r="I7" i="17"/>
  <c r="M7" i="17" s="1"/>
  <c r="F7" i="17"/>
  <c r="H7" i="17" s="1"/>
  <c r="E7" i="17"/>
  <c r="D7" i="17"/>
  <c r="C7" i="17"/>
  <c r="G7" i="17" s="1"/>
  <c r="AY6" i="17"/>
  <c r="AC6" i="17"/>
  <c r="W6" i="17"/>
  <c r="L6" i="17"/>
  <c r="N6" i="17" s="1"/>
  <c r="K6" i="17"/>
  <c r="K19" i="17" s="1"/>
  <c r="J6" i="17"/>
  <c r="J19" i="17" s="1"/>
  <c r="I6" i="17"/>
  <c r="I19" i="17" s="1"/>
  <c r="M19" i="17" s="1"/>
  <c r="F6" i="17"/>
  <c r="H6" i="17" s="1"/>
  <c r="E6" i="17"/>
  <c r="E19" i="17" s="1"/>
  <c r="D6" i="17"/>
  <c r="D19" i="17" s="1"/>
  <c r="C6" i="17"/>
  <c r="C19" i="17" s="1"/>
  <c r="G19" i="17" s="1"/>
  <c r="AY5" i="17"/>
  <c r="AY4" i="17"/>
  <c r="AH4" i="17"/>
  <c r="AH10" i="17" s="1"/>
  <c r="X49" i="16"/>
  <c r="X48" i="16"/>
  <c r="X47" i="16"/>
  <c r="X46" i="16"/>
  <c r="X45" i="16"/>
  <c r="X44" i="16"/>
  <c r="X43" i="16"/>
  <c r="X42" i="16"/>
  <c r="X41" i="16"/>
  <c r="X40" i="16"/>
  <c r="X39" i="16"/>
  <c r="X38" i="16"/>
  <c r="X37" i="16"/>
  <c r="X36" i="16"/>
  <c r="X35" i="16"/>
  <c r="X34" i="16"/>
  <c r="X33" i="16"/>
  <c r="X32" i="16"/>
  <c r="X31" i="16"/>
  <c r="X30" i="16"/>
  <c r="X29" i="16"/>
  <c r="X28" i="16"/>
  <c r="X27" i="16"/>
  <c r="X26" i="16"/>
  <c r="X25" i="16"/>
  <c r="X24" i="16"/>
  <c r="X23" i="16"/>
  <c r="X22" i="16"/>
  <c r="X21" i="16"/>
  <c r="X20" i="16"/>
  <c r="X19" i="16"/>
  <c r="X18" i="16"/>
  <c r="X17" i="16"/>
  <c r="X16" i="16"/>
  <c r="X15" i="16"/>
  <c r="X14" i="16"/>
  <c r="X13" i="16"/>
  <c r="X12" i="16"/>
  <c r="X11" i="16"/>
  <c r="X10" i="16"/>
  <c r="X9" i="16"/>
  <c r="X8" i="16"/>
  <c r="X7" i="16"/>
  <c r="X6" i="16"/>
  <c r="X5" i="16"/>
  <c r="X4" i="16"/>
  <c r="H17" i="15"/>
  <c r="F9" i="17" s="1"/>
  <c r="H17" i="14"/>
  <c r="F8" i="17" s="1"/>
  <c r="O7" i="17" l="1"/>
  <c r="O6" i="17"/>
  <c r="L19" i="17"/>
  <c r="N19" i="17" s="1"/>
  <c r="AC20" i="17"/>
  <c r="O11" i="17"/>
  <c r="O14" i="17"/>
  <c r="O17" i="17"/>
  <c r="F19" i="17"/>
  <c r="H19" i="17" s="1"/>
  <c r="O19" i="17" s="1"/>
  <c r="W20" i="17"/>
  <c r="O12" i="17"/>
  <c r="O18" i="17"/>
  <c r="O16" i="14"/>
  <c r="K8" i="17" s="1"/>
  <c r="O14" i="14"/>
  <c r="I8" i="17" s="1"/>
  <c r="O17" i="14"/>
  <c r="L8" i="17" s="1"/>
  <c r="O15" i="14"/>
  <c r="J8" i="17" s="1"/>
  <c r="AY10" i="17"/>
  <c r="G6" i="17"/>
  <c r="M6" i="17"/>
  <c r="AZ9" i="17"/>
  <c r="O10" i="17"/>
  <c r="H14" i="14"/>
  <c r="C8" i="17" s="1"/>
  <c r="H15" i="14"/>
  <c r="D8" i="17" s="1"/>
  <c r="H16" i="14"/>
  <c r="E8" i="17" s="1"/>
  <c r="H14" i="15"/>
  <c r="C9" i="17" s="1"/>
  <c r="H15" i="15"/>
  <c r="D9" i="17" s="1"/>
  <c r="H16" i="15"/>
  <c r="E9" i="17" s="1"/>
  <c r="M13" i="13"/>
  <c r="K13" i="13"/>
  <c r="L13" i="13" s="1"/>
  <c r="G13" i="13"/>
  <c r="K10" i="13"/>
  <c r="L10" i="13" s="1"/>
  <c r="G10" i="13"/>
  <c r="M9" i="13"/>
  <c r="K9" i="13"/>
  <c r="L9" i="13" s="1"/>
  <c r="J9" i="13"/>
  <c r="G9" i="13"/>
  <c r="G8" i="17" l="1"/>
  <c r="H8" i="17" s="1"/>
  <c r="O16" i="15"/>
  <c r="K9" i="17" s="1"/>
  <c r="O14" i="15"/>
  <c r="I9" i="17" s="1"/>
  <c r="O17" i="15"/>
  <c r="L9" i="17" s="1"/>
  <c r="O15" i="15"/>
  <c r="J9" i="17" s="1"/>
  <c r="AZ8" i="17"/>
  <c r="AZ6" i="17"/>
  <c r="M8" i="17"/>
  <c r="N8" i="17" s="1"/>
  <c r="G9" i="17"/>
  <c r="H9" i="17" s="1"/>
  <c r="AZ7" i="17"/>
  <c r="AZ5" i="17"/>
  <c r="AZ4" i="17"/>
  <c r="N13" i="13"/>
  <c r="M10" i="13"/>
  <c r="N10" i="13" s="1"/>
  <c r="G20" i="13"/>
  <c r="N9" i="13"/>
  <c r="G17" i="13"/>
  <c r="G19" i="13"/>
  <c r="G18" i="13"/>
  <c r="N20" i="13" l="1"/>
  <c r="M9" i="17"/>
  <c r="O8" i="17"/>
  <c r="N9" i="17"/>
  <c r="O9" i="17" s="1"/>
  <c r="N19" i="13"/>
  <c r="N17" i="13"/>
  <c r="N18" i="13"/>
  <c r="N13" i="12" l="1"/>
  <c r="L13" i="12"/>
  <c r="M13" i="12" s="1"/>
  <c r="K13" i="12"/>
  <c r="H13" i="12"/>
  <c r="N12" i="12"/>
  <c r="L12" i="12"/>
  <c r="M12" i="12" s="1"/>
  <c r="K12" i="12"/>
  <c r="H12" i="12"/>
  <c r="N11" i="12"/>
  <c r="L11" i="12"/>
  <c r="M11" i="12" s="1"/>
  <c r="K11" i="12"/>
  <c r="H11" i="12"/>
  <c r="N10" i="12"/>
  <c r="L10" i="12"/>
  <c r="M10" i="12" s="1"/>
  <c r="K10" i="12"/>
  <c r="H10" i="12"/>
  <c r="N9" i="12"/>
  <c r="M9" i="12"/>
  <c r="L9" i="12"/>
  <c r="K9" i="12"/>
  <c r="H9" i="12"/>
  <c r="O13" i="12" l="1"/>
  <c r="O12" i="12"/>
  <c r="O10" i="12"/>
  <c r="H19" i="12"/>
  <c r="O11" i="12"/>
  <c r="O9" i="12"/>
  <c r="H16" i="12"/>
  <c r="H18" i="12"/>
  <c r="H17" i="12"/>
  <c r="O17" i="12" l="1"/>
  <c r="O18" i="12"/>
  <c r="O16" i="12"/>
  <c r="O19" i="12"/>
  <c r="L12" i="11"/>
  <c r="M12" i="11" s="1"/>
  <c r="K12" i="11"/>
  <c r="H12" i="11"/>
  <c r="N11" i="11"/>
  <c r="L11" i="11"/>
  <c r="M11" i="11" s="1"/>
  <c r="K11" i="11"/>
  <c r="H11" i="11"/>
  <c r="L10" i="11"/>
  <c r="M10" i="11" s="1"/>
  <c r="K10" i="11"/>
  <c r="H10" i="11"/>
  <c r="N13" i="10"/>
  <c r="L13" i="10"/>
  <c r="M13" i="10" s="1"/>
  <c r="K13" i="10"/>
  <c r="H13" i="10"/>
  <c r="N12" i="10"/>
  <c r="L12" i="10"/>
  <c r="M12" i="10" s="1"/>
  <c r="K12" i="10"/>
  <c r="H12" i="10"/>
  <c r="N11" i="10"/>
  <c r="L11" i="10"/>
  <c r="M11" i="10" s="1"/>
  <c r="K11" i="10"/>
  <c r="H11" i="10"/>
  <c r="O11" i="11" l="1"/>
  <c r="N12" i="11"/>
  <c r="O12" i="11" s="1"/>
  <c r="H18" i="11"/>
  <c r="N10" i="11"/>
  <c r="O10" i="11" s="1"/>
  <c r="H17" i="11"/>
  <c r="H19" i="11"/>
  <c r="H16" i="11"/>
  <c r="O13" i="10"/>
  <c r="O11" i="10"/>
  <c r="O12" i="10"/>
  <c r="H19" i="10"/>
  <c r="H20" i="10"/>
  <c r="H18" i="10"/>
  <c r="H17" i="10"/>
  <c r="O18" i="11" l="1"/>
  <c r="O16" i="11"/>
  <c r="O19" i="11"/>
  <c r="O17" i="11"/>
  <c r="O20" i="10"/>
  <c r="O17" i="10"/>
  <c r="O19" i="10"/>
  <c r="O18" i="10"/>
  <c r="M12" i="7" l="1"/>
  <c r="N12" i="7" s="1"/>
  <c r="L12" i="7"/>
  <c r="I12" i="7"/>
  <c r="O11" i="7"/>
  <c r="M11" i="7"/>
  <c r="N11" i="7" s="1"/>
  <c r="L11" i="7"/>
  <c r="I11" i="7"/>
  <c r="M10" i="7"/>
  <c r="N10" i="7" s="1"/>
  <c r="L10" i="7"/>
  <c r="I10" i="7"/>
  <c r="I19" i="7" l="1"/>
  <c r="P11" i="7"/>
  <c r="I18" i="7"/>
  <c r="I16" i="7"/>
  <c r="O10" i="7"/>
  <c r="P10" i="7" s="1"/>
  <c r="O12" i="7"/>
  <c r="P12" i="7" s="1"/>
  <c r="I17" i="7"/>
  <c r="P18" i="7" l="1"/>
  <c r="P16" i="7"/>
  <c r="P19" i="7"/>
  <c r="P17" i="7"/>
  <c r="N12" i="6" l="1"/>
  <c r="L12" i="6"/>
  <c r="M12" i="6" s="1"/>
  <c r="K12" i="6"/>
  <c r="H12" i="6"/>
  <c r="N11" i="6"/>
  <c r="L11" i="6"/>
  <c r="M11" i="6" s="1"/>
  <c r="K11" i="6"/>
  <c r="H11" i="6"/>
  <c r="N10" i="6"/>
  <c r="L10" i="6"/>
  <c r="M10" i="6" s="1"/>
  <c r="H10" i="6"/>
  <c r="H18" i="6" l="1"/>
  <c r="O12" i="6"/>
  <c r="O10" i="6"/>
  <c r="O11" i="6"/>
  <c r="H17" i="6"/>
  <c r="H19" i="6"/>
  <c r="H16" i="6"/>
  <c r="O16" i="6" l="1"/>
  <c r="O17" i="6"/>
  <c r="O18" i="6"/>
  <c r="O19" i="6"/>
  <c r="H14" i="5"/>
  <c r="N13" i="5"/>
  <c r="L13" i="5"/>
  <c r="M13" i="5" s="1"/>
  <c r="K13" i="5"/>
  <c r="H13" i="5"/>
  <c r="L12" i="5"/>
  <c r="N12" i="5" s="1"/>
  <c r="K12" i="5"/>
  <c r="H12" i="5"/>
  <c r="N11" i="5"/>
  <c r="L11" i="5"/>
  <c r="M11" i="5" s="1"/>
  <c r="K11" i="5"/>
  <c r="H11" i="5"/>
  <c r="L10" i="5"/>
  <c r="M10" i="5" s="1"/>
  <c r="K10" i="5"/>
  <c r="H10" i="5"/>
  <c r="N10" i="5" l="1"/>
  <c r="O10" i="5" s="1"/>
  <c r="M12" i="5"/>
  <c r="O12" i="5" s="1"/>
  <c r="H18" i="5"/>
  <c r="O13" i="5"/>
  <c r="O11" i="5"/>
  <c r="H17" i="5"/>
  <c r="H19" i="5"/>
  <c r="H16" i="5"/>
  <c r="O19" i="5" l="1"/>
  <c r="O17" i="5"/>
  <c r="O16" i="5"/>
  <c r="O18" i="5"/>
  <c r="H10" i="2"/>
  <c r="K10" i="2"/>
  <c r="L10" i="2"/>
  <c r="M10" i="2" s="1"/>
  <c r="H11" i="2"/>
  <c r="K11" i="2"/>
  <c r="L11" i="2"/>
  <c r="M11" i="2" s="1"/>
  <c r="N11" i="2"/>
  <c r="H12" i="2"/>
  <c r="K12" i="2"/>
  <c r="L12" i="2"/>
  <c r="M12" i="2" s="1"/>
  <c r="N12" i="2"/>
  <c r="H13" i="2"/>
  <c r="K13" i="2"/>
  <c r="L13" i="2"/>
  <c r="M13" i="2" s="1"/>
  <c r="N13" i="2"/>
  <c r="H18" i="2" l="1"/>
  <c r="O13" i="2"/>
  <c r="O10" i="2"/>
  <c r="O12" i="2"/>
  <c r="H17" i="2"/>
  <c r="H19" i="2"/>
  <c r="O11" i="2"/>
  <c r="H20" i="2"/>
  <c r="O18" i="2" l="1"/>
  <c r="O17" i="2"/>
  <c r="O20" i="2"/>
  <c r="O19" i="2"/>
  <c r="H9" i="1" l="1"/>
  <c r="K9" i="1"/>
  <c r="L9" i="1"/>
  <c r="M9" i="1" s="1"/>
  <c r="N9" i="1"/>
  <c r="H10" i="1"/>
  <c r="K10" i="1"/>
  <c r="L10" i="1"/>
  <c r="M10" i="1" s="1"/>
  <c r="N10" i="1"/>
  <c r="H11" i="1"/>
  <c r="K11" i="1"/>
  <c r="L11" i="1"/>
  <c r="M11" i="1" s="1"/>
  <c r="H12" i="1"/>
  <c r="K12" i="1"/>
  <c r="L12" i="1"/>
  <c r="N12" i="1" s="1"/>
  <c r="O9" i="1" l="1"/>
  <c r="H17" i="1"/>
  <c r="N11" i="1"/>
  <c r="O11" i="1" s="1"/>
  <c r="H18" i="1"/>
  <c r="H16" i="1"/>
  <c r="O10" i="1"/>
  <c r="M12" i="1"/>
  <c r="O12" i="1" s="1"/>
  <c r="H19" i="1"/>
  <c r="O19" i="1" l="1"/>
  <c r="O16" i="1"/>
  <c r="O18" i="1"/>
  <c r="O17" i="1"/>
</calcChain>
</file>

<file path=xl/sharedStrings.xml><?xml version="1.0" encoding="utf-8"?>
<sst xmlns="http://schemas.openxmlformats.org/spreadsheetml/2006/main" count="2171" uniqueCount="736">
  <si>
    <t xml:space="preserve"> </t>
  </si>
  <si>
    <t>Extremas:</t>
  </si>
  <si>
    <t>Recibio</t>
  </si>
  <si>
    <t xml:space="preserve">Elaboro y Proyecto </t>
  </si>
  <si>
    <t>Altas:</t>
  </si>
  <si>
    <t>Moderadas:</t>
  </si>
  <si>
    <t>Bajas:</t>
  </si>
  <si>
    <t xml:space="preserve">Durante el cuatrimestre se ha generado 4 planillas de la liquidacion de la seguridad social, cuyo reporte ha sido exitoso. ademas se realizó la caracterizacion del proceso de nomina mediante resolucion No. 237 de </t>
  </si>
  <si>
    <t xml:space="preserve"># de planillas de seguirdad social  generadas sin errores / # total de planillas de seguridad social. </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</si>
  <si>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</si>
  <si>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</si>
  <si>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</si>
  <si>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</si>
  <si>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</si>
  <si>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</si>
  <si>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</si>
  <si>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</si>
  <si>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</si>
  <si>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</si>
  <si>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</si>
  <si>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durante el cuatrimestre se ha generado los reportes de novedades de nomina , ademas se realizó la caracterizacion del proceso de nomina mediante resolucion No. 237 de septiembre 10 de 2019</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</si>
  <si>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</si>
  <si>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</si>
  <si>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</si>
  <si>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</si>
  <si>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</si>
  <si>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</si>
  <si>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Durante el cuatrimestre se realizó revision a las hojas de vida, las cuales se encuentran al dia, toda vez que la informacion que se va generando, se archiva en orden cronologico</t>
  </si>
  <si>
    <t># de hojas de vidas actualizadas / # total de hojas de vidas activas.</t>
  </si>
  <si>
    <t>Tabla de contenido actualizada.</t>
  </si>
  <si>
    <t xml:space="preserve">Lider talento humano </t>
  </si>
  <si>
    <t xml:space="preserve">Anual </t>
  </si>
  <si>
    <t xml:space="preserve">Realizar revisiones periodicas del contneido de las hoja de vida.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</si>
  <si>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</si>
  <si>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</si>
  <si>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</si>
  <si>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</si>
  <si>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Se realizó reinduccion sobre la elaboracion del POAI 2020, y el SIMO, el cual estudio orientado a  servidores publicos y contratistas</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</si>
  <si>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</si>
  <si>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</si>
  <si>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</si>
  <si>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</si>
  <si>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</si>
  <si>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</si>
  <si>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</si>
  <si>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</si>
  <si>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AVANCE EN (%)</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</si>
  <si>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</si>
  <si>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</si>
  <si>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</si>
  <si>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</si>
  <si>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</si>
  <si>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</si>
  <si>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</si>
  <si>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</si>
  <si>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</si>
  <si>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</si>
  <si>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</si>
  <si>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</si>
  <si>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</si>
  <si>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</si>
  <si>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</si>
  <si>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</si>
  <si>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</si>
  <si>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</si>
  <si>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</si>
  <si>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DESCRIPCIÓN</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</si>
  <si>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</si>
  <si>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</si>
  <si>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</si>
  <si>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</si>
  <si>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</si>
  <si>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</si>
  <si>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</si>
  <si>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</si>
  <si>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</si>
  <si>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</si>
  <si>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</si>
  <si>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</si>
  <si>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</si>
  <si>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</si>
  <si>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</si>
  <si>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</si>
  <si>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</si>
  <si>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</si>
  <si>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</si>
  <si>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</si>
  <si>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</si>
  <si>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</si>
  <si>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</si>
  <si>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</si>
  <si>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</si>
  <si>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</si>
  <si>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</si>
  <si>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</si>
  <si>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</si>
  <si>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</si>
  <si>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</si>
  <si>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</si>
  <si>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</si>
  <si>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</si>
  <si>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</si>
  <si>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</si>
  <si>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</si>
  <si>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</si>
  <si>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</si>
  <si>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</si>
  <si>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</si>
  <si>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</si>
  <si>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</si>
  <si>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</si>
  <si>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</si>
  <si>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</si>
  <si>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</si>
  <si>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</si>
  <si>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</si>
  <si>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</si>
  <si>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</si>
  <si>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</si>
  <si>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</si>
  <si>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El area de tesoreria, raliza el ingreso d elos recursos en tiempo real, una vez se conoce del credito en las diferentes cuentas corrientes. En el segundo cuatrimestre, se generaron 9 Notas Credito (1) anulada, y comprantes de ingreso se generaron 56 y 4 anuladas.</t>
  </si>
  <si>
    <t>No de conciliaciones realizadas sin errores / No de conciliaciones realizadas en el año.</t>
  </si>
  <si>
    <t>* Comprobantes de ingresos y notas credito.                      * Acta de conciliacion y ejecuciones.                 * Saldos CDP y RP mensual</t>
  </si>
  <si>
    <t>Lider de presupuesto.</t>
  </si>
  <si>
    <t>Diaria</t>
  </si>
  <si>
    <t xml:space="preserve">* Ingreso de recursos en tiempo real.                                        * Registro de la novedades de incorporacion de CDP y anulacion de RP.                               * Conciliacion mensual </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</si>
  <si>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</si>
  <si>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</si>
  <si>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</si>
  <si>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</si>
  <si>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</si>
  <si>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El area adminsitrativa y financiera cuenta con personal de apoyo, quienes coayuvan en la revision de los CDP y CRP, que esten bien diligenciados, se generaron  394 Certificados de Disponibilidad y 569 Registros presupuestales.</t>
  </si>
  <si>
    <t>No de CDP y RP generados sin errores / No total de CDP Y RP expedidos.</t>
  </si>
  <si>
    <t xml:space="preserve">CDP Y RP expedidos </t>
  </si>
  <si>
    <t>Atravez de la segregacion de funciones las personas encargadas deberan verificar que los valores, rubros y terceros coincidan con los solicitado</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</si>
  <si>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</si>
  <si>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</si>
  <si>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</si>
  <si>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</si>
  <si>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Durante el cuatrimestre se realizaron las respectivas revisones a las necesidades enviadas por las diferentes areas a través de la gerencia general, se generaron  394 Certificados de Disponibilidad y 569 Registros presupuestales.</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</si>
  <si>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</si>
  <si>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</si>
  <si>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</si>
  <si>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</si>
  <si>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</si>
  <si>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</si>
  <si>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</si>
  <si>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</si>
  <si>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</si>
  <si>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</si>
  <si>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</si>
  <si>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</si>
  <si>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</si>
  <si>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</si>
  <si>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</si>
  <si>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</si>
  <si>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</si>
  <si>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</si>
  <si>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</si>
  <si>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 xml:space="preserve">Se realizo la politica de seguridad y privacidad d ela informacion según resolucion No 184 de 27 de julio de 2018 y la sociliacion se realizo el 30 de julio de 2018 a funcionarios de planTa como contratistas que manejan equipo de computo del instituto, tambien se encuentra publicada en la pagina web.                                                                       En cuanto a los 31 equipos de computo todos se encuentran con el aplicativo de seguridad forticlient y con antivirus actualizado, y el registro de novedades y durante el periodo se realiza constantemente arreglos solicitados por cada uno de los funcionarios, para este peridodo se implemento el acta de evidencia de sopportes tencicos con el reporte de la mesa de ayuda del aplicativo GLPI donde para este periodo se hicieron 20 mesas de ayuda para este ultimo trimesre </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</si>
  <si>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</si>
  <si>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</si>
  <si>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</si>
  <si>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</si>
  <si>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</si>
  <si>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</si>
  <si>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</si>
  <si>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</si>
  <si>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Todos los 31 equipos de computo de la entidad tienen cada uno su hoja de vida actualizada y en cuanto al licenciamiento todos cuentas con el ya que al momento de comrpa de cada equipo se realiza la compra del sistema operativo, 
Actualmente se esta migrando la informacion de la plataforma de microsoft llamada MDS para  Lansweeper la cual una herramienta de software de gestión de activos de TI y de inventario de red sin agente 
esta informacion se puede evidenciar en el inofrme realizado en la plataforma de microsoft llamado MDS donde se identica que de windos 10 son 7 equipos, windos 8,1 dos equipos de wimdos 8 dos equipos, windows 7 quince equipos y de vista 2 equipos y XP 1 equipo.</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</si>
  <si>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</si>
  <si>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</si>
  <si>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</si>
  <si>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</si>
  <si>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</si>
  <si>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</si>
  <si>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</si>
  <si>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</si>
  <si>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r>
      <t xml:space="preserve">para el peridoo evaluado  se hizo los meses de Febrero a Septiembre, generando  el cumpliento total de la actividada y procesos realizando  los backups en los periodos indicados. La informacion reposa en la carpeta denominada xxxxx donde reposan todas las actas firmadas por los funcionarios. 
</t>
    </r>
    <r>
      <rPr>
        <sz val="11"/>
        <color rgb="FFFF0000"/>
        <rFont val="Calibri"/>
        <family val="2"/>
        <scheme val="minor"/>
      </rPr>
      <t xml:space="preserve">
Adicional ya se  cuenta con un sistema de alimentacion auxiliar en todos los equipos de una compra  de la invitacion de minima cuantia 023 de 2019 </t>
    </r>
  </si>
  <si>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</si>
  <si>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</si>
  <si>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</si>
  <si>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</si>
  <si>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</si>
  <si>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</si>
  <si>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</si>
  <si>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</si>
  <si>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En este momento se encuentra migrando  toda la informacion sobre cuidados  de equipos de computos  e informacion refente a seguridad de los equipos a una base de conocimiento que se estara  terminando su implementacion para todos los usuarios de la entidad el  30 y 31 de octubre la cual se dara acceso para que  busquen informacion referente al problema que tengan con el equipo y lo puedan solucionar de forma autonoma .</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</si>
  <si>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</si>
  <si>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</si>
  <si>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</si>
  <si>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</si>
  <si>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</si>
  <si>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</si>
  <si>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</si>
  <si>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</si>
  <si>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</si>
  <si>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</si>
  <si>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</si>
  <si>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</si>
  <si>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</si>
  <si>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</si>
  <si>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</si>
  <si>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</si>
  <si>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</si>
  <si>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</si>
  <si>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</si>
  <si>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</si>
  <si>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</si>
  <si>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</si>
  <si>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Se realizaron 13  examenes medico periodicos ocupacionales.
Se realizo capacitación para prevenir caidas a mismo y diferente nivel.
Se realizo inspecciones locativas, generales y de orden y aseo  que ayuden a identificar condiciones inseguras para prevenir futuros accidentes de trabajo.
Las evidencias se encuentran en la carpeta del SG-SST</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</si>
  <si>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</si>
  <si>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</si>
  <si>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</si>
  <si>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</si>
  <si>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</si>
  <si>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</si>
  <si>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</si>
  <si>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Se ha incluido dentro del presupuesto la compra y la adquisición de los articulos ergonomicos para los puestos de trabajo (soporte para monitor, descansa pies, sillas y escritorios ergonomicos) y se doto con nuevos elementos el botiquin de primeros auxilios.</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</si>
  <si>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</si>
  <si>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</si>
  <si>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</si>
  <si>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</si>
  <si>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</si>
  <si>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</si>
  <si>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</si>
  <si>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</si>
  <si>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Se han realizado actividades incentivas de yoga y meditación con el fin de realizar ejercicios de estiramiento
Se ejecuta el programa de pausas y activas
Se realiza capacitación en manejo de cargas e higiene postural
Se realiza capacitación de autocuidado
Se realiza inspecciones ergonómicas para vigilar la postura corporal  de los funcionarios 
las evidencias se encuentran en la carpeta del SG-SST</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</si>
  <si>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</si>
  <si>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</si>
  <si>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</si>
  <si>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</si>
  <si>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Desconocimiento de los protocolos contables.                              - Descuido por parte del funcionario encargado de la revision de las cuentas.</t>
  </si>
  <si>
    <t>Hechos economicos  sin la inputacion contable adecuada.</t>
  </si>
  <si>
    <t>Estados financieros no razonables ni confiables.                    Hallazgos or parte de entes de control.                                - Reportes con errores en cociliaciones.</t>
  </si>
  <si>
    <t>Revisar la parametrizacion en el sistema.                          -Revisar antes de cada cierre mensual los codigos contables versus codigos presupuestales.</t>
  </si>
  <si>
    <t>Realizar las conciliaciones mensuales (presupuesto - contabilidad - tesoreria)                 -Veriricacion por parte del funcionario las imputaciones presupuestales en cada orden de pago.</t>
  </si>
  <si>
    <t xml:space="preserve">Diaria y Mensual </t>
  </si>
  <si>
    <t xml:space="preserve">Contador </t>
  </si>
  <si>
    <t>Conciliaciones entre areas mensuales.                   -Ordenes de pagos firmadas.</t>
  </si>
  <si>
    <t xml:space="preserve"># de ordenes de pago realizadas / # total de ordenes de pago  </t>
  </si>
  <si>
    <t>Se hicieron las conciliaciones desde el mes de Abril  hasta el 30 de septiembre de  2019.    Numero de ordenes de pagos realizadas  1154/1136   =</t>
  </si>
  <si>
    <t xml:space="preserve">Mora en la generacion de la inforamcion definitiva.                             -Ausencia de los cronogramas de pago.                  </t>
  </si>
  <si>
    <t xml:space="preserve">Presentacion extemporanea e las declaraciones tributarias </t>
  </si>
  <si>
    <t xml:space="preserve">Sanciones pecuniarias por de las entidades con quien se tiene la obligacion.                             -Sanciones de orden administrativo, fiscal y Disciplinario       </t>
  </si>
  <si>
    <t>Cronograma de declaraciones tributarias en lugar visible.                               -Entrega de la informacion objeto de la delcaracion establecidos dentro de los tiempos.</t>
  </si>
  <si>
    <t xml:space="preserve">Elaboracion de las declaraciones tributarias en el cierre del mes.                      -Elaborar cronograma de fechas.                                         </t>
  </si>
  <si>
    <t xml:space="preserve">Contador  - pagador </t>
  </si>
  <si>
    <t xml:space="preserve">Comprobantes de egresos.                          - Declaracion tributarias presentadas.                      Cronograma realizado </t>
  </si>
  <si>
    <t># de declaraciones presentadas oporutnamente / # total de declaracionas obligadas a presentar.</t>
  </si>
  <si>
    <t>Presente las declaraciones de retencion en la fuente en las fechas estipuladas  (9) declaraciones en total. Presente (09) declaraciones de Industria y comercio en la tesoreria Alcaldia de Armenia.</t>
  </si>
  <si>
    <t>La no actualizacion del plan de cuentas de acuerdo a las nuevas dispociones de la CGN - Que no existe circularizacin adecuada de las operaciones reciprocas.</t>
  </si>
  <si>
    <t>plataforma del chip genera  errores en la validacion.</t>
  </si>
  <si>
    <t>La no validacion de los errores.                                            -Incumplimiento sobre la normatividad de la CGN relacionada con las operaciones reciprocas.</t>
  </si>
  <si>
    <t>Revision de la diferente normatividad emada por la CGR.                                Circularizacion a entidades con las que se tienen operaciones reciprocas.</t>
  </si>
  <si>
    <t>Actualizar el sismema de informacion de la entidad con las disposiciones d ela CGN.                               -Circualres a las diferenes entidades publicas.</t>
  </si>
  <si>
    <t xml:space="preserve">Actualizacion de plan de cuentas                 -Circulares </t>
  </si>
  <si>
    <t># de ciruclares enviadas # de entidades publicas.</t>
  </si>
  <si>
    <t>Envie a los diferentes municipíos las operaciones reciprocas</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</si>
  <si>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</si>
  <si>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</si>
  <si>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AVANCE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</si>
  <si>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</si>
  <si>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</si>
  <si>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</si>
  <si>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</si>
  <si>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</si>
  <si>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</si>
  <si>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</si>
  <si>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</si>
  <si>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</si>
  <si>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Demora en los tramites y posibles errores en la expedicion de los docuementos presupuestales.</t>
  </si>
  <si>
    <t>Durante el primer trimestre se realizaron los respectivos certificados de disponibilidad presupuestal y certificados de registro presupuestal para el área administrativa y financiera, jurídica y tecnica del instituto departamental de deporte y recreacion.</t>
  </si>
  <si>
    <t>ALMACÉN</t>
  </si>
  <si>
    <t>Recibir, almacenar y distribuir los Bienes, Materiales y Suministros que compra el instituto para sus diferntes dependencias, Garantizando que los Bienes, Materiales y Suministros cumplan con las especificaciones y calidad solicitadas.</t>
  </si>
  <si>
    <t>Estado a septiembre 31 de 2019</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</si>
  <si>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</si>
  <si>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</si>
  <si>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</si>
  <si>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</si>
  <si>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</si>
  <si>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</si>
  <si>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</si>
  <si>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</si>
  <si>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se viene cumpliendo con el procedimiento del manual de almacen consistente en ingreso soportado con facturación, en el módulo de inventarios e impresión de ingresos para los proceso contables y adminsitrativos. A la fecha se a realizado un arqueo parcial de almacen en el mes de marzo. (acciones de mantenimiento) expediente archivo de gestión de almacen, carpeta comprobantes de entrada y salidas de almacen, actas de almacen</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</si>
  <si>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</si>
  <si>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</si>
  <si>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</si>
  <si>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</si>
  <si>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</si>
  <si>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</si>
  <si>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</si>
  <si>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se viene cumpliendo con el procedimiento del manual de almacen consistente en ingreso soportado con facturación, posteriormente se ingresa en el módulo de inventarios  y se iimprime el acta de  ingresos para los proceso contables y adminsitrativos. (acciones de mantenimiento) 
Expediente archivo de gestión de almacen, carpeta comprobantes de entrada y salidas de almacen, salidas de almacen</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</si>
  <si>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</si>
  <si>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</si>
  <si>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</si>
  <si>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</si>
  <si>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Mantener el stock suficiente de bienes y suministros de acuerdo a las  necesidades de cada área,                                                 * Definir criterios para la verificacion de productos o elementos adquiridos conforme a los requisitos de compra.</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</si>
  <si>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</si>
  <si>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</si>
  <si>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</si>
  <si>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</si>
  <si>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se da cumplimiento al manual de almacen consistente en ingreso soportado con facturación,  ingresos fisicos verificados junto al supervisor del contrato,  luego se ingresan en el módulo de inventarios  y se  imprimen ingresos para los proceso contables y administrativos.
(acciones de mantenimiento) 
expediente archivo de gestión de almacen, carpeta comprobantes de entrada y salidas de almacen, entradas de almacen</t>
  </si>
  <si>
    <t>El area administrativa y financiera cuenta con personal de apoyo, quienes coayudan en la revision de los CDP y CRP, que esten bien diligenciados, se generaron 157 Certificados de Disponibilidad y 328 Registros presupuestales.De los cuales se anularon 31 cdp y 04 crp debido principalmente por modificacion de fechas y valores presupuestales.</t>
  </si>
  <si>
    <t>El area de tesoreria, realiza el ingreso de los recursos en tiempo real, una vez se conoce del credito en las diferentes cuentas corrientes. En el ultimo trimestre, se generaron 2 Notas Creditos y se anuló 01 , y se realizaron 02 notas credito y se anuló una. Comprobantes de ingreso se generaron 47  y se anularon 02. Sí se refleja la realidad presupuestal</t>
  </si>
  <si>
    <t>Estado a Marzo 31 de 2021</t>
  </si>
  <si>
    <t>Estado Enero a Marzo 31 de 2021</t>
  </si>
  <si>
    <t>Se realizo permanentemente la revisión y monitoreo de los saldos en  libro de Bancos,y el  Portal empresarial</t>
  </si>
  <si>
    <t>se realizan constamente recomendaciones para la prevenciones de accidentes de trabajo, se realizan constamente recomendaciones sobre la prevencion de la covid-19, con el fin de prevenir la propagacion del mismo, se solicitan cotizaciones para iniciar con el proceso de los examenes laborales.</t>
  </si>
  <si>
    <t>Se realizo la charla sobre responsabilidades dentro del sistema de gestion y las reuniones con los comites dando cumplimiento al plan de trabajo anual y al plan de capacitaciones, se procura por realizar capacitaciones y charlas de manera virtual con el fin de dar cumplimiento a la legislacion nacional en lo relacionado con la COVID-19</t>
  </si>
  <si>
    <t>Se realizan constantemente las pausas activas, con el fin de generar un descanso durante la jornada laboral y generando conciencia sobre la higiene postural, igualmente se vigila permanente la postura del personal en el puesto de trabajo, por medio de inspecciones.</t>
  </si>
  <si>
    <t>En el primer trimestre  se  elaboraron tres (03) conciliaciones entre las areas de presupuesto, tesoreria y contabilidad. Se ejecutaron 298 ordenes de pago 298 . Indicador = 293/298 =</t>
  </si>
  <si>
    <t>En el primer trimestre se elaboraron  306 comprobantes de egreso . Se presentaron (03) declaraciones de retencion en la fuente en la administracion de impuesstos y aduanas nacionales.y ante la  secretaria de hacienda de armenia retenciones de reteica  (2 )  febrero y marzo de  2021.</t>
  </si>
  <si>
    <t>El area de presupuesto  genera las ejecuciones presupuestales de ingresos y gastos, el area de tesoreria el saldo de bancos y el   area de contabilidad   el balance  con estos documentos revisamos y generamos las conciliaciones.</t>
  </si>
  <si>
    <t>Existe ya una  politica de seguridad y privacidad de la informacion según resolucion No 082 de 16  de julio de 2020 , la anterior resolucion se encuetra publicada en  la pagina web.     26  de los  31 equipos de computo se encuentran con el aplicativo de seguridad fortyclient</t>
  </si>
  <si>
    <t>31 equipos de computo de la entidad tienen cada uno su hoja de vida pendiente para actualizar en la presente vigencia 2021 y en cuanto al licenciamiento algunos ya estan proximos a requeriri una nueva licencia del  sistema operativo, identifica que de windows 10 son 10 equipos,  equipos de windows 8 dos equipos, 17 windows 7,xp 1, 1 server.</t>
  </si>
  <si>
    <t>para este periodo  se realizaron copias de seguridad de los meses de enero a abril, copia que es guardada en el disco duro extraible del area administrativa y financiera y se entrega CD con la copia de seiridad para ser guardado en un lugar externo a la sede de indeportes</t>
  </si>
  <si>
    <t>la socializacion se hizo por medio de correos institucionales  donde se anexo la resolucion 082 asi como el plan para conocimiento de los jefes de area.</t>
  </si>
  <si>
    <t xml:space="preserve">el servidor de la entidad cuenta con una conexión local de 60 megas de internet los cuales permiten el buen desarrollo del trabajo de los funcionarios encargados de la parte financiera  a traves del programa Publifinanzas, en caso de requerir el teletrabajo se cuenta con conexion remota para garantizar el pleno desarrollo de las actividades del area. </t>
  </si>
  <si>
    <t>Durante el primer trimestre de la vigencia 2021, se manera constante se viene actualizando las hojas de vida de los funcionarios de planta del Instituto Departamental de Deporte y Recreacion del Quindío, con el fin de dar cumplimiento a la normatividad  expedida por la funcion publica.
14 hojas de vida actualizadas/ 14 personas activas en el instituto</t>
  </si>
  <si>
    <t>Durante cada periodo de pago quincenal se realizan 14 nominas.Durante cada mes se realizan 28 nominas sin la generacion de errores</t>
  </si>
  <si>
    <t>Durante cada periodo mensual se desarrolla el pago de 14 seguridades sociales de los funcionarios de planta del Instituto Departamental de Deporte y Recreacion del Quindio
# 14  planillas de seguirdad social  generadas sin errores / #14 total de planillas de seguridad social mensuales elaboradas.</t>
  </si>
  <si>
    <t xml:space="preserve">Durante el primer trimestre de la vigencia 2021, se realizo la induccion de funcionario David Alberto Rojas, en el cargo de tecnico de deorte asociado, dando a conocer el contenido del manual de funciones el 16 de marzo de 2021.
El proceso de reinducion al personal de instituto departamental de deporte y recreacion del Quindio esta programado para el segundo semestre de la vigencia 2021
</t>
  </si>
  <si>
    <t>las salidas de almacen e ingresos se realizan mediante la implemntacion de los formatos estandarizados, en aplicación del manual de procesos de procedimientos de almacen.
Evideencia. Carpeta archivo de gestion area adminsitativa y financiera, almacen, salidas y entradas de almacen.</t>
  </si>
  <si>
    <t xml:space="preserve">Durante el periodo no se han programado visitas de control , </t>
  </si>
  <si>
    <t>Diurante el perioodo no se han generado reporte de perdida o hurto de elementos.</t>
  </si>
  <si>
    <t>las salidas de almacen e ingresos se realizan mediante la implementacion de los formatos estandarizados, en aplicación del manual de procesos de procedimientos de almacen.
Evideencia. Carpeta archivo de gestion area adminsitativa y financiera, almacen, salidas y entradas de almacen. se realizaron 46 entregas. 
Evideencia. Carpeta archivo de gestion area adminsitativa y financiera, almacen, salidas  de almacen.</t>
  </si>
  <si>
    <t xml:space="preserve">* Por hurto de archivo.              </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</si>
  <si>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</si>
  <si>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</si>
  <si>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</si>
  <si>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</si>
  <si>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</si>
  <si>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</si>
  <si>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</si>
  <si>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            *  Por dar de baja a documentos sin cumplimiento de tabla de retencion</t>
  </si>
  <si>
    <t>Documentos de archivo  que no se encuentran fisicamente.</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</si>
  <si>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</si>
  <si>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</si>
  <si>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</si>
  <si>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</si>
  <si>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</si>
  <si>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</si>
  <si>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</si>
  <si>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</si>
  <si>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</si>
  <si>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</si>
  <si>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</si>
  <si>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</si>
  <si>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</si>
  <si>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</si>
  <si>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</si>
  <si>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</si>
  <si>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</si>
  <si>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</si>
  <si>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</si>
  <si>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</si>
  <si>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</si>
  <si>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</si>
  <si>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</si>
  <si>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</si>
  <si>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</si>
  <si>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</si>
  <si>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</si>
  <si>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</si>
  <si>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</si>
  <si>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</si>
  <si>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</si>
  <si>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</si>
  <si>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</si>
  <si>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</si>
  <si>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</si>
  <si>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</si>
  <si>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</si>
  <si>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</si>
  <si>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Durante el primer trimestre de la vigencia 2021, se han certificado dentro de los programas: Fomento a la recreación, la actividad física y el deporte para desarrollar entornos de convivencia y paz "Tú y yo en la recreación y en deporte",Formación y preparación de deportistas. "Tú y yo campeones", un total de 94 Bancos de Programas y Proyectos/ 94 bancos de progrramas y proyectos solcitados</t>
  </si>
  <si>
    <t xml:space="preserve">Durante el primer trimestre de la vigencia 2021 , se han realizados los reportes mensuales correspondientes al mes de enero febrero y marzo
#3 reportes en la plataforma SPI-DNP realizados/# 12 de seguimientos programados en la vigencia
</t>
  </si>
  <si>
    <t>Durante el primer trimestre de la vigencia 2021 , se realizo el seguimiento al plan de accion correspondiente a los recursos de inversion del area tecnica del primer trimestre de la vigencia 2021
#1  reporte realizado al plan de accion  / # 4 reportes programados en la vigencia</t>
  </si>
  <si>
    <t>Durante el primer trimestre de la vigencia 2021  no se ha desarrollado el seguimiento al plan anticorrupcion debido a que este reporte se realiza cuatrimestral
# 0 seguimientos al plan anticorrupcion/# 3 reportes programados en la vigencia</t>
  </si>
  <si>
    <t>Durante el primer trimestre se realizo un ajuste Por medio de la resolución 020 del 10 de febrero de 2021, el cual se adiciona parcialmente los recursos del balance de la vigencia fiscal 2020, al presupuesto de ingresos y gastos de inversión  del Instituto Departamental de deporte y recreación del Quindío, Indeportes Quindío
# 2 ajustes realizados a los proyectos de inversion/ # 3 proyectos formulados</t>
  </si>
  <si>
    <t>INSTITUTO DEPARTAMENTAL DE DEPORTE Y RECREACION DEL QUINDIO "INDEPORTES QUINDIO".</t>
  </si>
  <si>
    <t xml:space="preserve">             MAPA DE RIESGOS INSTITUCIONAL </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</si>
  <si>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</si>
  <si>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</si>
  <si>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</si>
  <si>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Estado a marzo 30 de 2021</t>
  </si>
  <si>
    <t xml:space="preserve">AVANCE EN PORCENTAJE </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</si>
  <si>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</si>
  <si>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</si>
  <si>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</si>
  <si>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</si>
  <si>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</si>
  <si>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</si>
  <si>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</si>
  <si>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</si>
  <si>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</si>
  <si>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El Instituto cuenta con un proceso judicial de Nulidad y Restablecimiento del Derecho en su contra  interpuesto por el señor Erick Alberto Gamero Vega, identificado con cédula de ciudadanía número 7.603.987, donde su ultima actuación procesal fue la respuesta a las excepciones en octubre de 2019. se encuentra pendiente de que el juzgado fije fecha para audiencia inicial. 
</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</si>
  <si>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</si>
  <si>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</si>
  <si>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</si>
  <si>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</si>
  <si>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</si>
  <si>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</si>
  <si>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</si>
  <si>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Durante este periodo no hubo sentencias</t>
  </si>
  <si>
    <t>______________________</t>
  </si>
  <si>
    <t>_____________________</t>
  </si>
  <si>
    <t xml:space="preserve">Guardado en: </t>
  </si>
  <si>
    <t>CONTRATACION</t>
  </si>
  <si>
    <t xml:space="preserve">Gestionar los procesos contractuales bajo las modalidades de selección que establece la Ley, acorde con el plan anual de adquisiciones aprobado para cada vigencia en cumplimiento de la mision de la entidad. </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</si>
  <si>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</si>
  <si>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</si>
  <si>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</si>
  <si>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</si>
  <si>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</si>
  <si>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</si>
  <si>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</si>
  <si>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</si>
  <si>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 xml:space="preserve">EN ESTE PERIODO SE SUSCRIBIERON 59 CONTRATOS EN LA MODALIDAD DE CONTRATACIÓN DIRECTA, ASÍ:  56 CONTRATOS DE PRESTACIÓN DE SERVICIOS DE APOYO A LA GESTIÓN Y PROFESINALES, 1 CONVENIO DE ASOCIACIÓN CON LIGA DE FUTBOL, 2 CONTRATO DE ARRENDAMIENTO,, LOS CUALES CUENTAN EN SU TOTALIDAD CON LAS LISTAS DE CHEQUEO IMPLEMENTADAS 
</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</si>
  <si>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</si>
  <si>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</si>
  <si>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</si>
  <si>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</si>
  <si>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Oficina juridica
Contratista de apoyo Sistemas 2</t>
  </si>
  <si>
    <t xml:space="preserve">EN ESTE PERIODO SE SUSCRIBIERON 59 CONTRATOS EN LA MODALIDAD DE CONTRATACIÓN DIRECTA, ASÍ:  56 CONTRATOS DE PRESTACIÓN DE SERVICIOS DE APOYO A LA GESTIÓN Y PROFESINALES, 1 CONVENIO DE ASOCIACIÓN CON LIGA DE FUTBOL, 2 CONTRATOS  DE ARRENDAMIENTO, LOS CUALES FUERON DEBIDAMENTE PUBLICADOS EN EL SECOP I Y SIA OBSERVA DENTRO DE LOS TÉRMINOS ESTABLECIDOS PARA ELLO, ASÍ: 
39 CONTRATOS SE PUBLICARON DENTRO DE LOS TRES (3) DÍAS HÁBILES SIGUIENTES A LA SUSCRIPCIÓN DEL CONTRATO.
16 CONTRATOS SE PUBLICARON DENTRO DE LOS DOS (2) DÍAS HÁBILES SIGUIENTES A LA SUSCRIPCIÓN DEL CONTRATO.
4 CONTRATOS SE PUBLICARON DENTRO DE UN (1) DÍA H{ABILES SIGUIENTES A LA SUSCRIPCIÓN DEL CONTRATO. 
</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</si>
  <si>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</si>
  <si>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</si>
  <si>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</si>
  <si>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</si>
  <si>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</si>
  <si>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</si>
  <si>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</si>
  <si>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</si>
  <si>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</si>
  <si>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</si>
  <si>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Fecha de Seguimiento:  
06 / 03 / 2020</t>
  </si>
  <si>
    <t xml:space="preserve">Dep </t>
  </si>
  <si>
    <t>Cód</t>
  </si>
  <si>
    <t xml:space="preserve">Riesgo </t>
  </si>
  <si>
    <t>Descripción del Control</t>
  </si>
  <si>
    <t>NA</t>
  </si>
  <si>
    <t>15 pts</t>
  </si>
  <si>
    <t>5 pts</t>
  </si>
  <si>
    <t>10 pts</t>
  </si>
  <si>
    <t>30 pts</t>
  </si>
  <si>
    <t>TOTAL</t>
  </si>
  <si>
    <t>Observaciones</t>
  </si>
  <si>
    <t>Si</t>
  </si>
  <si>
    <t>No</t>
  </si>
  <si>
    <t>Proyectos ejecutados de forma inadecuada sin tener relacion con la metas.</t>
  </si>
  <si>
    <t xml:space="preserve">Realizar control y seguimiento mensual de los proyectos, verificacion de los objetos contractuales con las metas </t>
  </si>
  <si>
    <t>X</t>
  </si>
  <si>
    <t>Se realiza la evaluacion de los controles al inicio de la suscripcion.</t>
  </si>
  <si>
    <t>Procesos implementados sin compromiso por parte de la alta direccion y funcionarios.</t>
  </si>
  <si>
    <t>Seguimiento y evaluacion periodica de  los procesos implementados</t>
  </si>
  <si>
    <t>Plan de Accion y POD elaborados sin seguimiento en la ejecucion de metas.</t>
  </si>
  <si>
    <t>Seguimiento trimestral al cumplimiento de la información rendida</t>
  </si>
  <si>
    <t xml:space="preserve">Proyectos de reagalias ejecutados sin liquidar por falta de conocimiento. </t>
  </si>
  <si>
    <t>CONTROL INTERNO</t>
  </si>
  <si>
    <t>Auditorias programadas con influencia en visitas y resultados.</t>
  </si>
  <si>
    <t>Verificacion del comité de Control Institucional de Coordiancion de C.I. Aplicar el estatuto de auditorio interna</t>
  </si>
  <si>
    <t>Informe final de Auditoria realizado sin socializacion al lider del proceso.</t>
  </si>
  <si>
    <t>Enviar informe definitivo al área competente con las observaciones y oportunidades de mejorameinto propuestas.</t>
  </si>
  <si>
    <t xml:space="preserve">Areas del instituto implementadas sin formentar la cultura de autocontrol </t>
  </si>
  <si>
    <t xml:space="preserve"> 
Capacitaciones orientadas al fomento de la cultura de autocontrol - Plan de accion de CI</t>
  </si>
  <si>
    <t xml:space="preserve">Informes de ley obligatorios sin presentacion oportuna </t>
  </si>
  <si>
    <t xml:space="preserve">Plan de Actividades de la Oficina de Control Interno - </t>
  </si>
  <si>
    <t xml:space="preserve">Rrevision diaria de los procesos para que se cumple en terminos legales todos sus procedimientos </t>
  </si>
  <si>
    <t>Hacer uso del recurso en el momento procesal oportuno inmediatamente se conozca el fallo en primera instancia y dentro de los terminos legales.</t>
  </si>
  <si>
    <t xml:space="preserve">Procesos Disciplinarios adelantados sin reserva legal </t>
  </si>
  <si>
    <t>Privacidad en la practica de las diligencias. Diligencias revisadas en oficinas sin acceso al publico, solo personalmente a puerta cerrada o atraves de llamadas telefonicas.</t>
  </si>
  <si>
    <t xml:space="preserve">Procesos Disciplinarios tramitados sin el cumplimiento de las normas procedimentales </t>
  </si>
  <si>
    <t xml:space="preserve">Capacitaciones derechos disciplinario, Normograma legal </t>
  </si>
  <si>
    <t>CONTRATACIÓN</t>
  </si>
  <si>
    <t xml:space="preserve">Contratos celebrados sin poliza o garantías legales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</si>
  <si>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</si>
  <si>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</si>
  <si>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TALENTO HUMANO Y NOMINA</t>
  </si>
  <si>
    <t>SEGURIDAD Y SALUD EN ELTRABAJO</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</si>
  <si>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</si>
  <si>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</si>
  <si>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</si>
  <si>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ARCHIVO CENTRAL</t>
  </si>
  <si>
    <t>Documentos de archivo con registro historico que no se encuentran fisicamente.</t>
  </si>
  <si>
    <t>* Formato de control de prestamo.                      
* Aplicación de las tablas de retencion.                           
* Restringir el acceso a personal no autorizado.</t>
  </si>
  <si>
    <t xml:space="preserve">ATENCION AL USUARIO </t>
  </si>
  <si>
    <t xml:space="preserve">Documentacion que ingresa a la entidad extraviada </t>
  </si>
  <si>
    <t>* Registrar toda la correspndencia en la ventanilla unica.                     
* Distribuir la documentacion al personal compente.                                    
* Llevar libro radicador de entre de la correspondencia</t>
  </si>
  <si>
    <t>Documentacion que requiere respuesta con vencimiento de terminos</t>
  </si>
  <si>
    <t xml:space="preserve">*Ingreso oportuno de la documentacion en la ventanilla unica.                              
* Seguimiento diario constante a los vencimientos en la ventanilla unica </t>
  </si>
  <si>
    <t xml:space="preserve">Aplicativo ventanilla unica con errorres en el funcionamiento </t>
  </si>
  <si>
    <t>* Comunicación oporutnia con el proveedor del aplicativo                             
* solicitar mantenimiento y actualizacion al proveedor del aplicativo</t>
  </si>
  <si>
    <t>Revisar la parametrizacion en el sistema.                          
-Revisar antes de cada cierre mensual los codigos contables versus codigos presupuestales.</t>
  </si>
  <si>
    <t>Cronograma de declaraciones tributarias en lugar visible.                               
-Entrega de la informacion objeto de la delcaracion establecidos dentro de los tiempos.</t>
  </si>
  <si>
    <t>Revision de la diferente normatividad emada por la CGR.                               
Circularizacion a entidades con las que se tienen operaciones reciprocas.</t>
  </si>
  <si>
    <t>Cheques y token habilitados con vulnerabilidad ante el robo.</t>
  </si>
  <si>
    <t xml:space="preserve">Guardar los cheques y el token en la caja fuerte </t>
  </si>
  <si>
    <t>Pago de cuentas programadas sin los debidos soportes de pago.</t>
  </si>
  <si>
    <t xml:space="preserve">Verificar los soportes de ejecucion del contrato </t>
  </si>
  <si>
    <t>Efectuar pago a proveedor equivocado</t>
  </si>
  <si>
    <t>* Revisión permanente de las existencias.                        
 * Verificacion mediante observacion directa del cumplimiento de especificaciones al momento de ingreso al almacen.</t>
  </si>
  <si>
    <t xml:space="preserve">Elaboro y proyecto </t>
  </si>
  <si>
    <t>Recibio y aprobo</t>
  </si>
  <si>
    <t>Calificación Mapa de Riesgos de Apoyo</t>
  </si>
  <si>
    <t>Consolidado de Riesgos por Tipo</t>
  </si>
  <si>
    <t>A Abril 04 de 2019</t>
  </si>
  <si>
    <t>A Junio 30 de 20189</t>
  </si>
  <si>
    <t>Avance 
en la reducción del Riesgo</t>
  </si>
  <si>
    <t xml:space="preserve">Proceso:   </t>
  </si>
  <si>
    <t xml:space="preserve">Total </t>
  </si>
  <si>
    <t xml:space="preserve">% </t>
  </si>
  <si>
    <t>ZONA DE RIESGO</t>
  </si>
  <si>
    <t>TOTAL RIESGOS</t>
  </si>
  <si>
    <t>CALIFICACIÓN</t>
  </si>
  <si>
    <t>CÓDIGO</t>
  </si>
  <si>
    <t>PROCESO:</t>
  </si>
  <si>
    <t>BAJA</t>
  </si>
  <si>
    <t>MODERADA</t>
  </si>
  <si>
    <t>ALTA</t>
  </si>
  <si>
    <t>EXTREMA</t>
  </si>
  <si>
    <t>CALIF</t>
  </si>
  <si>
    <t>AVANCE</t>
  </si>
  <si>
    <t>Planeación</t>
  </si>
  <si>
    <t>Control Interno</t>
  </si>
  <si>
    <t>Jurídica</t>
  </si>
  <si>
    <t>Contratación</t>
  </si>
  <si>
    <t>Talento Humano</t>
  </si>
  <si>
    <t xml:space="preserve">TOTAL: </t>
  </si>
  <si>
    <t xml:space="preserve">Seguridad y salud en el Trabajo </t>
  </si>
  <si>
    <t>Salud Ocupacional</t>
  </si>
  <si>
    <t xml:space="preserve">Sistemas </t>
  </si>
  <si>
    <t>Presupuesto</t>
  </si>
  <si>
    <t xml:space="preserve">Archivo Central </t>
  </si>
  <si>
    <t>Contabilidad</t>
  </si>
  <si>
    <t>Atencion al Usuario</t>
  </si>
  <si>
    <t>Tesorería</t>
  </si>
  <si>
    <t xml:space="preserve">Contabilidad </t>
  </si>
  <si>
    <t>Almacén</t>
  </si>
  <si>
    <t xml:space="preserve">Presupuesto </t>
  </si>
  <si>
    <t>Sistemas</t>
  </si>
  <si>
    <t xml:space="preserve">Tesoreria </t>
  </si>
  <si>
    <t xml:space="preserve">Almacen </t>
  </si>
  <si>
    <t xml:space="preserve">Atencion al Usuruario </t>
  </si>
  <si>
    <t>TOTAL:</t>
  </si>
  <si>
    <t xml:space="preserve">OLGA LUCIA FERNANDEZ CARDENAS </t>
  </si>
  <si>
    <t xml:space="preserve">GERENTE GENERAL </t>
  </si>
  <si>
    <t xml:space="preserve">Elaboró: </t>
  </si>
  <si>
    <t xml:space="preserve">Nelson Mauricio Carvajal Carrillo - Jefe Oficina de Control Interno </t>
  </si>
  <si>
    <t>Aprobo:</t>
  </si>
  <si>
    <t>Comité Institucional de Coordinacion de Control Interno</t>
  </si>
  <si>
    <t>D:\CONTROL INTERNO\DOCUMENTOS 2019\4. MAPA DE RIESGOS\Mapa Riesgos 2019</t>
  </si>
  <si>
    <t>CLASIFICACION ZONAS DE CALOR RIESGOS INDEPORTES QUINDIO</t>
  </si>
  <si>
    <t>Riesgo Inherente (APOYO)</t>
  </si>
  <si>
    <t>Riesgos Inherente (MISIONALES)</t>
  </si>
  <si>
    <t>P R O B A B I L I D A D</t>
  </si>
  <si>
    <r>
      <t xml:space="preserve">Casi Seguro
</t>
    </r>
    <r>
      <rPr>
        <b/>
        <sz val="12"/>
        <rFont val="Arial"/>
        <family val="2"/>
      </rPr>
      <t>( 5 )</t>
    </r>
  </si>
  <si>
    <r>
      <t xml:space="preserve">Probable
</t>
    </r>
    <r>
      <rPr>
        <b/>
        <sz val="12"/>
        <rFont val="Arial"/>
        <family val="2"/>
      </rPr>
      <t>( 4 )</t>
    </r>
  </si>
  <si>
    <r>
      <t xml:space="preserve">Posible
</t>
    </r>
    <r>
      <rPr>
        <b/>
        <sz val="12"/>
        <rFont val="Arial"/>
        <family val="2"/>
      </rPr>
      <t>( 3 )</t>
    </r>
  </si>
  <si>
    <r>
      <t xml:space="preserve">Improbable
</t>
    </r>
    <r>
      <rPr>
        <b/>
        <sz val="12"/>
        <rFont val="Arial"/>
        <family val="2"/>
      </rPr>
      <t>( 2 )</t>
    </r>
  </si>
  <si>
    <r>
      <t xml:space="preserve">Raro
</t>
    </r>
    <r>
      <rPr>
        <b/>
        <sz val="12"/>
        <rFont val="Arial"/>
        <family val="2"/>
      </rPr>
      <t>( 1 )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</si>
  <si>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</si>
  <si>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</si>
  <si>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</si>
  <si>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</si>
  <si>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</si>
  <si>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I M P A C T O</t>
  </si>
  <si>
    <t>Periodicidad</t>
  </si>
  <si>
    <t>Zona 
de Riesgo</t>
  </si>
  <si>
    <t>Equivalencias para la Calificación de Riesgos:</t>
  </si>
  <si>
    <t>Tipo de Riesgo:</t>
  </si>
  <si>
    <t>Tipo de Control:</t>
  </si>
  <si>
    <t>Probabilidad:</t>
  </si>
  <si>
    <t>Insignificante</t>
  </si>
  <si>
    <t>Menor</t>
  </si>
  <si>
    <t>Moderado</t>
  </si>
  <si>
    <t>Mayor</t>
  </si>
  <si>
    <t>Catastrófico</t>
  </si>
  <si>
    <t>PROBABILIDAD</t>
  </si>
  <si>
    <t>IMPACTO</t>
  </si>
  <si>
    <t>Semanal</t>
  </si>
  <si>
    <t>Opciones de Manejo:</t>
  </si>
  <si>
    <t>Raro:</t>
  </si>
  <si>
    <t>No se ha presentado en los últimos 5 años</t>
  </si>
  <si>
    <t>Raro</t>
  </si>
  <si>
    <t>Anterior</t>
  </si>
  <si>
    <t>Actual</t>
  </si>
  <si>
    <t>Improbable:</t>
  </si>
  <si>
    <t>Al menos una vez en los últimos 5 años</t>
  </si>
  <si>
    <t>Improbable</t>
  </si>
  <si>
    <t>Baja</t>
  </si>
  <si>
    <t>Leve</t>
  </si>
  <si>
    <t>Bimestral</t>
  </si>
  <si>
    <t>Zona</t>
  </si>
  <si>
    <t>BAJA:</t>
  </si>
  <si>
    <t>Asumir el riesgo</t>
  </si>
  <si>
    <t>Posible:</t>
  </si>
  <si>
    <t>Al menos una vez en los últimos 2 años</t>
  </si>
  <si>
    <t>Posible</t>
  </si>
  <si>
    <t>MODERADA:</t>
  </si>
  <si>
    <t>Asumir, Reducir el riesgo</t>
  </si>
  <si>
    <t>Probable:</t>
  </si>
  <si>
    <t>Al menos una vez en el último año</t>
  </si>
  <si>
    <t>Probable</t>
  </si>
  <si>
    <t>Media</t>
  </si>
  <si>
    <t xml:space="preserve">Posible </t>
  </si>
  <si>
    <t>Semestral</t>
  </si>
  <si>
    <t>ALTA:</t>
  </si>
  <si>
    <t>Reducir, Evitar, Compartir o Tranferir</t>
  </si>
  <si>
    <t>Casi seguro:</t>
  </si>
  <si>
    <t>Más de una vez al año</t>
  </si>
  <si>
    <t>CasiSeguro</t>
  </si>
  <si>
    <t>Anual</t>
  </si>
  <si>
    <t>EXTREMA:</t>
  </si>
  <si>
    <t>Alta</t>
  </si>
  <si>
    <t>Casi Cierto</t>
  </si>
  <si>
    <t>Eventual</t>
  </si>
  <si>
    <t>Significado</t>
  </si>
  <si>
    <t>Evitar el riesgo</t>
  </si>
  <si>
    <t>Prevenir su materialización: Cambios sustanciales al interior de los procesos.</t>
  </si>
  <si>
    <t>Reducir el riesgo</t>
  </si>
  <si>
    <t>Tomar medidas encaminadas a disminuír Probabilidad e Impacto: Optimización de Procedimientos; implementación de Controles.</t>
  </si>
  <si>
    <t>Transferir el riesgo</t>
  </si>
  <si>
    <t>Reducir su efecto a través del traspaso de las pérdidas a otras organizaciones: Seguros, Tercerización.</t>
  </si>
  <si>
    <t>Aceptar la pérdida residual probable =&gt; Planes de Contingencia.</t>
  </si>
  <si>
    <t>NIVEL:</t>
  </si>
  <si>
    <t>DESCRIPCION:</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</si>
  <si>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</si>
  <si>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</si>
  <si>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</si>
  <si>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</si>
  <si>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</si>
  <si>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DESCRIPTOR:</t>
  </si>
  <si>
    <t>Equivalencia según tipo</t>
  </si>
  <si>
    <t>Confidencialidad de la Información</t>
  </si>
  <si>
    <t>Personal</t>
  </si>
  <si>
    <t>Grupo de Trabajo</t>
  </si>
  <si>
    <t>Relativa al Proceso</t>
  </si>
  <si>
    <t>Institucional</t>
  </si>
  <si>
    <t>Estratégica</t>
  </si>
  <si>
    <t>Credibilidad o Imagen</t>
  </si>
  <si>
    <t>Grupo de Funcionarios</t>
  </si>
  <si>
    <t>Todos los Funcionarios</t>
  </si>
  <si>
    <t>Usuarios Ciudad</t>
  </si>
  <si>
    <t>Usuarios Región</t>
  </si>
  <si>
    <t>Usuarios País</t>
  </si>
  <si>
    <t>Legal</t>
  </si>
  <si>
    <t>Multas</t>
  </si>
  <si>
    <t>Demandas</t>
  </si>
  <si>
    <t>Investigación Disciplinaria</t>
  </si>
  <si>
    <t>Investigación Fiscal</t>
  </si>
  <si>
    <t>Intervención - Sanción</t>
  </si>
  <si>
    <t>Ajustes a una actividad concreta</t>
  </si>
  <si>
    <t>Cambios en los procedimientos</t>
  </si>
  <si>
    <t>Cambios en la interacción de los procesos</t>
  </si>
  <si>
    <t>Intermitencia en el servicio</t>
  </si>
  <si>
    <t>Paro total del proceso</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</si>
  <si>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</si>
  <si>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</si>
  <si>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</si>
  <si>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</si>
  <si>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</si>
  <si>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</si>
  <si>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</si>
  <si>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</si>
  <si>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</si>
  <si>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</si>
  <si>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</si>
  <si>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</si>
  <si>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</si>
  <si>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</si>
  <si>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Parcial
Permanente o
incapacidad temporal mayor a 10 días</t>
  </si>
  <si>
    <t>Incapacidad Total
Permanente</t>
  </si>
  <si>
    <t>Una o más fatalidades</t>
  </si>
  <si>
    <t>Corrupción</t>
  </si>
  <si>
    <t>Materializaciónde un riesgo
de corrupción</t>
  </si>
  <si>
    <t>Financiera</t>
  </si>
  <si>
    <t>??</t>
  </si>
  <si>
    <t>Plataformas SECOP II y SIA Observa</t>
  </si>
  <si>
    <t xml:space="preserve">Entregar a tiempo los documentos contractuales por parte de los dolientes (juridica, supervisores) para su Publicación en las plataforma SIA OBSERVA  dentro de los términos establecidos para tal fin, de conformidad con los contratos adelantados por la plataforma del SECOP II </t>
  </si>
  <si>
    <t xml:space="preserve">Plataformas SECOP II  y SIA Observa. 
Informe  de seguimiento de publicaciones mensual </t>
  </si>
  <si>
    <t># de contratos publicados correctamente / # total de contratos celebrados por el SECOP II</t>
  </si>
  <si>
    <t>No revisar la parametrizacion, registro de novedades y valores de la planilla de nómina</t>
  </si>
  <si>
    <t xml:space="preserve">Liquidacion  erronea en los descuentos de salud y pension u otros descuentos </t>
  </si>
  <si>
    <t>* Valor erroneo al girar a entidad directamente afecta (fps o afp) u otros descuentos</t>
  </si>
  <si>
    <t>Revision quincenal de los descuentos de la planilla</t>
  </si>
  <si>
    <t xml:space="preserve">Realizar ingreso de novedades o funcionarios en compañía de publifinanzas para verificacion del proceos </t>
  </si>
  <si>
    <t>QUINCENAL</t>
  </si>
  <si>
    <t>Planilla de nómina</t>
  </si>
  <si>
    <t>Planillas sin hallazgos</t>
  </si>
  <si>
    <t>Desconocimiento del Plan de desarrollo Departamental en lo concerniente a las metas y productos del  Instituto Departamental de deporte y Recreacion del Quindio</t>
  </si>
  <si>
    <t>Estado a 01 de Enero a 31 de Marzo de 2022</t>
  </si>
  <si>
    <t>Estado abril a junio 30 de 2022</t>
  </si>
  <si>
    <t>Estado julio a septiembre de 2022</t>
  </si>
  <si>
    <t>Estado octubre a diciembre de 2022</t>
  </si>
  <si>
    <t>AVANCE EN %</t>
  </si>
  <si>
    <t>Salvaguardar la información del Instituto, conservar y custodiar los expedientes que se generan y mantener la debida actualización para su consulta.</t>
  </si>
  <si>
    <t>Durante el primer trimestre, se realizó proceso de inducción y reinducción del Manual Específico de Funciones apoyado del área jurídica y Gerencia General.</t>
  </si>
  <si>
    <t>Durante el primer trimestre de 2022, de manera constante se viene actualizando las hojas de vida de los funcionarios de planta del Instituto Departamental de Deporte y Recreación del Quindío con el fin de dar cumplimiento a la normatividad expedida por la función pública. 
14 hojas de vida actualizadas / 14 personas activas en el Instituto.</t>
  </si>
  <si>
    <t>Durante cada periodo de pago quincenal se realizan 14 nóminas. Durante cada mes se realizan 28 nóminas sin la generación de errores.</t>
  </si>
  <si>
    <t>Durante cada periodo mensual se desarrollo de pago de 14 seguridades sociales de los funcionarios de planta del Instituto Departamental de Deporte y Recreación del Quindío.
# 14 planillas de seguridad social generadas sin errores / #14 total de planillas de seguridad social mensuales elaboradas.</t>
  </si>
  <si>
    <t>Durante el primer trimestre del año 2022, se adelantó la solicitud de cotizaciones para realizar la licitación pública, para la realización de los exámenes laborales.</t>
  </si>
  <si>
    <t xml:space="preserve">Durante el primer trimestre del año 2022, se adelantaron 07 actividades de 21 estipuladas en el plan de trabajo anual (Autoevaluación,plan de trabajo con la ARL, plan anual de capacitaciones, reuniones con el copasst y convivencia laboral e inspecciones de seguridad). </t>
  </si>
  <si>
    <t>Se realizaron 24 pausas activas, durante el primer trimestre del año 2022, con el fin de implementar el programa para la prevención y promoción de enfermedades generadas por transtornos osteomusculares, se realizó una inspección de condiciones de seguridad, con el fin de verificar que los ambientes de trabajo fueran los óptimos para realizar las labores diarias.</t>
  </si>
  <si>
    <t>Se cuenta con 33 computadores con antivirus y bloqueo de página.. Existe ya una política de seguridad y privacidad de la información según resolución N°. 082 de julio 16 de 2020, y se encuentra publicada en la página web de Indeportes.</t>
  </si>
  <si>
    <t>33 equipos de computo de la entidad tiene cada una su hoja de vida actualizada en la vigencia 2022 y en cuanto al licenciamiento algunos ya estan próximos a requerir una nueva licencia que de Windows 10 son 21 equipos, Windows 8 son 2 quipos y de Windows 7 son 10 equipos.</t>
  </si>
  <si>
    <t>para el primer trimestre de la vigencia 2022 se realizaron las copias de seguridad estipuladas mensualmente por el área de sistemas para cada equipo de computo del Instituto, el cual las copias de seguridad se guardan en el disco duro .</t>
  </si>
  <si>
    <t>se realiza capacitación con los contratistas de la Secretaria de las TIC al personal del Instituto en temas de bases de datos abiertos y MSPI (Modelo de la Seguridad de las Políticas de la Información).</t>
  </si>
  <si>
    <t>El servidor de la entidad cuenta con una conexión local de 60 megas de internet los cuales permiten el buen desarrollo del trabajo de los funcionarios encargados de la parte financiera a través del programa de publifinanzas.
En caso de requerir  teletrabajo se cuenta con conexión remota para garantizar el pleno desarrollo de las actividades del área. Funcionario que cuenta con ingreso (01).</t>
  </si>
  <si>
    <t>En el primer trimestre del año 2022 se elaboraron (03) conciliaciones entre las áreas de presupuesto, tesorería y contabilidad. Se realizaron 385 ordenes de pago.</t>
  </si>
  <si>
    <t>Durante el primer trimestre del año 2022 se elaboraron 376 comprobantes de egreso. Se presentaron (03) declaraciones de retención en la fuente en la administración de impuestos y aduanas nacionales, y ante la secretaria de hacienda de armenia retenciones de reteica.</t>
  </si>
  <si>
    <t>En este periodo el Plan de Cuentas, se generaron las correspondientes ejecuciones presupuestales de ingresos y gastos por el área de presupuesto, el informe de saldos de bancos por el área de tesoreria y el balance por el área de contabilidad. Sin ninguna novedad.</t>
  </si>
  <si>
    <t>Durante el primer trimestre del año 2022 se expidieron 238 certificados de disponibilidad presupuestal desde el rango (1-238) y 361 registros presupuestales  desde el rango (1-361).
La información se puede verificar en las carpetas del archivo de la oficina y consultar en el software de Publifinanzas por consultas de informes.</t>
  </si>
  <si>
    <t>En este primer trimestre se anularon 19 certificados de disponibilidad.
En registros presupuestales se anularon 13, debido a no cambiar la fecha en el sistema.</t>
  </si>
  <si>
    <t>En el área de tesoreria, se realiza el ingreso de los recursos en tiempo real, una vez se conoce del credito en las diferentes cuentas corrientes. En el primer trimestre se generaron 09 Notas Créditos y no se realizaron anulaciones-
Se realizaron 91 Notas Débito y se anularon 10 comprobantes de Ingreso.</t>
  </si>
  <si>
    <t xml:space="preserve">se procesaron (06) planillas de nomina, (03) de seguridad social con las novedades de vacaciones de: Gloria Ines Herrera,  Maria Ludibia Arias, David Alberto Rojas  y liquidación  definitiva de MAURICIO RAYO. </t>
  </si>
  <si>
    <t>Número de chequeras (06) y (03) Token, siempre se mantienen custodiados en la caja fuerte de la Tesoreria.</t>
  </si>
  <si>
    <t>Número de cuentas pagadas: 385 y 13 órdenes de pago anuladas con los debidos soportes. Todas las ordenes de pago y las notas tesorales se encuentran con todos los soportes legales.</t>
  </si>
  <si>
    <t>Durante el primer trimestre del año 2022, se reportaron 13 anulaciones de pagos. Para el próximo informe se hará un minucioso informe de las inconsistencias detectadas tanto de este trimestre como del próximo.</t>
  </si>
  <si>
    <t>Para este primer trimestre de la vigencia 2022 se realizaron 376 pagos y ningún pago rechazado por no tener saldo.</t>
  </si>
  <si>
    <t>Actualmente se implementa el formato de control documental, el cual permite la trazabilidad de los expedientes. A la Fecha no se ha solicitado el prestámo de expedientes del archivo central.
Para el primer trimestre del año 2022 se puso en uso los archivadores rodantes, garantizando la custodia de la información, así mismo, el archivo central se encuentra en un local comercial aislado, que cuenta con su sistema de cerraduras, con llaves de uso solo para el profesional con funciones de archivo y almacén.</t>
  </si>
  <si>
    <t xml:space="preserve">Actualmente se implementa el formato de control documental, el cual permite la trazabilidad de los expedientes. a la fecha no se ha solicitado el prestado de expedientes del archivo central.
Para el primer trimestre se puso en uso de archivadores rodantes, garantizando la custodia de la informacion, así mismo el archivo central se encuentra en un local comercial aislado que cuenta con su sistema de cerraduras, con llaves de uso solo para el profesional con funciones de archivo y almacén.
</t>
  </si>
  <si>
    <t>Actualmente se implementa el formato de control documental, el cual permite la trazabilidad de los expedientes. a la fecha no se ha solicitado el prestado de expedientes del archivo central.</t>
  </si>
  <si>
    <t>El día 18 de marzo de 2022 se realizó inspección técnica de seguridad al área de archivo central, en cumplimiento al programa de seguridad y salud en el trabajo. 
las evidencias reposan en la carpeta de gestión de seguridad y salud en el trabajo del instituto, acorde al cumplimiento de las obligaciones especificas contenidas en el contrato de prestación de servicios profesionales nro.: 007 de 2022.</t>
  </si>
  <si>
    <t>El primer trimestre se puso en uso de archivadores rodantes, garantizando la custodia de la informacion, así mismo, el archivo central se encuentra en un local comercial aislado que cuenta con su sistema de cerraduras, con llaves de uso solo para el profesional con funciones de archivo y almacén. 
En cumplimiento de las obligaciones específicas del contrato de apoyo a la gestión nro.: 003 de 2022, se realizan acciones de mantenimiento y conservación de los expedientes que reposan en el archivo central (marcación de cajas, cambio de caratulas, cambio de cajas,) en concordancia con la ley general de archivo.</t>
  </si>
  <si>
    <t xml:space="preserve">Se aplican procesos de ingresos y salidas de almacén en el módulo de inventarios Publifinanzas, de asignación e inventarios al personal de planta responsable de los procesos y programas.
 a la fecha se han realizado:
• ingresos de almacén: 0
• salidas de almacén:  4
• préstamos para ejecución contractual: 44.
</t>
  </si>
  <si>
    <t xml:space="preserve">se hizo solicitud de autorización para bajas de almacén, en comité contable realizado el día 29 de marzo de 2022.
Se aplican procesos de ingresos y salidas de almacén en el módulo de inventarios Publifinanzas, se asignación de inventarios al personal de planta responsable de los procesos y programas.
 A la fecha se han realizado:
• ingresos de almacén: 0
• salidas de almacén:  4
• préstamos para ejecución contractual: 44.
</t>
  </si>
  <si>
    <t xml:space="preserve"> A la fecha se han realizado:
• ingresos de almacén: 0
• salidas de almacén:  4
• préstamos para ejecución contractual: 44.</t>
  </si>
  <si>
    <t>Ñ</t>
  </si>
  <si>
    <t>Durante el primer trimestre de la vigencia 2022, se han certificado dentro de los programas: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 173 Bancos de programa y proyectos  solicitadosal corte del 31 de marzo de 2022</t>
  </si>
  <si>
    <t>Durante el primer trimestre de la vigencia 2022, se han realizado los reportes mensuales correspondientes al mes de diciembre (reportado en enero), enero (reportado en febrero) y febrero (reportado en marzo).
#3 reportes en la plataforma SPI-DNP realizados</t>
  </si>
  <si>
    <t>Durante el primer trimestre de la vigencia 2022, se realizó el seguimiento al plan de acción correspondiente a los recursos de inversiòn del Área Técnica, con corte al 31 de marzo 2022 (primer trimestre).
#1 seguimiento al plan de acción.</t>
  </si>
  <si>
    <t>Durante el primer trimestre de la vigencia 2022, no se ha realizado el seguimiento al Plan Anticorrupción ya que este proceso se realiza de manera cuatrimestral</t>
  </si>
  <si>
    <t>Durante el primer trimestre de la vigencia 2022 se realizaron ajustes por medio de las siguientes resoluciones: 1- Resolución Nº 11 de enero 22 de 2022 (donde se realiza el proceso de traslados) 2- Resolución Nº 12 de enero 23 de 2022 (donde se adiciona parcialmente recursos del balance) 3- Resolución Nº 15 de enero 26 de 2022 (donde se adiciona parcialmente recursos del balance).</t>
  </si>
  <si>
    <t xml:space="preserve">El Instituto cuenta con un proceso judicial de Nulidad y Restablecimiento del Derecho en su contra  interpuesto por el señor Erick Alberto Gamero Vega, identificado con cédula de ciudadanía número 7.603.987, donde su ultima actuación procesal fue la respuesta a las excepciones en octubre de 2019. se encuentra pendiente de que el juzgado fije fecha para audiencia inicial. </t>
  </si>
  <si>
    <t>Durante este periodo no hubo sentencias.</t>
  </si>
  <si>
    <t>Es este periodo se suscribieron 136 contratos. Así: 132 en contratos de prestación de servicios profesionales y de apóyo a la gestión, 1 contrato de arrendamiento, esto bajo la modalidad de contratación directa y 3 contratos en la modalidad de minima cuantía, de los cuales los 136 contratos cuentan con sus listas de chequeo, donde para los contratos suscritos por contratación directa se cuenta ademas con el informe de verificación de requisitos legales y por la modalidad de minima cuantia el respectivo informe de evaluación de propuestas.</t>
  </si>
  <si>
    <t xml:space="preserve">Es este periodo se suscribieron 136 contratos. Así: 132 en contratos de prestación de servicios profesionales y de apóyo a la gestión, 1 contrato de arrendamiento, esto bajo la modalidad de contratación directa y 3 contratos en la modalidad de minima cuantía, de los cuales los 136 contratos cuentan con sus listas de chequeo, dondelos 136 contratos fueron adelantados por la plataforma del SECOP II que es en tiempo real y registrados con posterioridad en el SIA OBSERVA.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</si>
</sst>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82"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11"/>
      <color rgb="FFFF0000"/>
      <name val="Calibri"/>
      <family val="2"/>
      <scheme val="minor"/>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11"/>
      <color theme="1"/>
      <name val="Arial"/>
      <family val="2"/>
    </font>
    <font>
      <sz val="20"/>
      <color rgb="FFFF0000"/>
      <name val="Arial"/>
      <family val="2"/>
    </font>
    <font>
      <sz val="9"/>
      <color theme="1"/>
      <name val="Arial"/>
      <family val="2"/>
    </font>
    <font>
      <sz val="11"/>
      <name val="Calibri"/>
      <family val="2"/>
      <scheme val="minor"/>
    </font>
    <font>
      <i/>
      <sz val="11"/>
      <color theme="1"/>
      <name val="Calibri"/>
      <family val="2"/>
      <scheme val="minor"/>
    </font>
    <font>
      <i/>
      <sz val="14"/>
      <color theme="1"/>
      <name val="Calibri"/>
      <family val="2"/>
      <scheme val="minor"/>
    </font>
    <font>
      <sz val="10"/>
      <name val="Calibri"/>
      <family val="2"/>
      <scheme val="minor"/>
    </font>
    <font>
      <sz val="10"/>
      <color theme="1"/>
      <name val="Calibri"/>
      <family val="2"/>
      <scheme val="minor"/>
    </font>
    <font>
      <b/>
      <sz val="16"/>
      <name val="Calibri"/>
      <family val="2"/>
      <scheme val="minor"/>
    </font>
    <font>
      <b/>
      <sz val="18"/>
      <name val="Calibri"/>
      <family val="2"/>
      <scheme val="minor"/>
    </font>
    <font>
      <sz val="10"/>
      <color theme="1"/>
      <name val="Arial Narrow"/>
      <family val="2"/>
    </font>
    <font>
      <b/>
      <sz val="14"/>
      <color theme="1"/>
      <name val="Calibri"/>
      <family val="2"/>
      <scheme val="minor"/>
    </font>
    <font>
      <b/>
      <sz val="10"/>
      <name val="Calibri"/>
      <family val="2"/>
      <scheme val="minor"/>
    </font>
    <font>
      <b/>
      <sz val="10"/>
      <color theme="1"/>
      <name val="Arial Narrow"/>
      <family val="2"/>
    </font>
    <font>
      <b/>
      <sz val="11"/>
      <color rgb="FFFF0000"/>
      <name val="Calibri"/>
      <family val="2"/>
      <scheme val="minor"/>
    </font>
    <font>
      <b/>
      <sz val="11"/>
      <name val="Calibri"/>
      <family val="2"/>
      <scheme val="minor"/>
    </font>
    <font>
      <sz val="8"/>
      <name val="Calibri"/>
      <family val="2"/>
      <scheme val="minor"/>
    </font>
    <font>
      <b/>
      <sz val="8"/>
      <name val="Calibri"/>
      <family val="2"/>
      <scheme val="minor"/>
    </font>
    <font>
      <sz val="9"/>
      <name val="Calibri"/>
      <family val="2"/>
      <scheme val="minor"/>
    </font>
    <font>
      <b/>
      <sz val="28"/>
      <color theme="1"/>
      <name val="Calibri"/>
      <family val="2"/>
      <scheme val="minor"/>
    </font>
    <font>
      <b/>
      <sz val="22"/>
      <color rgb="FFFFFFFF"/>
      <name val="Calibri"/>
      <family val="2"/>
    </font>
    <font>
      <b/>
      <i/>
      <sz val="18"/>
      <color rgb="FF000000"/>
      <name val="Calibri"/>
      <family val="2"/>
    </font>
    <font>
      <sz val="18"/>
      <color rgb="FF000000"/>
      <name val="Calibri"/>
      <family val="2"/>
    </font>
    <font>
      <b/>
      <sz val="18"/>
      <color rgb="FF000000"/>
      <name val="Calibri"/>
      <family val="2"/>
    </font>
    <font>
      <sz val="20"/>
      <color rgb="FF000000"/>
      <name val="Calibri"/>
      <family val="2"/>
    </font>
    <font>
      <b/>
      <sz val="18"/>
      <color theme="1"/>
      <name val="Vrinda"/>
      <family val="2"/>
    </font>
    <font>
      <b/>
      <i/>
      <sz val="20"/>
      <color rgb="FF000000"/>
      <name val="Calibri"/>
      <family val="2"/>
    </font>
    <font>
      <b/>
      <sz val="20"/>
      <color rgb="FF000000"/>
      <name val="Calibri"/>
      <family val="2"/>
    </font>
    <font>
      <b/>
      <sz val="24"/>
      <name val="Arial"/>
      <family val="2"/>
    </font>
    <font>
      <b/>
      <sz val="20"/>
      <name val="Arial"/>
      <family val="2"/>
    </font>
    <font>
      <b/>
      <sz val="16"/>
      <name val="Arial"/>
      <family val="2"/>
    </font>
    <font>
      <b/>
      <sz val="20"/>
      <color theme="0" tint="-4.9989318521683403E-2"/>
      <name val="Arial"/>
      <family val="2"/>
    </font>
    <font>
      <b/>
      <sz val="20"/>
      <color theme="0"/>
      <name val="Arial"/>
      <family val="2"/>
    </font>
    <font>
      <b/>
      <sz val="18"/>
      <color theme="0"/>
      <name val="Arial"/>
      <family val="2"/>
    </font>
    <font>
      <b/>
      <sz val="16"/>
      <color theme="0"/>
      <name val="Arial"/>
      <family val="2"/>
    </font>
    <font>
      <b/>
      <sz val="10"/>
      <color theme="0"/>
      <name val="Arial"/>
      <family val="2"/>
    </font>
    <font>
      <b/>
      <sz val="16"/>
      <color theme="0" tint="-0.249977111117893"/>
      <name val="Arial"/>
      <family val="2"/>
    </font>
    <font>
      <sz val="10"/>
      <color theme="0" tint="-0.499984740745262"/>
      <name val="Arial"/>
      <family val="2"/>
    </font>
    <font>
      <sz val="10"/>
      <color theme="0" tint="-0.249977111117893"/>
      <name val="Arial"/>
      <family val="2"/>
    </font>
    <font>
      <sz val="12"/>
      <name val="Arial"/>
      <family val="2"/>
    </font>
    <font>
      <b/>
      <i/>
      <sz val="12"/>
      <name val="Arial"/>
      <family val="2"/>
    </font>
    <font>
      <b/>
      <i/>
      <sz val="12"/>
      <color theme="1"/>
      <name val="Calibri"/>
      <family val="2"/>
      <scheme val="minor"/>
    </font>
    <font>
      <b/>
      <i/>
      <sz val="11"/>
      <color theme="1"/>
      <name val="Calibri"/>
      <family val="2"/>
      <scheme val="minor"/>
    </font>
    <font>
      <b/>
      <sz val="18"/>
      <color theme="1"/>
      <name val="Calibri"/>
      <family val="2"/>
      <scheme val="minor"/>
    </font>
    <font>
      <b/>
      <i/>
      <sz val="16"/>
      <color theme="1"/>
      <name val="Calibri"/>
      <family val="2"/>
      <scheme val="minor"/>
    </font>
    <font>
      <b/>
      <i/>
      <sz val="14"/>
      <color theme="1"/>
      <name val="Calibri"/>
      <family val="2"/>
      <scheme val="minor"/>
    </font>
    <font>
      <sz val="8"/>
      <color theme="1"/>
      <name val="Agency FB"/>
      <family val="2"/>
    </font>
    <font>
      <b/>
      <i/>
      <sz val="18"/>
      <color theme="1"/>
      <name val="Calibri"/>
      <family val="2"/>
      <scheme val="minor"/>
    </font>
    <font>
      <b/>
      <sz val="12"/>
      <name val="Calibri"/>
      <family val="2"/>
      <scheme val="minor"/>
    </font>
    <font>
      <i/>
      <sz val="12"/>
      <color theme="1"/>
      <name val="Calibri"/>
      <family val="2"/>
      <scheme val="minor"/>
    </font>
    <font>
      <sz val="12"/>
      <color rgb="FFFF0000"/>
      <name val="Calibri"/>
      <family val="2"/>
      <scheme val="minor"/>
    </font>
  </fonts>
  <fills count="29">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6600"/>
        <bgColor indexed="64"/>
      </patternFill>
    </fill>
    <fill>
      <patternFill patternType="solid">
        <fgColor rgb="FFCC000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thin">
        <color indexed="6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ck">
        <color auto="1"/>
      </left>
      <right/>
      <top/>
      <bottom/>
      <diagonal/>
    </border>
    <border>
      <left style="thick">
        <color auto="1"/>
      </left>
      <right/>
      <top/>
      <bottom style="thick">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12">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88">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3" fillId="0" borderId="0" xfId="0" applyFont="1" applyBorder="1" applyAlignment="1">
      <alignment wrapText="1"/>
    </xf>
    <xf numFmtId="0" fontId="4" fillId="0" borderId="0" xfId="0" applyFont="1" applyBorder="1" applyAlignment="1">
      <alignment wrapText="1"/>
    </xf>
    <xf numFmtId="0" fontId="3" fillId="0" borderId="0" xfId="0" applyFont="1" applyBorder="1" applyAlignment="1">
      <alignment textRotation="90" wrapText="1"/>
    </xf>
    <xf numFmtId="0" fontId="7" fillId="0" borderId="1" xfId="0" applyFont="1" applyBorder="1" applyAlignment="1">
      <alignment horizontal="center" wrapText="1"/>
    </xf>
    <xf numFmtId="0" fontId="3" fillId="0" borderId="0" xfId="0" applyFont="1" applyBorder="1" applyAlignment="1">
      <alignment horizontal="left" vertical="center" wrapText="1"/>
    </xf>
    <xf numFmtId="0" fontId="3" fillId="0" borderId="0" xfId="0" applyFont="1" applyBorder="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Fill="1" applyBorder="1" applyAlignment="1">
      <alignment vertical="center" wrapText="1"/>
    </xf>
    <xf numFmtId="0" fontId="9" fillId="0" borderId="0" xfId="0" applyFont="1" applyFill="1" applyBorder="1" applyAlignment="1">
      <alignment horizontal="center" vertical="center" wrapText="1"/>
    </xf>
    <xf numFmtId="0" fontId="3" fillId="0" borderId="0" xfId="0" applyFont="1" applyFill="1" applyAlignment="1">
      <alignment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164" fontId="10" fillId="0" borderId="0"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0" fillId="0" borderId="1" xfId="0" applyFill="1" applyBorder="1" applyAlignment="1" applyProtection="1">
      <alignment horizontal="center" vertical="center"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Fill="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9" fontId="10" fillId="2" borderId="3" xfId="1" applyNumberFormat="1" applyFont="1" applyFill="1" applyBorder="1" applyAlignment="1" applyProtection="1">
      <alignment horizontal="center" vertical="center" wrapText="1"/>
      <protection locked="0"/>
    </xf>
    <xf numFmtId="164" fontId="10" fillId="2" borderId="3" xfId="1" applyNumberFormat="1" applyFont="1" applyFill="1" applyBorder="1" applyAlignment="1" applyProtection="1">
      <alignment horizontal="center" vertical="center" wrapText="1"/>
      <protection locked="0"/>
    </xf>
    <xf numFmtId="9" fontId="10" fillId="2" borderId="3" xfId="1" applyFont="1" applyFill="1" applyBorder="1" applyAlignment="1" applyProtection="1">
      <alignment horizontal="center" vertical="center" wrapText="1"/>
      <protection locked="0"/>
    </xf>
    <xf numFmtId="9" fontId="0" fillId="2" borderId="1" xfId="1" applyFont="1" applyFill="1" applyBorder="1" applyAlignment="1" applyProtection="1">
      <alignment horizontal="justify" vertical="justify" wrapText="1"/>
      <protection locked="0"/>
    </xf>
    <xf numFmtId="0" fontId="2" fillId="0"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Fill="1" applyAlignment="1">
      <alignment vertical="center" wrapText="1"/>
    </xf>
    <xf numFmtId="0" fontId="0" fillId="0" borderId="0" xfId="0"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14" fillId="0" borderId="0" xfId="0" applyFont="1" applyBorder="1" applyAlignment="1" applyProtection="1">
      <alignment horizontal="left" vertical="center" wrapText="1"/>
      <protection locked="0"/>
    </xf>
    <xf numFmtId="0" fontId="16" fillId="0" borderId="0" xfId="0" applyFont="1" applyBorder="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Border="1" applyAlignment="1" applyProtection="1">
      <alignment horizontal="center" vertical="center" wrapText="1"/>
      <protection locked="0"/>
    </xf>
    <xf numFmtId="0" fontId="19" fillId="0" borderId="0" xfId="0" applyFont="1" applyBorder="1" applyAlignment="1"/>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9" fontId="0" fillId="0" borderId="0" xfId="1" applyFont="1" applyBorder="1" applyAlignment="1" applyProtection="1">
      <alignment horizontal="justify" vertical="justify" wrapText="1"/>
      <protection locked="0"/>
    </xf>
    <xf numFmtId="0" fontId="6" fillId="0" borderId="1" xfId="0" applyFont="1" applyFill="1" applyBorder="1" applyAlignment="1" applyProtection="1">
      <alignment horizontal="center" vertical="center" wrapText="1"/>
      <protection locked="0"/>
    </xf>
    <xf numFmtId="1" fontId="0" fillId="2" borderId="1" xfId="1" applyNumberFormat="1" applyFont="1" applyFill="1" applyBorder="1" applyAlignment="1" applyProtection="1">
      <alignment horizontal="justify" vertical="top" wrapText="1"/>
      <protection locked="0"/>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9" fontId="0" fillId="0" borderId="1" xfId="1" applyFont="1" applyBorder="1" applyAlignment="1" applyProtection="1">
      <alignment horizontal="justify" vertical="top" wrapText="1"/>
    </xf>
    <xf numFmtId="9" fontId="0" fillId="2" borderId="1" xfId="1" applyFont="1" applyFill="1" applyBorder="1" applyAlignment="1" applyProtection="1">
      <alignment vertical="justify" wrapText="1"/>
      <protection locked="0"/>
    </xf>
    <xf numFmtId="9" fontId="10" fillId="0" borderId="0" xfId="1" applyNumberFormat="1" applyFont="1" applyBorder="1" applyAlignment="1" applyProtection="1">
      <alignment horizontal="center" vertical="center" wrapText="1"/>
      <protection locked="0"/>
    </xf>
    <xf numFmtId="9" fontId="10" fillId="0" borderId="33" xfId="1" applyFont="1" applyFill="1" applyBorder="1" applyAlignment="1" applyProtection="1">
      <alignment horizontal="center" vertical="center" wrapText="1"/>
      <protection locked="0"/>
    </xf>
    <xf numFmtId="9" fontId="0" fillId="0" borderId="33" xfId="1" applyFont="1" applyFill="1" applyBorder="1" applyAlignment="1" applyProtection="1">
      <alignment horizontal="justify" vertical="top" wrapText="1"/>
      <protection locked="0"/>
    </xf>
    <xf numFmtId="9" fontId="0" fillId="0" borderId="33" xfId="1" applyFont="1" applyBorder="1" applyAlignment="1" applyProtection="1">
      <alignment horizontal="justify" vertical="top" wrapText="1"/>
      <protection locked="0"/>
    </xf>
    <xf numFmtId="164" fontId="10" fillId="0" borderId="33" xfId="1" applyNumberFormat="1" applyFont="1" applyBorder="1" applyAlignment="1" applyProtection="1">
      <alignment horizontal="center" vertical="center" wrapText="1"/>
      <protection locked="0"/>
    </xf>
    <xf numFmtId="0" fontId="5" fillId="7" borderId="1" xfId="0" applyFont="1" applyFill="1" applyBorder="1" applyAlignment="1" applyProtection="1">
      <alignment horizontal="center" vertical="center" textRotation="90" wrapText="1"/>
      <protection locked="0"/>
    </xf>
    <xf numFmtId="9" fontId="24" fillId="2" borderId="1" xfId="1" applyFont="1" applyFill="1" applyBorder="1" applyAlignment="1" applyProtection="1">
      <alignment horizontal="center" vertical="center" wrapText="1"/>
      <protection locked="0"/>
    </xf>
    <xf numFmtId="9" fontId="0" fillId="2" borderId="1" xfId="1" applyFont="1" applyFill="1" applyBorder="1" applyAlignment="1" applyProtection="1">
      <alignment horizontal="justify" vertical="center" wrapText="1"/>
      <protection locked="0"/>
    </xf>
    <xf numFmtId="9" fontId="24" fillId="0" borderId="0" xfId="1" applyFont="1" applyBorder="1" applyAlignment="1" applyProtection="1">
      <alignment horizontal="center" vertical="center" wrapText="1"/>
      <protection locked="0"/>
    </xf>
    <xf numFmtId="9" fontId="0" fillId="0" borderId="0" xfId="1" applyFont="1" applyBorder="1" applyAlignment="1" applyProtection="1">
      <alignment horizontal="justify" vertical="center" wrapText="1"/>
      <protection locked="0"/>
    </xf>
    <xf numFmtId="9" fontId="26" fillId="2" borderId="1" xfId="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9" fontId="26" fillId="0" borderId="0" xfId="1" applyFont="1" applyFill="1" applyBorder="1" applyAlignment="1" applyProtection="1">
      <alignment horizontal="center" vertical="center" wrapText="1"/>
      <protection locked="0"/>
    </xf>
    <xf numFmtId="9" fontId="0" fillId="0" borderId="0" xfId="1" applyFont="1" applyFill="1" applyBorder="1" applyAlignment="1" applyProtection="1">
      <alignment horizontal="justify" vertical="top" wrapText="1"/>
      <protection locked="0"/>
    </xf>
    <xf numFmtId="0" fontId="0" fillId="0" borderId="0" xfId="0" applyBorder="1" applyAlignment="1" applyProtection="1">
      <alignment horizontal="center" vertical="center" textRotation="90" wrapText="1"/>
      <protection locked="0"/>
    </xf>
    <xf numFmtId="0" fontId="5" fillId="0" borderId="0" xfId="0" applyFont="1" applyFill="1" applyBorder="1" applyAlignment="1">
      <alignment horizontal="center" vertical="center" textRotation="90" wrapText="1"/>
    </xf>
    <xf numFmtId="0" fontId="2"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textRotation="90" wrapText="1"/>
      <protection locked="0"/>
    </xf>
    <xf numFmtId="0" fontId="0" fillId="0" borderId="0" xfId="0" applyFill="1" applyBorder="1" applyAlignment="1" applyProtection="1">
      <alignment horizontal="center" vertical="center" wrapText="1"/>
      <protection locked="0"/>
    </xf>
    <xf numFmtId="9" fontId="0" fillId="0" borderId="0" xfId="1" applyFont="1" applyBorder="1" applyAlignment="1" applyProtection="1">
      <alignment horizontal="center" vertical="center" wrapText="1"/>
      <protection locked="0"/>
    </xf>
    <xf numFmtId="0" fontId="0" fillId="0" borderId="0" xfId="0" applyBorder="1" applyAlignment="1">
      <alignment horizontal="center" vertical="center" wrapText="1"/>
    </xf>
    <xf numFmtId="0" fontId="27" fillId="0" borderId="2" xfId="0" applyFont="1" applyBorder="1" applyAlignment="1">
      <alignment wrapText="1"/>
    </xf>
    <xf numFmtId="0" fontId="27" fillId="0" borderId="0" xfId="0" applyFont="1" applyAlignment="1">
      <alignment vertical="center"/>
    </xf>
    <xf numFmtId="0" fontId="22" fillId="0" borderId="0" xfId="0" applyFont="1" applyAlignment="1">
      <alignment wrapText="1"/>
    </xf>
    <xf numFmtId="0" fontId="7" fillId="0" borderId="0" xfId="0" applyFont="1" applyBorder="1" applyAlignment="1">
      <alignment horizontal="right" vertical="center" wrapText="1"/>
    </xf>
    <xf numFmtId="0" fontId="7" fillId="0" borderId="0" xfId="0" applyFont="1" applyBorder="1" applyAlignment="1">
      <alignment horizontal="center" wrapText="1"/>
    </xf>
    <xf numFmtId="0" fontId="28"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9" fontId="24" fillId="2" borderId="1" xfId="1" applyNumberFormat="1" applyFont="1" applyFill="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19" fillId="0" borderId="0" xfId="0" applyFont="1" applyBorder="1" applyAlignment="1">
      <alignment horizontal="center"/>
    </xf>
    <xf numFmtId="0" fontId="2" fillId="4" borderId="1" xfId="0" applyFont="1" applyFill="1" applyBorder="1" applyAlignment="1">
      <alignment horizontal="center" vertical="center" textRotation="90" wrapText="1"/>
    </xf>
    <xf numFmtId="9" fontId="24" fillId="8" borderId="1" xfId="1" applyNumberFormat="1" applyFont="1" applyFill="1" applyBorder="1" applyAlignment="1" applyProtection="1">
      <alignment horizontal="center" vertical="center" wrapText="1"/>
      <protection locked="0"/>
    </xf>
    <xf numFmtId="9" fontId="14" fillId="8" borderId="1" xfId="1" applyFont="1" applyFill="1" applyBorder="1" applyAlignment="1" applyProtection="1">
      <alignment horizontal="justify" vertical="center" wrapText="1"/>
      <protection locked="0"/>
    </xf>
    <xf numFmtId="9" fontId="24" fillId="9" borderId="1" xfId="1" applyNumberFormat="1" applyFont="1" applyFill="1" applyBorder="1" applyAlignment="1" applyProtection="1">
      <alignment horizontal="center" vertical="center" wrapText="1"/>
      <protection locked="0"/>
    </xf>
    <xf numFmtId="9" fontId="0" fillId="9" borderId="1" xfId="1" applyFont="1" applyFill="1" applyBorder="1" applyAlignment="1" applyProtection="1">
      <alignment horizontal="justify" vertical="center" wrapText="1"/>
      <protection locked="0"/>
    </xf>
    <xf numFmtId="9" fontId="24" fillId="9" borderId="1" xfId="1" applyFont="1" applyFill="1" applyBorder="1" applyAlignment="1" applyProtection="1">
      <alignment horizontal="center" vertical="center" wrapText="1"/>
      <protection locked="0"/>
    </xf>
    <xf numFmtId="0" fontId="16" fillId="0" borderId="12" xfId="0" applyFont="1" applyBorder="1" applyAlignment="1">
      <alignment vertical="center" wrapText="1"/>
    </xf>
    <xf numFmtId="0" fontId="16" fillId="0" borderId="20" xfId="0" applyFont="1" applyBorder="1" applyAlignment="1">
      <alignment vertical="center" wrapText="1"/>
    </xf>
    <xf numFmtId="9" fontId="0" fillId="2" borderId="1" xfId="1" applyFont="1" applyFill="1" applyBorder="1" applyAlignment="1" applyProtection="1">
      <alignment horizontal="left" vertical="center" wrapText="1"/>
      <protection locked="0"/>
    </xf>
    <xf numFmtId="0" fontId="6" fillId="0" borderId="0" xfId="0" applyFont="1" applyBorder="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0" fillId="0" borderId="1" xfId="0" applyFill="1" applyBorder="1" applyAlignment="1" applyProtection="1">
      <alignment horizontal="justify" vertical="center" wrapText="1"/>
      <protection locked="0"/>
    </xf>
    <xf numFmtId="43" fontId="5" fillId="0" borderId="0" xfId="4" applyFont="1" applyAlignment="1">
      <alignment horizontal="left" vertical="center"/>
    </xf>
    <xf numFmtId="9" fontId="30"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4" fillId="0" borderId="1" xfId="1" applyNumberFormat="1" applyFont="1" applyFill="1" applyBorder="1" applyAlignment="1" applyProtection="1">
      <alignment horizontal="center" vertical="center" wrapText="1"/>
      <protection locked="0"/>
    </xf>
    <xf numFmtId="9" fontId="26" fillId="0" borderId="1" xfId="1" applyFont="1" applyFill="1" applyBorder="1" applyAlignment="1" applyProtection="1">
      <alignment horizontal="center" vertical="center" wrapText="1"/>
      <protection locked="0"/>
    </xf>
    <xf numFmtId="9" fontId="34" fillId="0" borderId="1" xfId="1" applyFont="1" applyFill="1" applyBorder="1" applyAlignment="1" applyProtection="1">
      <alignment horizontal="justify" vertical="center" wrapText="1"/>
      <protection locked="0"/>
    </xf>
    <xf numFmtId="0" fontId="19" fillId="0" borderId="0" xfId="0" applyFont="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1" fillId="3" borderId="3" xfId="0" applyFont="1" applyFill="1" applyBorder="1" applyAlignment="1">
      <alignment horizontal="center" vertical="center" wrapText="1"/>
    </xf>
    <xf numFmtId="0" fontId="6" fillId="0" borderId="0" xfId="0" applyFont="1" applyFill="1" applyAlignment="1" applyProtection="1">
      <alignment horizontal="center" vertical="center" wrapText="1"/>
      <protection locked="0"/>
    </xf>
    <xf numFmtId="0" fontId="0" fillId="0" borderId="1" xfId="0" applyFont="1" applyBorder="1" applyAlignment="1" applyProtection="1">
      <alignment horizontal="justify" vertical="center" wrapText="1"/>
      <protection locked="0"/>
    </xf>
    <xf numFmtId="0" fontId="35"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36" fillId="0" borderId="1" xfId="0" applyFont="1" applyBorder="1" applyAlignment="1" applyProtection="1">
      <alignment horizontal="center" vertical="center" textRotation="90" wrapText="1"/>
      <protection locked="0"/>
    </xf>
    <xf numFmtId="9" fontId="26" fillId="0" borderId="0" xfId="1" applyFont="1" applyBorder="1" applyAlignment="1" applyProtection="1">
      <alignment horizontal="center" vertical="center" wrapText="1"/>
      <protection locked="0"/>
    </xf>
    <xf numFmtId="0" fontId="0" fillId="0" borderId="0" xfId="0" applyBorder="1" applyAlignment="1" applyProtection="1">
      <alignment vertical="center" wrapText="1"/>
      <protection locked="0"/>
    </xf>
    <xf numFmtId="0" fontId="37" fillId="0" borderId="0" xfId="0" applyFont="1" applyAlignment="1">
      <alignment horizontal="center" vertical="center" wrapText="1"/>
    </xf>
    <xf numFmtId="0" fontId="38" fillId="0" borderId="0" xfId="0" applyFont="1" applyAlignment="1">
      <alignment horizontal="center" vertical="center" wrapText="1"/>
    </xf>
    <xf numFmtId="0" fontId="39" fillId="0" borderId="2" xfId="0" applyFont="1" applyBorder="1" applyAlignment="1">
      <alignment vertical="center" wrapText="1"/>
    </xf>
    <xf numFmtId="0" fontId="34" fillId="0" borderId="0" xfId="0" applyFont="1" applyAlignment="1">
      <alignment horizontal="center" vertical="center" wrapText="1"/>
    </xf>
    <xf numFmtId="0" fontId="2" fillId="0" borderId="1" xfId="0" applyFont="1" applyBorder="1" applyAlignment="1">
      <alignment horizontal="center" vertical="center" wrapText="1"/>
    </xf>
    <xf numFmtId="0" fontId="34" fillId="0" borderId="0" xfId="0" applyFont="1" applyAlignment="1">
      <alignment vertical="center" wrapText="1"/>
    </xf>
    <xf numFmtId="0" fontId="34" fillId="0" borderId="1" xfId="0" applyFont="1" applyBorder="1" applyAlignment="1">
      <alignment horizontal="center" vertical="center" wrapText="1"/>
    </xf>
    <xf numFmtId="0" fontId="38" fillId="0" borderId="1" xfId="0" applyFont="1" applyBorder="1" applyAlignment="1">
      <alignment vertical="center" wrapText="1"/>
    </xf>
    <xf numFmtId="0" fontId="0" fillId="0" borderId="1" xfId="0" applyBorder="1" applyAlignment="1">
      <alignment horizontal="center" vertical="center" wrapText="1"/>
    </xf>
    <xf numFmtId="0" fontId="2" fillId="12" borderId="1" xfId="0" applyFont="1" applyFill="1" applyBorder="1" applyAlignment="1">
      <alignment horizontal="center" vertical="center" wrapText="1"/>
    </xf>
    <xf numFmtId="0" fontId="0" fillId="0" borderId="1" xfId="0" applyBorder="1" applyAlignment="1">
      <alignment vertical="center" wrapText="1"/>
    </xf>
    <xf numFmtId="0" fontId="45" fillId="12" borderId="1" xfId="0" applyFont="1" applyFill="1" applyBorder="1" applyAlignment="1">
      <alignment horizontal="center" vertical="center" wrapText="1"/>
    </xf>
    <xf numFmtId="0" fontId="38" fillId="0" borderId="1" xfId="0" applyFont="1" applyBorder="1" applyAlignment="1">
      <alignment horizontal="left" vertical="center" wrapText="1"/>
    </xf>
    <xf numFmtId="0" fontId="0" fillId="0" borderId="1" xfId="0" applyFill="1" applyBorder="1" applyAlignment="1">
      <alignment horizontal="center" vertical="center" wrapText="1"/>
    </xf>
    <xf numFmtId="0" fontId="38" fillId="0" borderId="1" xfId="0" applyFont="1" applyFill="1" applyBorder="1" applyAlignment="1">
      <alignment vertical="center" wrapText="1"/>
    </xf>
    <xf numFmtId="0" fontId="45" fillId="0" borderId="1" xfId="0" applyFont="1" applyBorder="1" applyAlignment="1">
      <alignment horizontal="center" vertical="center" wrapText="1"/>
    </xf>
    <xf numFmtId="0" fontId="0" fillId="0" borderId="0" xfId="0" applyFont="1" applyAlignment="1">
      <alignment vertical="center" wrapText="1"/>
    </xf>
    <xf numFmtId="0" fontId="34" fillId="0" borderId="0" xfId="0" applyFont="1" applyFill="1" applyAlignment="1">
      <alignment vertical="center" wrapText="1"/>
    </xf>
    <xf numFmtId="0" fontId="34" fillId="0" borderId="1" xfId="0" applyFont="1" applyFill="1" applyBorder="1" applyAlignment="1">
      <alignment horizontal="center" vertical="center" wrapText="1"/>
    </xf>
    <xf numFmtId="0" fontId="0" fillId="0" borderId="1" xfId="0" applyFill="1" applyBorder="1" applyAlignment="1">
      <alignment vertical="center" wrapText="1"/>
    </xf>
    <xf numFmtId="0" fontId="46" fillId="12" borderId="1" xfId="0" applyFont="1" applyFill="1" applyBorder="1" applyAlignment="1">
      <alignment horizontal="center" vertical="center" wrapText="1"/>
    </xf>
    <xf numFmtId="0" fontId="48" fillId="0" borderId="33" xfId="0" applyFont="1" applyBorder="1" applyAlignment="1">
      <alignment horizontal="center" vertical="center" wrapText="1"/>
    </xf>
    <xf numFmtId="0" fontId="49" fillId="0" borderId="33" xfId="0" applyFont="1" applyBorder="1" applyAlignment="1">
      <alignment vertical="center" wrapText="1"/>
    </xf>
    <xf numFmtId="0" fontId="8" fillId="0" borderId="0" xfId="0" applyFont="1" applyAlignment="1">
      <alignment vertical="center" textRotation="90" wrapText="1"/>
    </xf>
    <xf numFmtId="0" fontId="34"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0" xfId="0" applyFont="1" applyAlignment="1">
      <alignment vertical="center" wrapText="1"/>
    </xf>
    <xf numFmtId="0" fontId="0" fillId="0" borderId="2" xfId="0" applyBorder="1" applyAlignment="1">
      <alignment vertical="center" wrapText="1"/>
    </xf>
    <xf numFmtId="0" fontId="46" fillId="0" borderId="0" xfId="0" applyFont="1" applyAlignment="1">
      <alignment horizontal="left" vertical="center"/>
    </xf>
    <xf numFmtId="0" fontId="51" fillId="13" borderId="38" xfId="0" applyFont="1" applyFill="1" applyBorder="1" applyAlignment="1">
      <alignment horizontal="center" vertical="center" wrapText="1" readingOrder="1"/>
    </xf>
    <xf numFmtId="0" fontId="51" fillId="5" borderId="38" xfId="0" applyFont="1" applyFill="1" applyBorder="1" applyAlignment="1">
      <alignment horizontal="center" vertical="center" wrapText="1" readingOrder="1"/>
    </xf>
    <xf numFmtId="0" fontId="5" fillId="0" borderId="0" xfId="0" applyFont="1" applyAlignment="1">
      <alignment horizontal="center" vertical="center" wrapText="1"/>
    </xf>
    <xf numFmtId="0" fontId="52" fillId="0" borderId="39" xfId="0" applyFont="1" applyFill="1" applyBorder="1" applyAlignment="1">
      <alignment horizontal="left" vertical="center" wrapText="1" readingOrder="1"/>
    </xf>
    <xf numFmtId="0" fontId="53" fillId="0" borderId="39" xfId="0" applyFont="1" applyFill="1" applyBorder="1" applyAlignment="1">
      <alignment horizontal="center" vertical="center" wrapText="1"/>
    </xf>
    <xf numFmtId="0" fontId="53" fillId="0" borderId="39" xfId="0" applyFont="1" applyFill="1" applyBorder="1" applyAlignment="1">
      <alignment horizontal="center" vertical="center" wrapText="1" readingOrder="1"/>
    </xf>
    <xf numFmtId="0" fontId="54" fillId="5" borderId="39" xfId="0" applyFont="1" applyFill="1" applyBorder="1" applyAlignment="1">
      <alignment horizontal="center" vertical="center" wrapText="1" readingOrder="1"/>
    </xf>
    <xf numFmtId="9" fontId="55" fillId="5" borderId="40" xfId="0" applyNumberFormat="1" applyFont="1" applyFill="1" applyBorder="1" applyAlignment="1">
      <alignment horizontal="center" vertical="center" wrapText="1" readingOrder="1"/>
    </xf>
    <xf numFmtId="0" fontId="2" fillId="0" borderId="16" xfId="0" applyFont="1" applyBorder="1" applyAlignment="1">
      <alignment horizontal="center" vertical="center" textRotation="90" wrapText="1"/>
    </xf>
    <xf numFmtId="0" fontId="6" fillId="0" borderId="6" xfId="0" applyFont="1" applyBorder="1" applyAlignment="1">
      <alignment horizontal="center" vertical="center" wrapText="1"/>
    </xf>
    <xf numFmtId="0" fontId="1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52" fillId="0" borderId="41" xfId="0" applyFont="1" applyFill="1" applyBorder="1" applyAlignment="1">
      <alignment horizontal="left" vertical="center" wrapText="1" readingOrder="1"/>
    </xf>
    <xf numFmtId="0" fontId="53" fillId="0" borderId="41" xfId="0" applyFont="1" applyFill="1" applyBorder="1" applyAlignment="1">
      <alignment horizontal="center" vertical="center" wrapText="1"/>
    </xf>
    <xf numFmtId="0" fontId="53" fillId="0" borderId="41" xfId="0" applyFont="1" applyFill="1" applyBorder="1" applyAlignment="1">
      <alignment horizontal="center" vertical="center" wrapText="1" readingOrder="1"/>
    </xf>
    <xf numFmtId="9" fontId="2" fillId="14"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9" fontId="0" fillId="0" borderId="1" xfId="0" applyNumberFormat="1" applyBorder="1" applyAlignment="1">
      <alignment horizontal="center" vertical="center" wrapText="1"/>
    </xf>
    <xf numFmtId="0" fontId="56" fillId="0" borderId="1" xfId="0" applyFont="1" applyBorder="1" applyAlignment="1">
      <alignment vertical="center" wrapText="1"/>
    </xf>
    <xf numFmtId="0" fontId="15" fillId="0" borderId="1" xfId="0" applyFont="1" applyBorder="1" applyAlignment="1">
      <alignment horizontal="center" vertical="center" wrapText="1"/>
    </xf>
    <xf numFmtId="9" fontId="16" fillId="14"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52" fillId="0" borderId="42" xfId="0" applyFont="1" applyFill="1" applyBorder="1" applyAlignment="1">
      <alignment horizontal="left" vertical="center" wrapText="1" readingOrder="1"/>
    </xf>
    <xf numFmtId="0" fontId="53" fillId="0" borderId="42" xfId="0" applyFont="1" applyFill="1" applyBorder="1" applyAlignment="1">
      <alignment horizontal="center" vertical="center" wrapText="1"/>
    </xf>
    <xf numFmtId="0" fontId="53" fillId="0" borderId="42" xfId="0" applyFont="1" applyFill="1" applyBorder="1" applyAlignment="1">
      <alignment horizontal="center" vertical="center" wrapText="1" readingOrder="1"/>
    </xf>
    <xf numFmtId="0" fontId="57" fillId="13" borderId="43" xfId="0" applyFont="1" applyFill="1" applyBorder="1" applyAlignment="1">
      <alignment horizontal="center" vertical="center" wrapText="1" readingOrder="1"/>
    </xf>
    <xf numFmtId="0" fontId="58" fillId="13" borderId="43" xfId="0" applyFont="1" applyFill="1" applyBorder="1" applyAlignment="1">
      <alignment horizontal="center" vertical="center" wrapText="1" readingOrder="1"/>
    </xf>
    <xf numFmtId="0" fontId="58" fillId="5" borderId="39" xfId="0" applyFont="1" applyFill="1" applyBorder="1" applyAlignment="1">
      <alignment horizontal="center" vertical="center" wrapText="1" readingOrder="1"/>
    </xf>
    <xf numFmtId="9" fontId="58" fillId="5" borderId="40" xfId="0" applyNumberFormat="1" applyFont="1" applyFill="1" applyBorder="1" applyAlignment="1">
      <alignment horizontal="center" vertical="center" wrapText="1" readingOrder="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4" xfId="0" applyFont="1" applyBorder="1" applyAlignment="1">
      <alignment horizontal="center" vertical="center" wrapText="1"/>
    </xf>
    <xf numFmtId="9" fontId="2" fillId="14" borderId="45" xfId="1" applyFont="1" applyFill="1" applyBorder="1" applyAlignment="1">
      <alignment horizontal="center" vertical="center" wrapText="1"/>
    </xf>
    <xf numFmtId="0" fontId="2" fillId="0" borderId="45" xfId="0" applyFont="1" applyFill="1" applyBorder="1" applyAlignment="1">
      <alignment horizontal="center" vertical="center" wrapText="1"/>
    </xf>
    <xf numFmtId="9" fontId="0" fillId="0" borderId="28" xfId="0" applyNumberFormat="1" applyBorder="1" applyAlignment="1">
      <alignment horizontal="center" vertical="center" wrapText="1"/>
    </xf>
    <xf numFmtId="0" fontId="16" fillId="0" borderId="0" xfId="0" applyFont="1" applyBorder="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vertical="center" wrapText="1"/>
    </xf>
    <xf numFmtId="0" fontId="42"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3" fontId="5" fillId="0" borderId="0" xfId="5" applyFont="1" applyAlignment="1">
      <alignment horizontal="left" vertical="center"/>
    </xf>
    <xf numFmtId="0" fontId="60" fillId="0" borderId="0" xfId="0" applyFont="1" applyAlignment="1">
      <alignment vertical="center"/>
    </xf>
    <xf numFmtId="0" fontId="3" fillId="0" borderId="0" xfId="0" applyFont="1" applyAlignment="1">
      <alignment horizontal="center" vertical="center" textRotation="90" wrapText="1"/>
    </xf>
    <xf numFmtId="0" fontId="3" fillId="0" borderId="0" xfId="0" applyFont="1" applyAlignment="1">
      <alignment horizontal="center" wrapText="1"/>
    </xf>
    <xf numFmtId="0" fontId="62" fillId="15" borderId="46" xfId="0" applyFont="1" applyFill="1" applyBorder="1" applyAlignment="1">
      <alignment horizontal="center" vertical="center" wrapText="1"/>
    </xf>
    <xf numFmtId="0" fontId="62" fillId="15" borderId="1" xfId="0" applyFont="1" applyFill="1" applyBorder="1" applyAlignment="1">
      <alignment horizontal="center" vertical="center" wrapText="1"/>
    </xf>
    <xf numFmtId="0" fontId="63" fillId="16" borderId="1" xfId="0" applyFont="1" applyFill="1" applyBorder="1" applyAlignment="1">
      <alignment horizontal="center" vertical="center" wrapText="1"/>
    </xf>
    <xf numFmtId="0" fontId="64" fillId="16" borderId="1" xfId="0" applyFont="1" applyFill="1" applyBorder="1" applyAlignment="1">
      <alignment horizontal="center" vertical="center" wrapText="1"/>
    </xf>
    <xf numFmtId="0" fontId="65" fillId="14" borderId="46" xfId="0" applyFont="1" applyFill="1" applyBorder="1" applyAlignment="1">
      <alignment horizontal="center" vertical="center" wrapText="1"/>
    </xf>
    <xf numFmtId="0" fontId="64" fillId="15" borderId="1" xfId="0" applyFont="1" applyFill="1" applyBorder="1" applyAlignment="1">
      <alignment horizontal="center" vertical="center" wrapText="1"/>
    </xf>
    <xf numFmtId="0" fontId="66" fillId="14" borderId="46" xfId="0" applyFont="1" applyFill="1" applyBorder="1" applyAlignment="1">
      <alignment horizontal="center" vertical="center" wrapText="1"/>
    </xf>
    <xf numFmtId="0" fontId="65" fillId="17" borderId="46" xfId="0" applyFont="1" applyFill="1" applyBorder="1" applyAlignment="1">
      <alignment horizontal="center" vertical="center" wrapText="1"/>
    </xf>
    <xf numFmtId="0" fontId="67" fillId="14" borderId="1" xfId="0" applyFont="1" applyFill="1" applyBorder="1" applyAlignment="1">
      <alignment horizontal="center" vertical="center" wrapText="1"/>
    </xf>
    <xf numFmtId="0" fontId="68" fillId="17" borderId="46" xfId="0" applyFont="1" applyFill="1" applyBorder="1" applyAlignment="1">
      <alignment horizontal="center" vertical="center" wrapText="1"/>
    </xf>
    <xf numFmtId="0" fontId="69" fillId="14" borderId="1" xfId="0" applyFont="1" applyFill="1" applyBorder="1" applyAlignment="1">
      <alignment horizontal="center" vertical="center" wrapText="1"/>
    </xf>
    <xf numFmtId="0" fontId="65" fillId="17" borderId="1" xfId="0" applyFont="1" applyFill="1" applyBorder="1" applyAlignment="1">
      <alignment horizontal="center" vertical="center" wrapText="1"/>
    </xf>
    <xf numFmtId="0" fontId="64" fillId="17" borderId="46" xfId="0" applyFont="1" applyFill="1" applyBorder="1" applyAlignment="1">
      <alignment horizontal="center" vertical="center" wrapText="1"/>
    </xf>
    <xf numFmtId="0" fontId="68" fillId="17" borderId="1" xfId="0" applyFont="1" applyFill="1" applyBorder="1" applyAlignment="1">
      <alignment horizontal="center" vertical="center" wrapText="1"/>
    </xf>
    <xf numFmtId="0" fontId="65" fillId="17" borderId="47" xfId="0" applyFont="1" applyFill="1" applyBorder="1" applyAlignment="1">
      <alignment horizontal="center" vertical="center" wrapText="1"/>
    </xf>
    <xf numFmtId="0" fontId="65" fillId="17" borderId="48" xfId="0" applyFont="1" applyFill="1" applyBorder="1" applyAlignment="1">
      <alignment horizontal="center" vertical="center" wrapText="1"/>
    </xf>
    <xf numFmtId="0" fontId="67" fillId="14" borderId="48" xfId="0" applyFont="1" applyFill="1" applyBorder="1" applyAlignment="1">
      <alignment horizontal="center" vertical="center" wrapText="1"/>
    </xf>
    <xf numFmtId="0" fontId="62" fillId="15" borderId="48" xfId="0" applyFont="1" applyFill="1" applyBorder="1" applyAlignment="1">
      <alignment horizontal="center" vertical="center" wrapText="1"/>
    </xf>
    <xf numFmtId="0" fontId="68" fillId="17" borderId="47" xfId="0" applyFont="1" applyFill="1" applyBorder="1" applyAlignment="1">
      <alignment horizontal="center" vertical="center" wrapText="1"/>
    </xf>
    <xf numFmtId="0" fontId="68" fillId="17" borderId="48" xfId="0" applyFont="1" applyFill="1" applyBorder="1" applyAlignment="1">
      <alignment horizontal="center" vertical="center" wrapText="1"/>
    </xf>
    <xf numFmtId="0" fontId="69" fillId="14" borderId="48" xfId="0" applyFont="1" applyFill="1" applyBorder="1" applyAlignment="1">
      <alignment horizontal="center" vertical="center" wrapText="1"/>
    </xf>
    <xf numFmtId="0" fontId="5" fillId="0" borderId="0" xfId="0" applyFont="1"/>
    <xf numFmtId="0" fontId="70" fillId="0" borderId="0" xfId="0" applyFont="1" applyAlignment="1">
      <alignment wrapText="1"/>
    </xf>
    <xf numFmtId="0" fontId="70" fillId="0" borderId="0" xfId="0" applyFont="1" applyAlignment="1">
      <alignment horizontal="center" vertical="center" textRotation="90" wrapText="1"/>
    </xf>
    <xf numFmtId="0" fontId="71" fillId="0" borderId="2" xfId="0" applyFont="1" applyBorder="1" applyAlignment="1">
      <alignment wrapText="1"/>
    </xf>
    <xf numFmtId="0" fontId="71" fillId="0" borderId="0" xfId="0" applyFont="1" applyBorder="1" applyAlignment="1">
      <alignment wrapText="1"/>
    </xf>
    <xf numFmtId="43" fontId="5" fillId="0" borderId="0" xfId="5" applyFont="1" applyAlignment="1">
      <alignment vertical="top"/>
    </xf>
    <xf numFmtId="0" fontId="6" fillId="0" borderId="0" xfId="0" applyFont="1" applyAlignment="1">
      <alignment vertical="center"/>
    </xf>
    <xf numFmtId="0" fontId="0" fillId="0" borderId="0" xfId="0" applyAlignment="1">
      <alignment vertical="center"/>
    </xf>
    <xf numFmtId="0" fontId="2" fillId="5" borderId="49" xfId="0" applyFont="1" applyFill="1" applyBorder="1" applyAlignment="1">
      <alignment horizontal="center" vertical="center"/>
    </xf>
    <xf numFmtId="0" fontId="0" fillId="5" borderId="50" xfId="0" applyFill="1" applyBorder="1" applyAlignment="1">
      <alignment vertical="center"/>
    </xf>
    <xf numFmtId="0" fontId="73" fillId="20" borderId="51" xfId="0" applyFont="1" applyFill="1" applyBorder="1" applyAlignment="1">
      <alignment vertical="center"/>
    </xf>
    <xf numFmtId="0" fontId="73" fillId="0" borderId="0" xfId="0" applyFont="1" applyAlignment="1">
      <alignment vertical="center"/>
    </xf>
    <xf numFmtId="0" fontId="2" fillId="18" borderId="0" xfId="0" applyFont="1" applyFill="1" applyBorder="1" applyAlignment="1">
      <alignment horizontal="center" vertical="center"/>
    </xf>
    <xf numFmtId="0" fontId="2" fillId="18" borderId="18" xfId="0" applyFont="1" applyFill="1" applyBorder="1" applyAlignment="1">
      <alignment horizontal="center" vertical="center"/>
    </xf>
    <xf numFmtId="0" fontId="0" fillId="5" borderId="54" xfId="0" applyFill="1" applyBorder="1" applyAlignment="1">
      <alignment vertical="center"/>
    </xf>
    <xf numFmtId="0" fontId="0" fillId="20" borderId="55" xfId="0" applyFill="1" applyBorder="1" applyAlignment="1">
      <alignment vertical="center"/>
    </xf>
    <xf numFmtId="0" fontId="0" fillId="21" borderId="15" xfId="0" applyFill="1" applyBorder="1" applyAlignment="1">
      <alignment vertical="center"/>
    </xf>
    <xf numFmtId="0" fontId="0" fillId="21" borderId="56" xfId="0" applyFill="1" applyBorder="1" applyAlignment="1">
      <alignment vertical="center"/>
    </xf>
    <xf numFmtId="0" fontId="0" fillId="22" borderId="15" xfId="0" applyFill="1" applyBorder="1" applyAlignment="1">
      <alignment horizontal="center" vertical="center"/>
    </xf>
    <xf numFmtId="0" fontId="2" fillId="22" borderId="6" xfId="0" applyFont="1" applyFill="1" applyBorder="1" applyAlignment="1">
      <alignment vertical="center"/>
    </xf>
    <xf numFmtId="0" fontId="0" fillId="22" borderId="18" xfId="0" applyFill="1" applyBorder="1" applyAlignment="1">
      <alignment vertical="center"/>
    </xf>
    <xf numFmtId="0" fontId="0" fillId="18" borderId="1" xfId="0" applyFill="1" applyBorder="1" applyAlignment="1">
      <alignment horizontal="center" vertical="center"/>
    </xf>
    <xf numFmtId="0" fontId="0" fillId="18" borderId="29" xfId="0" applyFill="1" applyBorder="1" applyAlignment="1">
      <alignment horizontal="center" vertical="center"/>
    </xf>
    <xf numFmtId="0" fontId="0" fillId="21" borderId="27" xfId="0" applyFill="1" applyBorder="1" applyAlignment="1">
      <alignment vertical="center"/>
    </xf>
    <xf numFmtId="0" fontId="2" fillId="22" borderId="34" xfId="0" applyFont="1" applyFill="1" applyBorder="1" applyAlignment="1">
      <alignment vertical="center"/>
    </xf>
    <xf numFmtId="0" fontId="0" fillId="19" borderId="1" xfId="0" applyFill="1" applyBorder="1" applyAlignment="1">
      <alignment horizontal="center" vertical="center"/>
    </xf>
    <xf numFmtId="0" fontId="0" fillId="19" borderId="3" xfId="0" applyFill="1" applyBorder="1" applyAlignment="1">
      <alignment horizontal="center" vertical="center"/>
    </xf>
    <xf numFmtId="0" fontId="0" fillId="19" borderId="46" xfId="0" applyFill="1" applyBorder="1" applyAlignment="1">
      <alignment horizontal="center" vertical="center"/>
    </xf>
    <xf numFmtId="0" fontId="0" fillId="23" borderId="1" xfId="0" applyFill="1" applyBorder="1" applyAlignment="1">
      <alignment horizontal="center" vertical="center"/>
    </xf>
    <xf numFmtId="0" fontId="0" fillId="23" borderId="29" xfId="0" applyFill="1" applyBorder="1" applyAlignment="1">
      <alignment horizontal="center" vertical="center"/>
    </xf>
    <xf numFmtId="0" fontId="0" fillId="21" borderId="19" xfId="0" applyFill="1" applyBorder="1" applyAlignment="1">
      <alignment vertical="center"/>
    </xf>
    <xf numFmtId="0" fontId="0" fillId="21" borderId="28" xfId="0" applyFill="1" applyBorder="1" applyAlignment="1">
      <alignment vertical="center"/>
    </xf>
    <xf numFmtId="0" fontId="0" fillId="22" borderId="19" xfId="0" applyFill="1" applyBorder="1" applyAlignment="1">
      <alignment horizontal="center" vertical="center"/>
    </xf>
    <xf numFmtId="0" fontId="2" fillId="22" borderId="45" xfId="0" applyFont="1" applyFill="1" applyBorder="1" applyAlignment="1">
      <alignment vertical="center"/>
    </xf>
    <xf numFmtId="0" fontId="0" fillId="22" borderId="21" xfId="0" applyFill="1" applyBorder="1" applyAlignment="1">
      <alignment vertical="center"/>
    </xf>
    <xf numFmtId="0" fontId="2" fillId="18" borderId="26" xfId="0" applyFont="1" applyFill="1" applyBorder="1" applyAlignment="1">
      <alignment horizontal="center" vertical="center"/>
    </xf>
    <xf numFmtId="0" fontId="0" fillId="18" borderId="24" xfId="0" applyFill="1" applyBorder="1" applyAlignment="1">
      <alignment horizontal="center" vertical="center"/>
    </xf>
    <xf numFmtId="0" fontId="0" fillId="18" borderId="25" xfId="0" applyFill="1" applyBorder="1" applyAlignment="1">
      <alignment horizontal="center" vertical="center"/>
    </xf>
    <xf numFmtId="0" fontId="0" fillId="23" borderId="24" xfId="0" applyFill="1" applyBorder="1" applyAlignment="1">
      <alignment horizontal="center" vertical="center"/>
    </xf>
    <xf numFmtId="0" fontId="0" fillId="23" borderId="25" xfId="0" applyFill="1" applyBorder="1" applyAlignment="1">
      <alignment horizontal="center" vertical="center"/>
    </xf>
    <xf numFmtId="0" fontId="0" fillId="20" borderId="60" xfId="0" applyFill="1" applyBorder="1" applyAlignment="1">
      <alignment vertical="center"/>
    </xf>
    <xf numFmtId="0" fontId="0" fillId="5" borderId="61" xfId="0" applyFill="1" applyBorder="1" applyAlignment="1">
      <alignment vertical="center"/>
    </xf>
    <xf numFmtId="0" fontId="72" fillId="23" borderId="22" xfId="0" applyFont="1" applyFill="1" applyBorder="1" applyAlignment="1">
      <alignment vertical="center"/>
    </xf>
    <xf numFmtId="0" fontId="0" fillId="23" borderId="23" xfId="0" applyFill="1" applyBorder="1" applyAlignment="1">
      <alignment vertical="center" wrapText="1"/>
    </xf>
    <xf numFmtId="0" fontId="2" fillId="0" borderId="0" xfId="0" applyFont="1" applyFill="1" applyBorder="1" applyAlignment="1">
      <alignment horizontal="center" vertical="center" wrapText="1"/>
    </xf>
    <xf numFmtId="0" fontId="72" fillId="23" borderId="1" xfId="0" applyFont="1" applyFill="1" applyBorder="1" applyAlignment="1">
      <alignment vertical="center"/>
    </xf>
    <xf numFmtId="0" fontId="0" fillId="23" borderId="29" xfId="0" applyFill="1" applyBorder="1" applyAlignment="1">
      <alignment vertical="center" wrapText="1"/>
    </xf>
    <xf numFmtId="0" fontId="0" fillId="0" borderId="0" xfId="0" applyFill="1" applyBorder="1" applyAlignment="1">
      <alignment vertical="center"/>
    </xf>
    <xf numFmtId="0" fontId="72" fillId="23" borderId="24" xfId="0" applyFont="1" applyFill="1" applyBorder="1" applyAlignment="1">
      <alignment vertical="center"/>
    </xf>
    <xf numFmtId="0" fontId="0" fillId="23" borderId="25" xfId="0" applyFill="1" applyBorder="1" applyAlignment="1">
      <alignment vertical="center" wrapText="1"/>
    </xf>
    <xf numFmtId="0" fontId="6" fillId="0" borderId="22" xfId="0" applyFont="1" applyBorder="1" applyAlignment="1">
      <alignment horizontal="center" vertical="center" wrapText="1"/>
    </xf>
    <xf numFmtId="0" fontId="74" fillId="0" borderId="22" xfId="0" applyFont="1" applyBorder="1" applyAlignment="1">
      <alignment horizontal="center" vertical="center" wrapText="1"/>
    </xf>
    <xf numFmtId="0" fontId="74" fillId="0" borderId="23" xfId="0" applyFont="1" applyBorder="1" applyAlignment="1">
      <alignment horizontal="center" vertical="center" wrapText="1"/>
    </xf>
    <xf numFmtId="0" fontId="6" fillId="0" borderId="0" xfId="0" applyFont="1" applyAlignment="1">
      <alignment horizontal="center" vertical="center" wrapText="1"/>
    </xf>
    <xf numFmtId="0" fontId="38" fillId="0" borderId="1" xfId="0" applyFont="1" applyBorder="1" applyAlignment="1">
      <alignment horizontal="center" vertical="center" wrapText="1"/>
    </xf>
    <xf numFmtId="0" fontId="38" fillId="0" borderId="29" xfId="0" applyFont="1" applyBorder="1" applyAlignment="1">
      <alignment horizontal="center" vertical="center" wrapText="1"/>
    </xf>
    <xf numFmtId="0" fontId="6" fillId="0" borderId="24" xfId="0" applyFont="1" applyBorder="1" applyAlignment="1">
      <alignment horizontal="center" vertical="center" wrapText="1"/>
    </xf>
    <xf numFmtId="0" fontId="76" fillId="0" borderId="24" xfId="0" applyFont="1" applyBorder="1" applyAlignment="1">
      <alignment horizontal="center" vertical="center" wrapText="1"/>
    </xf>
    <xf numFmtId="0" fontId="76" fillId="0" borderId="25"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3" xfId="0"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24" borderId="1" xfId="0" applyFont="1" applyFill="1" applyBorder="1" applyAlignment="1">
      <alignment horizontal="center" vertical="center"/>
    </xf>
    <xf numFmtId="0" fontId="6" fillId="14"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25" borderId="1" xfId="0" applyFont="1" applyFill="1" applyBorder="1" applyAlignment="1">
      <alignment horizontal="center" vertical="center"/>
    </xf>
    <xf numFmtId="0" fontId="6" fillId="17" borderId="1" xfId="0" applyFont="1" applyFill="1" applyBorder="1" applyAlignment="1">
      <alignment horizontal="center" vertical="center"/>
    </xf>
    <xf numFmtId="0" fontId="0" fillId="17" borderId="1" xfId="0" applyFill="1" applyBorder="1" applyAlignment="1">
      <alignment horizontal="center" vertical="center"/>
    </xf>
    <xf numFmtId="0" fontId="0" fillId="24" borderId="1" xfId="0" applyFill="1" applyBorder="1" applyAlignment="1">
      <alignment horizontal="center" vertical="center"/>
    </xf>
    <xf numFmtId="0" fontId="0" fillId="14" borderId="1" xfId="0" applyFill="1" applyBorder="1" applyAlignment="1">
      <alignment horizontal="center" vertical="center"/>
    </xf>
    <xf numFmtId="0" fontId="0" fillId="10" borderId="1" xfId="0" applyFill="1" applyBorder="1" applyAlignment="1">
      <alignment horizontal="center" vertical="center"/>
    </xf>
    <xf numFmtId="0" fontId="0" fillId="25" borderId="1" xfId="0" applyFill="1" applyBorder="1" applyAlignment="1">
      <alignment horizontal="center" vertical="center"/>
    </xf>
    <xf numFmtId="0" fontId="77" fillId="0" borderId="0" xfId="0" applyFont="1" applyAlignment="1">
      <alignment horizontal="center" vertical="center"/>
    </xf>
    <xf numFmtId="0" fontId="72" fillId="26" borderId="0" xfId="0" applyFont="1" applyFill="1" applyBorder="1" applyAlignment="1">
      <alignment horizontal="center" vertical="center"/>
    </xf>
    <xf numFmtId="0" fontId="72" fillId="26" borderId="18" xfId="0" applyFont="1" applyFill="1" applyBorder="1" applyAlignment="1">
      <alignment horizontal="center" vertical="center"/>
    </xf>
    <xf numFmtId="0" fontId="2" fillId="26" borderId="0" xfId="0" applyFont="1" applyFill="1" applyBorder="1" applyAlignment="1">
      <alignment horizontal="center" vertical="center"/>
    </xf>
    <xf numFmtId="0" fontId="2" fillId="26" borderId="18" xfId="0" applyFont="1" applyFill="1" applyBorder="1" applyAlignment="1">
      <alignment horizontal="center" vertical="center"/>
    </xf>
    <xf numFmtId="0" fontId="0" fillId="0" borderId="1" xfId="0" applyFill="1" applyBorder="1" applyAlignment="1">
      <alignment horizontal="center" vertical="center"/>
    </xf>
    <xf numFmtId="0" fontId="0" fillId="0" borderId="29" xfId="0" applyFill="1" applyBorder="1" applyAlignment="1">
      <alignment horizontal="center" vertical="center"/>
    </xf>
    <xf numFmtId="0" fontId="72" fillId="5" borderId="0" xfId="0" applyFont="1" applyFill="1" applyBorder="1" applyAlignment="1">
      <alignment horizontal="center" vertical="center"/>
    </xf>
    <xf numFmtId="0" fontId="2" fillId="5" borderId="0" xfId="0" applyFont="1"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72" fillId="5" borderId="26" xfId="0" applyFont="1" applyFill="1" applyBorder="1" applyAlignment="1">
      <alignment horizontal="center" vertical="center"/>
    </xf>
    <xf numFmtId="0" fontId="2" fillId="5" borderId="26" xfId="0" applyFont="1" applyFill="1" applyBorder="1" applyAlignment="1">
      <alignment horizontal="center" vertical="center"/>
    </xf>
    <xf numFmtId="0" fontId="72" fillId="0" borderId="22" xfId="0" applyFont="1" applyFill="1" applyBorder="1" applyAlignment="1">
      <alignment vertical="center"/>
    </xf>
    <xf numFmtId="0" fontId="0" fillId="0" borderId="23" xfId="0" applyFill="1" applyBorder="1" applyAlignment="1">
      <alignment vertical="center" wrapText="1"/>
    </xf>
    <xf numFmtId="0" fontId="72" fillId="0" borderId="1" xfId="0" applyFont="1" applyFill="1" applyBorder="1" applyAlignment="1">
      <alignment vertical="center"/>
    </xf>
    <xf numFmtId="0" fontId="0" fillId="0" borderId="29" xfId="0" applyFill="1" applyBorder="1" applyAlignment="1">
      <alignment vertical="center" wrapText="1"/>
    </xf>
    <xf numFmtId="0" fontId="72" fillId="0" borderId="24" xfId="0" applyFont="1" applyFill="1" applyBorder="1" applyAlignment="1">
      <alignment vertical="center"/>
    </xf>
    <xf numFmtId="0" fontId="0" fillId="0" borderId="25" xfId="0" applyFill="1" applyBorder="1" applyAlignment="1">
      <alignment vertical="center" wrapText="1"/>
    </xf>
    <xf numFmtId="0" fontId="2" fillId="0" borderId="67" xfId="0" applyFont="1" applyFill="1" applyBorder="1" applyAlignment="1">
      <alignment horizontal="center" vertical="center"/>
    </xf>
    <xf numFmtId="0" fontId="6" fillId="0" borderId="68" xfId="0" applyFont="1" applyFill="1" applyBorder="1" applyAlignment="1">
      <alignment vertical="center"/>
    </xf>
    <xf numFmtId="0" fontId="5" fillId="0" borderId="69" xfId="0" applyFont="1" applyFill="1" applyBorder="1" applyAlignment="1">
      <alignment vertical="center"/>
    </xf>
    <xf numFmtId="0" fontId="2" fillId="3" borderId="70" xfId="0" applyFont="1" applyFill="1" applyBorder="1" applyAlignment="1">
      <alignment horizontal="center" vertical="center"/>
    </xf>
    <xf numFmtId="0" fontId="6" fillId="3" borderId="0" xfId="0" applyFont="1" applyFill="1" applyBorder="1" applyAlignment="1">
      <alignment vertical="center"/>
    </xf>
    <xf numFmtId="0" fontId="5" fillId="3" borderId="71" xfId="0" applyFont="1" applyFill="1" applyBorder="1" applyAlignment="1">
      <alignment vertical="center"/>
    </xf>
    <xf numFmtId="0" fontId="2" fillId="0" borderId="70" xfId="0" applyFont="1" applyFill="1" applyBorder="1" applyAlignment="1">
      <alignment horizontal="center" vertical="center"/>
    </xf>
    <xf numFmtId="0" fontId="6" fillId="0" borderId="0" xfId="0" applyFont="1" applyFill="1" applyBorder="1" applyAlignment="1">
      <alignment vertical="center"/>
    </xf>
    <xf numFmtId="0" fontId="5" fillId="0" borderId="71" xfId="0" applyFont="1" applyFill="1" applyBorder="1" applyAlignment="1">
      <alignment vertical="center"/>
    </xf>
    <xf numFmtId="0" fontId="2" fillId="0" borderId="72" xfId="0" applyFont="1" applyFill="1" applyBorder="1" applyAlignment="1">
      <alignment horizontal="center" vertical="center"/>
    </xf>
    <xf numFmtId="0" fontId="6" fillId="0" borderId="73" xfId="0" applyFont="1" applyFill="1" applyBorder="1" applyAlignment="1">
      <alignment vertical="center"/>
    </xf>
    <xf numFmtId="0" fontId="5" fillId="0" borderId="74" xfId="0" applyFont="1" applyFill="1" applyBorder="1" applyAlignment="1">
      <alignment vertical="center"/>
    </xf>
    <xf numFmtId="9" fontId="0" fillId="0" borderId="1" xfId="1" applyFont="1" applyFill="1" applyBorder="1" applyAlignment="1" applyProtection="1">
      <alignment horizontal="left" vertical="center" wrapText="1"/>
      <protection locked="0"/>
    </xf>
    <xf numFmtId="9" fontId="24" fillId="0" borderId="1" xfId="1" applyFont="1" applyFill="1" applyBorder="1" applyAlignment="1" applyProtection="1">
      <alignment horizontal="center" vertical="center" wrapText="1"/>
      <protection locked="0"/>
    </xf>
    <xf numFmtId="9" fontId="14" fillId="0" borderId="1" xfId="1" applyFont="1" applyFill="1" applyBorder="1" applyAlignment="1" applyProtection="1">
      <alignment horizontal="justify" vertical="center" wrapText="1"/>
      <protection locked="0"/>
    </xf>
    <xf numFmtId="1" fontId="31" fillId="0" borderId="1" xfId="1" applyNumberFormat="1" applyFont="1" applyFill="1" applyBorder="1" applyAlignment="1" applyProtection="1">
      <alignment horizontal="justify" vertical="center" wrapText="1"/>
      <protection locked="0"/>
    </xf>
    <xf numFmtId="9" fontId="31" fillId="0" borderId="1" xfId="1" applyFont="1" applyFill="1" applyBorder="1" applyAlignment="1" applyProtection="1">
      <alignment horizontal="left" vertical="top" wrapText="1"/>
      <protection locked="0"/>
    </xf>
    <xf numFmtId="9" fontId="0" fillId="0" borderId="1" xfId="1" applyFont="1" applyFill="1" applyBorder="1" applyAlignment="1" applyProtection="1">
      <alignment horizontal="justify" vertical="center" wrapText="1"/>
      <protection locked="0"/>
    </xf>
    <xf numFmtId="9" fontId="24" fillId="0" borderId="1" xfId="1" applyNumberFormat="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top" wrapText="1"/>
      <protection locked="0"/>
    </xf>
    <xf numFmtId="9" fontId="10" fillId="0" borderId="1" xfId="1" applyFont="1" applyFill="1" applyBorder="1" applyAlignment="1" applyProtection="1">
      <alignment horizontal="center" vertical="center" wrapText="1"/>
      <protection locked="0"/>
    </xf>
    <xf numFmtId="0" fontId="19" fillId="0" borderId="0" xfId="0" applyFont="1" applyBorder="1" applyAlignment="1">
      <alignment horizontal="center"/>
    </xf>
    <xf numFmtId="9" fontId="10" fillId="0" borderId="0" xfId="1" applyFont="1" applyBorder="1" applyAlignment="1" applyProtection="1">
      <alignment horizontal="center" vertical="center" wrapText="1"/>
      <protection locked="0"/>
    </xf>
    <xf numFmtId="9" fontId="0" fillId="0" borderId="0" xfId="1" applyFont="1" applyBorder="1" applyAlignment="1" applyProtection="1">
      <alignment horizontal="justify" vertical="justify" wrapText="1"/>
      <protection locked="0"/>
    </xf>
    <xf numFmtId="0" fontId="0" fillId="0" borderId="1" xfId="0" applyFill="1" applyBorder="1" applyAlignment="1">
      <alignment horizontal="left" vertical="center" wrapText="1"/>
    </xf>
    <xf numFmtId="9" fontId="31" fillId="0" borderId="1" xfId="1" applyFont="1" applyFill="1" applyBorder="1" applyAlignment="1" applyProtection="1">
      <alignment horizontal="justify" vertical="top" wrapText="1"/>
      <protection locked="0"/>
    </xf>
    <xf numFmtId="0" fontId="79" fillId="0" borderId="0" xfId="0" applyFont="1" applyAlignment="1">
      <alignment horizontal="center" vertical="center" wrapText="1"/>
    </xf>
    <xf numFmtId="9" fontId="10" fillId="0" borderId="1" xfId="1" applyNumberFormat="1" applyFont="1" applyFill="1" applyBorder="1" applyAlignment="1" applyProtection="1">
      <alignment horizontal="center" vertical="center" wrapText="1"/>
      <protection locked="0"/>
    </xf>
    <xf numFmtId="1" fontId="31" fillId="2" borderId="3" xfId="1" applyNumberFormat="1" applyFont="1" applyFill="1" applyBorder="1" applyAlignment="1" applyProtection="1">
      <alignment horizontal="justify" vertical="center" wrapText="1"/>
      <protection locked="0"/>
    </xf>
    <xf numFmtId="9" fontId="31" fillId="2" borderId="3" xfId="1" applyFont="1" applyFill="1" applyBorder="1" applyAlignment="1" applyProtection="1">
      <alignment horizontal="justify" vertical="center" wrapText="1"/>
      <protection locked="0"/>
    </xf>
    <xf numFmtId="9" fontId="32" fillId="0" borderId="1" xfId="1" applyNumberFormat="1" applyFont="1" applyFill="1" applyBorder="1" applyAlignment="1" applyProtection="1">
      <alignment horizontal="center" vertical="center" wrapText="1"/>
      <protection locked="0"/>
    </xf>
    <xf numFmtId="9" fontId="32" fillId="0" borderId="1" xfId="1" applyFont="1" applyFill="1" applyBorder="1" applyAlignment="1" applyProtection="1">
      <alignment horizontal="center" vertical="center" wrapText="1"/>
      <protection locked="0"/>
    </xf>
    <xf numFmtId="0" fontId="21" fillId="6" borderId="75" xfId="0" applyFont="1" applyFill="1" applyBorder="1" applyAlignment="1">
      <alignment horizontal="justify" vertical="center" wrapText="1"/>
    </xf>
    <xf numFmtId="0" fontId="22" fillId="6" borderId="75"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14" fontId="33" fillId="0" borderId="1" xfId="0" applyNumberFormat="1" applyFont="1" applyFill="1" applyBorder="1" applyAlignment="1">
      <alignment horizontal="justify" vertical="center" wrapText="1"/>
    </xf>
    <xf numFmtId="9" fontId="30" fillId="0" borderId="6" xfId="1"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16" fillId="0" borderId="52" xfId="0" applyFont="1" applyBorder="1" applyAlignment="1">
      <alignment vertical="center" wrapText="1"/>
    </xf>
    <xf numFmtId="0" fontId="16" fillId="0" borderId="76" xfId="0" applyFont="1" applyBorder="1" applyAlignment="1">
      <alignment vertical="center" wrapText="1"/>
    </xf>
    <xf numFmtId="0" fontId="16" fillId="0" borderId="51" xfId="0" applyFont="1" applyBorder="1" applyAlignment="1">
      <alignment vertical="center" wrapText="1"/>
    </xf>
    <xf numFmtId="0" fontId="16" fillId="0" borderId="61" xfId="0" applyFont="1" applyBorder="1" applyAlignment="1">
      <alignment vertical="center" wrapText="1"/>
    </xf>
    <xf numFmtId="0" fontId="16" fillId="0" borderId="30" xfId="0" applyFont="1" applyBorder="1" applyAlignment="1">
      <alignment vertical="center" wrapText="1"/>
    </xf>
    <xf numFmtId="0" fontId="16" fillId="0" borderId="32" xfId="0" applyFont="1" applyBorder="1" applyAlignment="1">
      <alignment vertical="center" wrapText="1"/>
    </xf>
    <xf numFmtId="0" fontId="19" fillId="0" borderId="0" xfId="0" applyFont="1" applyBorder="1" applyAlignment="1">
      <alignment horizontal="center" wrapText="1"/>
    </xf>
    <xf numFmtId="0" fontId="19" fillId="0" borderId="0" xfId="0" applyFont="1" applyBorder="1" applyAlignment="1">
      <alignment horizontal="center" textRotation="90" wrapText="1"/>
    </xf>
    <xf numFmtId="0" fontId="3" fillId="0" borderId="0" xfId="0" applyFont="1" applyBorder="1" applyAlignment="1">
      <alignment horizontal="center" textRotation="90" wrapText="1"/>
    </xf>
    <xf numFmtId="0" fontId="6" fillId="0"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9" fontId="32" fillId="0" borderId="6" xfId="1" applyFont="1" applyFill="1" applyBorder="1" applyAlignment="1" applyProtection="1">
      <alignment horizontal="center" vertical="center" wrapText="1"/>
      <protection locked="0"/>
    </xf>
    <xf numFmtId="0" fontId="0" fillId="0" borderId="6" xfId="0" applyFill="1" applyBorder="1" applyAlignment="1">
      <alignment horizontal="left" vertical="center" wrapText="1"/>
    </xf>
    <xf numFmtId="0" fontId="3" fillId="0" borderId="6" xfId="0" applyFont="1" applyBorder="1" applyAlignment="1">
      <alignment wrapText="1"/>
    </xf>
    <xf numFmtId="0" fontId="3" fillId="0" borderId="33" xfId="0" applyFont="1" applyBorder="1" applyAlignment="1">
      <alignment wrapText="1"/>
    </xf>
    <xf numFmtId="0" fontId="0" fillId="0" borderId="33" xfId="0" applyBorder="1" applyAlignment="1" applyProtection="1">
      <alignment horizontal="center" vertical="center" wrapText="1"/>
      <protection locked="0"/>
    </xf>
    <xf numFmtId="0" fontId="6" fillId="0" borderId="33" xfId="0" applyFont="1" applyFill="1" applyBorder="1" applyAlignment="1" applyProtection="1">
      <alignment horizontal="center" vertical="center" wrapText="1"/>
      <protection locked="0"/>
    </xf>
    <xf numFmtId="0" fontId="0" fillId="0" borderId="33" xfId="0" applyBorder="1" applyAlignment="1" applyProtection="1">
      <alignment horizontal="center" vertical="center" textRotation="90" wrapText="1"/>
      <protection locked="0"/>
    </xf>
    <xf numFmtId="0" fontId="2" fillId="0" borderId="33"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textRotation="90" wrapText="1"/>
      <protection locked="0"/>
    </xf>
    <xf numFmtId="0" fontId="0" fillId="0" borderId="33" xfId="0" applyFill="1" applyBorder="1" applyAlignment="1" applyProtection="1">
      <alignment horizontal="center" vertical="center" wrapText="1"/>
      <protection locked="0"/>
    </xf>
    <xf numFmtId="9" fontId="10" fillId="0" borderId="33" xfId="1" applyFont="1" applyBorder="1" applyAlignment="1" applyProtection="1">
      <alignment horizontal="center" vertical="center" wrapText="1"/>
      <protection locked="0"/>
    </xf>
    <xf numFmtId="9" fontId="0" fillId="0" borderId="33" xfId="1" applyFont="1" applyBorder="1" applyAlignment="1" applyProtection="1">
      <alignment horizontal="justify" vertical="justify" wrapText="1"/>
      <protection locked="0"/>
    </xf>
    <xf numFmtId="9" fontId="32" fillId="0" borderId="33" xfId="1" applyFont="1" applyFill="1" applyBorder="1" applyAlignment="1" applyProtection="1">
      <alignment horizontal="center" vertical="center" wrapText="1"/>
      <protection locked="0"/>
    </xf>
    <xf numFmtId="0" fontId="0" fillId="0" borderId="33" xfId="0" applyFill="1" applyBorder="1" applyAlignment="1">
      <alignment horizontal="left" vertical="center" wrapText="1"/>
    </xf>
    <xf numFmtId="0" fontId="5" fillId="0" borderId="33" xfId="0" applyFont="1" applyFill="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8" fillId="3" borderId="3"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80" fillId="0" borderId="1" xfId="0" applyFont="1" applyBorder="1" applyAlignment="1" applyProtection="1">
      <alignment horizontal="center" vertical="center" textRotation="90" wrapText="1"/>
      <protection locked="0"/>
    </xf>
    <xf numFmtId="0" fontId="5" fillId="0" borderId="1" xfId="0" applyFont="1" applyFill="1" applyBorder="1" applyAlignment="1" applyProtection="1">
      <alignment horizontal="justify" vertical="center" wrapText="1"/>
      <protection locked="0"/>
    </xf>
    <xf numFmtId="9" fontId="81" fillId="0" borderId="1" xfId="1"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0" borderId="3"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2" fillId="4" borderId="1" xfId="0" applyFont="1" applyFill="1" applyBorder="1" applyAlignment="1">
      <alignment horizontal="center" vertical="center" wrapText="1"/>
    </xf>
    <xf numFmtId="0" fontId="9" fillId="4" borderId="1" xfId="0" applyFont="1" applyFill="1" applyBorder="1" applyAlignment="1">
      <alignment horizontal="center" vertical="center" textRotation="90" wrapText="1"/>
    </xf>
    <xf numFmtId="0" fontId="25" fillId="3" borderId="3"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7" fillId="0" borderId="1" xfId="0" applyFont="1" applyBorder="1" applyAlignment="1">
      <alignment horizontal="right" vertical="center" wrapText="1"/>
    </xf>
    <xf numFmtId="0" fontId="0" fillId="0" borderId="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5" fillId="0" borderId="6" xfId="0" applyFont="1" applyFill="1" applyBorder="1" applyAlignment="1">
      <alignment horizontal="center" vertical="center" textRotation="90" wrapText="1"/>
    </xf>
    <xf numFmtId="0" fontId="5" fillId="0" borderId="34" xfId="0" applyFont="1" applyFill="1" applyBorder="1" applyAlignment="1">
      <alignment horizontal="center" vertical="center" textRotation="90" wrapText="1"/>
    </xf>
    <xf numFmtId="0" fontId="2" fillId="0" borderId="6" xfId="0" applyFont="1" applyBorder="1" applyAlignment="1" applyProtection="1">
      <alignment horizontal="justify" vertical="center" wrapText="1"/>
      <protection locked="0"/>
    </xf>
    <xf numFmtId="0" fontId="2" fillId="0" borderId="34" xfId="0" applyFont="1" applyBorder="1" applyAlignment="1" applyProtection="1">
      <alignment horizontal="justify" vertical="center" wrapText="1"/>
      <protection locked="0"/>
    </xf>
    <xf numFmtId="0" fontId="5" fillId="0" borderId="6" xfId="0" applyFont="1" applyBorder="1" applyAlignment="1" applyProtection="1">
      <alignment horizontal="center" vertical="center" textRotation="90" wrapText="1"/>
      <protection locked="0"/>
    </xf>
    <xf numFmtId="0" fontId="5" fillId="0" borderId="34" xfId="0" applyFont="1" applyBorder="1" applyAlignment="1" applyProtection="1">
      <alignment horizontal="center" vertical="center" textRotation="90" wrapText="1"/>
      <protection locked="0"/>
    </xf>
    <xf numFmtId="0" fontId="5" fillId="7" borderId="6" xfId="0" applyFont="1" applyFill="1" applyBorder="1" applyAlignment="1" applyProtection="1">
      <alignment horizontal="center" vertical="center" textRotation="90" wrapText="1"/>
      <protection locked="0"/>
    </xf>
    <xf numFmtId="0" fontId="5" fillId="7" borderId="34" xfId="0" applyFont="1" applyFill="1" applyBorder="1" applyAlignment="1" applyProtection="1">
      <alignment horizontal="center" vertical="center" textRotation="90" wrapText="1"/>
      <protection locked="0"/>
    </xf>
    <xf numFmtId="0" fontId="0" fillId="0" borderId="6" xfId="0" applyBorder="1" applyAlignment="1" applyProtection="1">
      <alignment horizontal="justify" vertical="center" wrapText="1"/>
      <protection locked="0"/>
    </xf>
    <xf numFmtId="0" fontId="0" fillId="0" borderId="34" xfId="0"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6" fillId="0" borderId="34" xfId="0" applyFont="1" applyBorder="1" applyAlignment="1" applyProtection="1">
      <alignment horizontal="justify" vertical="center" wrapText="1"/>
      <protection locked="0"/>
    </xf>
    <xf numFmtId="0" fontId="0" fillId="0" borderId="6" xfId="0" applyBorder="1" applyAlignment="1" applyProtection="1">
      <alignment horizontal="center" vertical="center" textRotation="90" wrapText="1"/>
      <protection locked="0"/>
    </xf>
    <xf numFmtId="0" fontId="0" fillId="0" borderId="34" xfId="0" applyBorder="1" applyAlignment="1" applyProtection="1">
      <alignment horizontal="center" vertical="center" textRotation="90" wrapText="1"/>
      <protection locked="0"/>
    </xf>
    <xf numFmtId="0" fontId="0" fillId="0" borderId="6" xfId="0" applyFill="1" applyBorder="1" applyAlignment="1" applyProtection="1">
      <alignment horizontal="justify" vertical="center" wrapText="1"/>
      <protection locked="0"/>
    </xf>
    <xf numFmtId="0" fontId="0" fillId="0" borderId="34" xfId="0" applyFill="1" applyBorder="1" applyAlignment="1" applyProtection="1">
      <alignment horizontal="justify" vertical="center" wrapText="1"/>
      <protection locked="0"/>
    </xf>
    <xf numFmtId="0" fontId="19" fillId="0" borderId="0" xfId="0" applyFont="1" applyAlignment="1">
      <alignment horizontal="center"/>
    </xf>
    <xf numFmtId="0" fontId="2"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textRotation="90" wrapText="1"/>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4" fillId="0" borderId="0" xfId="0" applyFont="1" applyBorder="1" applyAlignment="1">
      <alignment horizontal="left" wrapText="1"/>
    </xf>
    <xf numFmtId="0" fontId="4" fillId="0" borderId="16" xfId="0" applyFont="1" applyBorder="1" applyAlignment="1">
      <alignment horizontal="left" wrapText="1"/>
    </xf>
    <xf numFmtId="0" fontId="8" fillId="3" borderId="1" xfId="0" applyFont="1" applyFill="1" applyBorder="1" applyAlignment="1">
      <alignment horizontal="center" vertical="center" wrapText="1"/>
    </xf>
    <xf numFmtId="0" fontId="6" fillId="5" borderId="6"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8" fillId="0" borderId="22" xfId="0" applyFont="1" applyBorder="1" applyAlignment="1" applyProtection="1">
      <alignment horizontal="center" vertical="center" wrapText="1"/>
      <protection locked="0"/>
    </xf>
    <xf numFmtId="0" fontId="18" fillId="0" borderId="22" xfId="0" applyFont="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justify" vertical="center" wrapText="1"/>
      <protection locked="0"/>
    </xf>
    <xf numFmtId="0" fontId="15" fillId="0" borderId="25" xfId="0" applyFont="1" applyBorder="1" applyAlignment="1" applyProtection="1">
      <alignment horizontal="justify" vertical="center" wrapText="1"/>
      <protection locked="0"/>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4" fillId="4" borderId="1" xfId="0" applyFont="1" applyFill="1" applyBorder="1" applyAlignment="1">
      <alignment horizontal="center" vertical="center" textRotation="90" wrapText="1"/>
    </xf>
    <xf numFmtId="0" fontId="18" fillId="0" borderId="78" xfId="0" applyFont="1" applyBorder="1" applyAlignment="1" applyProtection="1">
      <alignment horizontal="center" vertical="center" wrapText="1"/>
      <protection locked="0"/>
    </xf>
    <xf numFmtId="0" fontId="15" fillId="0" borderId="77" xfId="0" applyFont="1" applyBorder="1" applyAlignment="1" applyProtection="1">
      <alignment horizontal="justify" vertical="center" wrapText="1"/>
      <protection locked="0"/>
    </xf>
    <xf numFmtId="0" fontId="16" fillId="0" borderId="52" xfId="0" applyFont="1" applyBorder="1" applyAlignment="1">
      <alignment horizontal="left" vertical="center" wrapText="1"/>
    </xf>
    <xf numFmtId="0" fontId="16" fillId="0" borderId="78" xfId="0" applyFont="1" applyBorder="1" applyAlignment="1">
      <alignment horizontal="left" vertical="center" wrapText="1"/>
    </xf>
    <xf numFmtId="0" fontId="16" fillId="0" borderId="76" xfId="0" applyFont="1" applyBorder="1" applyAlignment="1">
      <alignment horizontal="left" vertical="center" wrapText="1"/>
    </xf>
    <xf numFmtId="0" fontId="16" fillId="0" borderId="77" xfId="0" applyFont="1" applyBorder="1" applyAlignment="1">
      <alignment horizontal="left" vertical="center" wrapText="1"/>
    </xf>
    <xf numFmtId="0" fontId="19" fillId="0" borderId="0" xfId="0" applyFont="1" applyBorder="1" applyAlignment="1">
      <alignment horizontal="center"/>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3" fillId="3" borderId="9" xfId="0" applyFont="1" applyFill="1" applyBorder="1" applyAlignment="1">
      <alignment horizontal="center" vertical="center" wrapText="1"/>
    </xf>
    <xf numFmtId="0" fontId="29" fillId="0" borderId="24" xfId="0" applyFont="1" applyBorder="1" applyAlignment="1" applyProtection="1">
      <alignment horizontal="left" vertical="center" wrapText="1"/>
      <protection locked="0"/>
    </xf>
    <xf numFmtId="0" fontId="29" fillId="0" borderId="25" xfId="0" applyFont="1" applyBorder="1" applyAlignment="1" applyProtection="1">
      <alignment horizontal="left" vertical="center" wrapText="1"/>
      <protection locked="0"/>
    </xf>
    <xf numFmtId="0" fontId="41" fillId="0" borderId="1" xfId="0" applyFont="1" applyBorder="1" applyAlignment="1">
      <alignment horizontal="center" vertical="center" textRotation="90" wrapText="1"/>
    </xf>
    <xf numFmtId="0" fontId="40" fillId="0" borderId="2" xfId="0" applyFont="1" applyBorder="1" applyAlignment="1">
      <alignment horizontal="center" vertical="center" wrapText="1"/>
    </xf>
    <xf numFmtId="0" fontId="40" fillId="0" borderId="35" xfId="0" applyFont="1" applyBorder="1" applyAlignment="1">
      <alignment horizontal="center" vertical="center" wrapText="1"/>
    </xf>
    <xf numFmtId="0" fontId="42" fillId="11" borderId="36" xfId="0" applyFont="1" applyFill="1" applyBorder="1" applyAlignment="1">
      <alignment horizontal="center" vertical="center" wrapText="1"/>
    </xf>
    <xf numFmtId="0" fontId="42" fillId="11" borderId="2" xfId="0" applyFont="1" applyFill="1" applyBorder="1" applyAlignment="1">
      <alignment horizontal="center" vertical="center" wrapText="1"/>
    </xf>
    <xf numFmtId="0" fontId="8" fillId="0" borderId="6" xfId="0" applyFont="1" applyBorder="1" applyAlignment="1">
      <alignment horizontal="center" vertical="center" textRotation="90" wrapText="1"/>
    </xf>
    <xf numFmtId="0" fontId="8" fillId="0" borderId="34"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4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7" fillId="0" borderId="33" xfId="0" applyFont="1" applyBorder="1" applyAlignment="1">
      <alignment vertical="center" wrapText="1"/>
    </xf>
    <xf numFmtId="0" fontId="8" fillId="0" borderId="8" xfId="0" applyFont="1" applyBorder="1" applyAlignment="1">
      <alignment horizontal="center" vertical="center" textRotation="90" wrapText="1"/>
    </xf>
    <xf numFmtId="0" fontId="8" fillId="0" borderId="17" xfId="0" applyFont="1" applyBorder="1" applyAlignment="1">
      <alignment horizontal="center" vertical="center" textRotation="90" wrapText="1"/>
    </xf>
    <xf numFmtId="0" fontId="8" fillId="0" borderId="36" xfId="0" applyFont="1" applyBorder="1" applyAlignment="1">
      <alignment horizontal="center" vertical="center" textRotation="90" wrapText="1"/>
    </xf>
    <xf numFmtId="0" fontId="8" fillId="0" borderId="6" xfId="0" applyFont="1" applyFill="1" applyBorder="1" applyAlignment="1">
      <alignment horizontal="center" vertical="center" textRotation="90" wrapText="1"/>
    </xf>
    <xf numFmtId="0" fontId="8" fillId="0" borderId="34" xfId="0" applyFont="1" applyFill="1" applyBorder="1" applyAlignment="1">
      <alignment horizontal="center" vertical="center" textRotation="90" wrapText="1"/>
    </xf>
    <xf numFmtId="0" fontId="50" fillId="0" borderId="37" xfId="0" applyFont="1" applyBorder="1" applyAlignment="1">
      <alignment horizontal="center" vertical="center" wrapText="1"/>
    </xf>
    <xf numFmtId="0" fontId="4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5" fillId="0" borderId="2" xfId="0" applyFont="1" applyBorder="1" applyAlignment="1">
      <alignment vertical="center"/>
    </xf>
    <xf numFmtId="0" fontId="6" fillId="0" borderId="0" xfId="0" applyFont="1" applyAlignment="1">
      <alignment horizontal="left" vertical="center"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71" fillId="0" borderId="0" xfId="0" applyFont="1" applyAlignment="1">
      <alignment horizontal="center" wrapText="1"/>
    </xf>
    <xf numFmtId="0" fontId="59" fillId="0" borderId="0" xfId="0" applyFont="1" applyAlignment="1">
      <alignment horizontal="center" vertical="center"/>
    </xf>
    <xf numFmtId="0" fontId="61" fillId="0" borderId="0" xfId="0" applyFont="1" applyAlignment="1">
      <alignment horizontal="center" vertical="center" wrapText="1"/>
    </xf>
    <xf numFmtId="0" fontId="73" fillId="21" borderId="52" xfId="0" applyFont="1" applyFill="1" applyBorder="1" applyAlignment="1">
      <alignment horizontal="center" vertical="center"/>
    </xf>
    <xf numFmtId="0" fontId="73" fillId="21" borderId="53" xfId="0" applyFont="1" applyFill="1" applyBorder="1" applyAlignment="1">
      <alignment horizontal="center" vertical="center"/>
    </xf>
    <xf numFmtId="0" fontId="73" fillId="22" borderId="52" xfId="0" applyFont="1" applyFill="1" applyBorder="1" applyAlignment="1">
      <alignment horizontal="center" vertical="center"/>
    </xf>
    <xf numFmtId="0" fontId="73" fillId="22" borderId="13" xfId="0" applyFont="1" applyFill="1" applyBorder="1" applyAlignment="1">
      <alignment horizontal="center" vertical="center"/>
    </xf>
    <xf numFmtId="0" fontId="73" fillId="22" borderId="53" xfId="0" applyFont="1" applyFill="1" applyBorder="1" applyAlignment="1">
      <alignment horizontal="center" vertical="center"/>
    </xf>
    <xf numFmtId="0" fontId="6" fillId="19" borderId="1" xfId="0" applyFont="1" applyFill="1" applyBorder="1" applyAlignment="1">
      <alignment horizontal="center" vertical="center"/>
    </xf>
    <xf numFmtId="0" fontId="6" fillId="19" borderId="3" xfId="0" applyFont="1" applyFill="1" applyBorder="1" applyAlignment="1">
      <alignment horizontal="center" vertical="center"/>
    </xf>
    <xf numFmtId="0" fontId="2" fillId="19" borderId="46" xfId="0" applyFont="1" applyFill="1" applyBorder="1" applyAlignment="1">
      <alignment horizontal="center" vertical="center"/>
    </xf>
    <xf numFmtId="0" fontId="2" fillId="19" borderId="1" xfId="0" applyFont="1" applyFill="1" applyBorder="1" applyAlignment="1">
      <alignment horizontal="center" vertical="center"/>
    </xf>
    <xf numFmtId="0" fontId="75" fillId="23" borderId="57" xfId="0" applyFont="1" applyFill="1" applyBorder="1" applyAlignment="1">
      <alignment horizontal="center" vertical="center" textRotation="90"/>
    </xf>
    <xf numFmtId="0" fontId="75" fillId="23" borderId="58" xfId="0" applyFont="1" applyFill="1" applyBorder="1" applyAlignment="1">
      <alignment horizontal="center" vertical="center" textRotation="90"/>
    </xf>
    <xf numFmtId="0" fontId="75" fillId="23" borderId="59" xfId="0" applyFont="1" applyFill="1" applyBorder="1" applyAlignment="1">
      <alignment horizontal="center" vertical="center" textRotation="90"/>
    </xf>
    <xf numFmtId="0" fontId="74" fillId="23" borderId="10" xfId="0" applyFont="1" applyFill="1" applyBorder="1" applyAlignment="1">
      <alignment horizontal="center" vertical="center"/>
    </xf>
    <xf numFmtId="0" fontId="74" fillId="23" borderId="14" xfId="0" applyFont="1" applyFill="1" applyBorder="1" applyAlignment="1">
      <alignment horizontal="center" vertical="center"/>
    </xf>
    <xf numFmtId="0" fontId="74" fillId="23" borderId="15" xfId="0" applyFont="1" applyFill="1" applyBorder="1" applyAlignment="1">
      <alignment horizontal="center" vertical="center"/>
    </xf>
    <xf numFmtId="0" fontId="74" fillId="23" borderId="18" xfId="0" applyFont="1" applyFill="1" applyBorder="1" applyAlignment="1">
      <alignment horizontal="center" vertical="center"/>
    </xf>
    <xf numFmtId="0" fontId="72" fillId="18" borderId="15" xfId="0" applyFont="1" applyFill="1" applyBorder="1" applyAlignment="1">
      <alignment horizontal="center" vertical="center" textRotation="90"/>
    </xf>
    <xf numFmtId="0" fontId="72" fillId="18" borderId="19" xfId="0" applyFont="1" applyFill="1" applyBorder="1" applyAlignment="1">
      <alignment horizontal="center" vertical="center" textRotation="90"/>
    </xf>
    <xf numFmtId="0" fontId="73" fillId="19" borderId="1" xfId="0" applyFont="1" applyFill="1" applyBorder="1" applyAlignment="1">
      <alignment horizontal="center" vertical="center"/>
    </xf>
    <xf numFmtId="0" fontId="73" fillId="19" borderId="3" xfId="0" applyFont="1" applyFill="1" applyBorder="1" applyAlignment="1">
      <alignment horizontal="center" vertical="center"/>
    </xf>
    <xf numFmtId="0" fontId="73" fillId="19" borderId="46" xfId="0" applyFont="1" applyFill="1" applyBorder="1" applyAlignment="1">
      <alignment horizontal="center" vertical="center"/>
    </xf>
    <xf numFmtId="0" fontId="6" fillId="18" borderId="10" xfId="0" applyFont="1" applyFill="1" applyBorder="1" applyAlignment="1">
      <alignment horizontal="center" vertical="center" wrapText="1"/>
    </xf>
    <xf numFmtId="0" fontId="6" fillId="18" borderId="11" xfId="0" applyFont="1" applyFill="1" applyBorder="1" applyAlignment="1">
      <alignment horizontal="center" vertical="center" wrapText="1"/>
    </xf>
    <xf numFmtId="0" fontId="6" fillId="18" borderId="15" xfId="0" applyFont="1" applyFill="1" applyBorder="1" applyAlignment="1">
      <alignment horizontal="center" vertical="center" wrapText="1"/>
    </xf>
    <xf numFmtId="0" fontId="6" fillId="18" borderId="0" xfId="0" applyFont="1" applyFill="1" applyBorder="1" applyAlignment="1">
      <alignment horizontal="center" vertical="center" wrapText="1"/>
    </xf>
    <xf numFmtId="0" fontId="72" fillId="18" borderId="11" xfId="0" applyFont="1" applyFill="1" applyBorder="1" applyAlignment="1">
      <alignment horizontal="center" vertical="center"/>
    </xf>
    <xf numFmtId="0" fontId="72" fillId="18" borderId="14" xfId="0" applyFont="1" applyFill="1" applyBorder="1" applyAlignment="1">
      <alignment horizontal="center" vertical="center"/>
    </xf>
    <xf numFmtId="0" fontId="16" fillId="0" borderId="30"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32" xfId="0" applyFont="1" applyBorder="1" applyAlignment="1">
      <alignment horizontal="center" vertical="center" textRotation="90" wrapText="1"/>
    </xf>
    <xf numFmtId="0" fontId="16" fillId="0" borderId="62" xfId="0" applyFont="1" applyBorder="1" applyAlignment="1">
      <alignment horizontal="center" vertical="center" textRotation="90" wrapText="1"/>
    </xf>
    <xf numFmtId="0" fontId="75" fillId="0" borderId="0" xfId="0" applyFont="1" applyAlignment="1">
      <alignment horizontal="center" vertical="center" textRotation="90"/>
    </xf>
    <xf numFmtId="0" fontId="75" fillId="0" borderId="0" xfId="0" applyFont="1" applyAlignment="1">
      <alignment horizontal="center" vertical="center"/>
    </xf>
    <xf numFmtId="0" fontId="78" fillId="3" borderId="64" xfId="0" applyFont="1" applyFill="1" applyBorder="1" applyAlignment="1">
      <alignment horizontal="center" vertical="center"/>
    </xf>
    <xf numFmtId="0" fontId="78" fillId="3" borderId="65" xfId="0" applyFont="1" applyFill="1" applyBorder="1" applyAlignment="1">
      <alignment horizontal="center" vertical="center"/>
    </xf>
    <xf numFmtId="0" fontId="78" fillId="3" borderId="66"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75" fillId="26" borderId="11" xfId="0" applyFont="1" applyFill="1" applyBorder="1" applyAlignment="1">
      <alignment horizontal="center" vertical="center"/>
    </xf>
    <xf numFmtId="0" fontId="75" fillId="26" borderId="14" xfId="0" applyFont="1" applyFill="1" applyBorder="1" applyAlignment="1">
      <alignment horizontal="center" vertical="center"/>
    </xf>
    <xf numFmtId="0" fontId="74" fillId="27" borderId="10" xfId="0" applyFont="1" applyFill="1" applyBorder="1" applyAlignment="1">
      <alignment horizontal="center" vertical="center"/>
    </xf>
    <xf numFmtId="0" fontId="74" fillId="27" borderId="14" xfId="0" applyFont="1" applyFill="1" applyBorder="1" applyAlignment="1">
      <alignment horizontal="center" vertical="center"/>
    </xf>
    <xf numFmtId="0" fontId="74" fillId="27" borderId="15" xfId="0" applyFont="1" applyFill="1" applyBorder="1" applyAlignment="1">
      <alignment horizontal="center" vertical="center"/>
    </xf>
    <xf numFmtId="0" fontId="74" fillId="27" borderId="18" xfId="0" applyFont="1" applyFill="1" applyBorder="1" applyAlignment="1">
      <alignment horizontal="center" vertical="center"/>
    </xf>
    <xf numFmtId="0" fontId="75" fillId="27" borderId="57" xfId="0" applyFont="1" applyFill="1" applyBorder="1" applyAlignment="1">
      <alignment horizontal="center" vertical="center" textRotation="90"/>
    </xf>
    <xf numFmtId="0" fontId="75" fillId="27" borderId="58" xfId="0" applyFont="1" applyFill="1" applyBorder="1" applyAlignment="1">
      <alignment horizontal="center" vertical="center" textRotation="90"/>
    </xf>
    <xf numFmtId="0" fontId="75" fillId="27" borderId="59" xfId="0" applyFont="1" applyFill="1" applyBorder="1" applyAlignment="1">
      <alignment horizontal="center" vertical="center" textRotation="90"/>
    </xf>
    <xf numFmtId="0" fontId="75" fillId="5" borderId="15" xfId="0" applyFont="1" applyFill="1" applyBorder="1" applyAlignment="1">
      <alignment horizontal="center" vertical="center" textRotation="90"/>
    </xf>
    <xf numFmtId="0" fontId="75" fillId="5" borderId="19" xfId="0" applyFont="1" applyFill="1" applyBorder="1" applyAlignment="1">
      <alignment horizontal="center" vertical="center" textRotation="90"/>
    </xf>
    <xf numFmtId="0" fontId="75" fillId="28" borderId="57" xfId="0" applyFont="1" applyFill="1" applyBorder="1" applyAlignment="1">
      <alignment horizontal="center" vertical="center" textRotation="90"/>
    </xf>
    <xf numFmtId="0" fontId="75" fillId="28" borderId="58" xfId="0" applyFont="1" applyFill="1" applyBorder="1" applyAlignment="1">
      <alignment horizontal="center" vertical="center" textRotation="90"/>
    </xf>
    <xf numFmtId="0" fontId="75" fillId="28" borderId="59" xfId="0" applyFont="1" applyFill="1" applyBorder="1" applyAlignment="1">
      <alignment horizontal="center" vertical="center" textRotation="90"/>
    </xf>
  </cellXfs>
  <cellStyles count="12">
    <cellStyle name="Millares" xfId="5" builtinId="3"/>
    <cellStyle name="Millares 2" xfId="3" xr:uid="{00000000-0005-0000-0000-000001000000}"/>
    <cellStyle name="Millares 3" xfId="4" xr:uid="{00000000-0005-0000-0000-000002000000}"/>
    <cellStyle name="Millares 3 2" xfId="6" xr:uid="{00000000-0005-0000-0000-000003000000}"/>
    <cellStyle name="Millares 3 3" xfId="8" xr:uid="{00000000-0005-0000-0000-000004000000}"/>
    <cellStyle name="Millares 3 4" xfId="10" xr:uid="{00000000-0005-0000-0000-000005000000}"/>
    <cellStyle name="Millares 4" xfId="7" xr:uid="{00000000-0005-0000-0000-000006000000}"/>
    <cellStyle name="Millares 5" xfId="9" xr:uid="{00000000-0005-0000-0000-000007000000}"/>
    <cellStyle name="Millares 6" xfId="11" xr:uid="{00000000-0005-0000-0000-000008000000}"/>
    <cellStyle name="Normal" xfId="0" builtinId="0"/>
    <cellStyle name="Normal 4" xfId="2" xr:uid="{00000000-0005-0000-0000-00000A000000}"/>
    <cellStyle name="Porcentaje" xfId="1" builtinId="5"/>
  </cellStyles>
  <dxfs count="533">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79646"/>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532"/>
      <tableStyleElement type="headerRow" dxfId="53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EFC-471A-84D5-E6DEE29F937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EFC-471A-84D5-E6DEE29F937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EFC-471A-84D5-E6DEE29F937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EFC-471A-84D5-E6DEE29F9370}"/>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EFC-471A-84D5-E6DEE29F9370}"/>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EFC-471A-84D5-E6DEE29F9370}"/>
              </c:ext>
            </c:extLst>
          </c:dPt>
          <c:dLbls>
            <c:dLbl>
              <c:idx val="1"/>
              <c:layout>
                <c:manualLayout>
                  <c:x val="-0.18923611111111124"/>
                  <c:y val="-7.659332202727515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FC-471A-84D5-E6DEE29F9370}"/>
                </c:ext>
              </c:extLst>
            </c:dLbl>
            <c:dLbl>
              <c:idx val="2"/>
              <c:layout>
                <c:manualLayout>
                  <c:x val="6.5972222222222224E-2"/>
                  <c:y val="-0.155101477105230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FC-471A-84D5-E6DEE29F9370}"/>
                </c:ext>
              </c:extLst>
            </c:dLbl>
            <c:dLbl>
              <c:idx val="3"/>
              <c:layout>
                <c:manualLayout>
                  <c:x val="0.18402777777777773"/>
                  <c:y val="-1.14889983040911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FC-471A-84D5-E6DEE29F937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c:ext xmlns:c16="http://schemas.microsoft.com/office/drawing/2014/chart" uri="{C3380CC4-5D6E-409C-BE32-E72D297353CC}">
              <c16:uniqueId val="{0000000C-7EFC-471A-84D5-E6DEE29F937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6.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22</xdr:col>
      <xdr:colOff>230075</xdr:colOff>
      <xdr:row>2</xdr:row>
      <xdr:rowOff>204330</xdr:rowOff>
    </xdr:from>
    <xdr:to>
      <xdr:col>23</xdr:col>
      <xdr:colOff>503465</xdr:colOff>
      <xdr:row>4</xdr:row>
      <xdr:rowOff>802821</xdr:rowOff>
    </xdr:to>
    <xdr:pic>
      <xdr:nvPicPr>
        <xdr:cNvPr id="10" name="Imagen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66718" y="1497009"/>
          <a:ext cx="1538854" cy="1564598"/>
        </a:xfrm>
        <a:prstGeom prst="rect">
          <a:avLst/>
        </a:prstGeom>
        <a:noFill/>
        <a:ln>
          <a:noFill/>
        </a:ln>
      </xdr:spPr>
    </xdr:pic>
    <xdr:clientData/>
  </xdr:twoCellAnchor>
  <xdr:twoCellAnchor editAs="oneCell">
    <xdr:from>
      <xdr:col>23</xdr:col>
      <xdr:colOff>1108815</xdr:colOff>
      <xdr:row>2</xdr:row>
      <xdr:rowOff>131723</xdr:rowOff>
    </xdr:from>
    <xdr:to>
      <xdr:col>23</xdr:col>
      <xdr:colOff>2735036</xdr:colOff>
      <xdr:row>4</xdr:row>
      <xdr:rowOff>843642</xdr:rowOff>
    </xdr:to>
    <xdr:pic>
      <xdr:nvPicPr>
        <xdr:cNvPr id="11" name="0 Imagen">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410922" y="1424402"/>
          <a:ext cx="1626221" cy="1678026"/>
        </a:xfrm>
        <a:prstGeom prst="rect">
          <a:avLst/>
        </a:prstGeom>
      </xdr:spPr>
    </xdr:pic>
    <xdr:clientData/>
  </xdr:twoCellAnchor>
  <xdr:twoCellAnchor editAs="oneCell">
    <xdr:from>
      <xdr:col>0</xdr:col>
      <xdr:colOff>718704</xdr:colOff>
      <xdr:row>1</xdr:row>
      <xdr:rowOff>492332</xdr:rowOff>
    </xdr:from>
    <xdr:to>
      <xdr:col>1</xdr:col>
      <xdr:colOff>943841</xdr:colOff>
      <xdr:row>4</xdr:row>
      <xdr:rowOff>566552</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18704" y="1091046"/>
          <a:ext cx="2293423" cy="173429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25</xdr:col>
      <xdr:colOff>201940</xdr:colOff>
      <xdr:row>2</xdr:row>
      <xdr:rowOff>467905</xdr:rowOff>
    </xdr:from>
    <xdr:to>
      <xdr:col>26</xdr:col>
      <xdr:colOff>623762</xdr:colOff>
      <xdr:row>5</xdr:row>
      <xdr:rowOff>122465</xdr:rowOff>
    </xdr:to>
    <xdr:pic>
      <xdr:nvPicPr>
        <xdr:cNvPr id="4" name="Imagen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2333" y="1012191"/>
          <a:ext cx="1183822" cy="1164953"/>
        </a:xfrm>
        <a:prstGeom prst="rect">
          <a:avLst/>
        </a:prstGeom>
        <a:noFill/>
        <a:ln>
          <a:noFill/>
        </a:ln>
      </xdr:spPr>
    </xdr:pic>
    <xdr:clientData/>
  </xdr:twoCellAnchor>
  <xdr:twoCellAnchor editAs="oneCell">
    <xdr:from>
      <xdr:col>1</xdr:col>
      <xdr:colOff>285441</xdr:colOff>
      <xdr:row>2</xdr:row>
      <xdr:rowOff>78860</xdr:rowOff>
    </xdr:from>
    <xdr:to>
      <xdr:col>2</xdr:col>
      <xdr:colOff>721179</xdr:colOff>
      <xdr:row>5</xdr:row>
      <xdr:rowOff>489856</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598405" y="623146"/>
          <a:ext cx="1878095" cy="19213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26</xdr:col>
      <xdr:colOff>1028947</xdr:colOff>
      <xdr:row>2</xdr:row>
      <xdr:rowOff>533773</xdr:rowOff>
    </xdr:from>
    <xdr:to>
      <xdr:col>26</xdr:col>
      <xdr:colOff>2529568</xdr:colOff>
      <xdr:row>5</xdr:row>
      <xdr:rowOff>92839</xdr:rowOff>
    </xdr:to>
    <xdr:pic>
      <xdr:nvPicPr>
        <xdr:cNvPr id="6" name="0 Imagen">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541340" y="1078059"/>
          <a:ext cx="1500621" cy="106945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25</xdr:col>
      <xdr:colOff>501298</xdr:colOff>
      <xdr:row>2</xdr:row>
      <xdr:rowOff>467904</xdr:rowOff>
    </xdr:from>
    <xdr:to>
      <xdr:col>26</xdr:col>
      <xdr:colOff>351619</xdr:colOff>
      <xdr:row>5</xdr:row>
      <xdr:rowOff>547007</xdr:rowOff>
    </xdr:to>
    <xdr:pic>
      <xdr:nvPicPr>
        <xdr:cNvPr id="4" name="Imagen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68119" y="1012190"/>
          <a:ext cx="1183821" cy="1167674"/>
        </a:xfrm>
        <a:prstGeom prst="rect">
          <a:avLst/>
        </a:prstGeom>
        <a:noFill/>
        <a:ln>
          <a:noFill/>
        </a:ln>
      </xdr:spPr>
    </xdr:pic>
    <xdr:clientData/>
  </xdr:twoCellAnchor>
  <xdr:twoCellAnchor editAs="oneCell">
    <xdr:from>
      <xdr:col>1</xdr:col>
      <xdr:colOff>477487</xdr:colOff>
      <xdr:row>2</xdr:row>
      <xdr:rowOff>188026</xdr:rowOff>
    </xdr:from>
    <xdr:to>
      <xdr:col>2</xdr:col>
      <xdr:colOff>1102179</xdr:colOff>
      <xdr:row>5</xdr:row>
      <xdr:rowOff>911679</xdr:rowOff>
    </xdr:to>
    <xdr:pic>
      <xdr:nvPicPr>
        <xdr:cNvPr id="5" name="Imagen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790451" y="732312"/>
          <a:ext cx="2067049" cy="18122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26</xdr:col>
      <xdr:colOff>1229344</xdr:colOff>
      <xdr:row>2</xdr:row>
      <xdr:rowOff>505321</xdr:rowOff>
    </xdr:from>
    <xdr:to>
      <xdr:col>26</xdr:col>
      <xdr:colOff>2729965</xdr:colOff>
      <xdr:row>5</xdr:row>
      <xdr:rowOff>488930</xdr:rowOff>
    </xdr:to>
    <xdr:pic>
      <xdr:nvPicPr>
        <xdr:cNvPr id="8" name="0 Imagen">
          <a:extLst>
            <a:ext uri="{FF2B5EF4-FFF2-40B4-BE49-F238E27FC236}">
              <a16:creationId xmlns:a16="http://schemas.microsoft.com/office/drawing/2014/main" id="{00000000-0008-0000-0A00-000008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129665" y="1049607"/>
          <a:ext cx="1500621" cy="107218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2" name="9 Imagen">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485" y="91008"/>
          <a:ext cx="1578737"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3" name="9 Imagen">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726"/>
          <a:ext cx="1573574" cy="136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2" name="9 Imagen">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55" y="381001"/>
          <a:ext cx="1597322" cy="13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90665</xdr:colOff>
      <xdr:row>2</xdr:row>
      <xdr:rowOff>157324</xdr:rowOff>
    </xdr:from>
    <xdr:to>
      <xdr:col>24</xdr:col>
      <xdr:colOff>519546</xdr:colOff>
      <xdr:row>4</xdr:row>
      <xdr:rowOff>1004454</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82574" y="676869"/>
          <a:ext cx="1606517" cy="1695721"/>
        </a:xfrm>
        <a:prstGeom prst="rect">
          <a:avLst/>
        </a:prstGeom>
        <a:noFill/>
        <a:ln>
          <a:noFill/>
        </a:ln>
      </xdr:spPr>
    </xdr:pic>
    <xdr:clientData/>
  </xdr:twoCellAnchor>
  <xdr:twoCellAnchor editAs="oneCell">
    <xdr:from>
      <xdr:col>24</xdr:col>
      <xdr:colOff>682044</xdr:colOff>
      <xdr:row>3</xdr:row>
      <xdr:rowOff>45133</xdr:rowOff>
    </xdr:from>
    <xdr:to>
      <xdr:col>24</xdr:col>
      <xdr:colOff>2493819</xdr:colOff>
      <xdr:row>4</xdr:row>
      <xdr:rowOff>1004455</xdr:rowOff>
    </xdr:to>
    <xdr:pic>
      <xdr:nvPicPr>
        <xdr:cNvPr id="4" name="0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251589" y="772497"/>
          <a:ext cx="1811775" cy="1600094"/>
        </a:xfrm>
        <a:prstGeom prst="rect">
          <a:avLst/>
        </a:prstGeom>
      </xdr:spPr>
    </xdr:pic>
    <xdr:clientData/>
  </xdr:twoCellAnchor>
  <xdr:twoCellAnchor editAs="oneCell">
    <xdr:from>
      <xdr:col>1</xdr:col>
      <xdr:colOff>432955</xdr:colOff>
      <xdr:row>2</xdr:row>
      <xdr:rowOff>34637</xdr:rowOff>
    </xdr:from>
    <xdr:to>
      <xdr:col>2</xdr:col>
      <xdr:colOff>1056410</xdr:colOff>
      <xdr:row>4</xdr:row>
      <xdr:rowOff>935182</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44682" y="554182"/>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949107</xdr:colOff>
      <xdr:row>1</xdr:row>
      <xdr:rowOff>85668</xdr:rowOff>
    </xdr:from>
    <xdr:to>
      <xdr:col>24</xdr:col>
      <xdr:colOff>911679</xdr:colOff>
      <xdr:row>4</xdr:row>
      <xdr:rowOff>421820</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92821" y="357811"/>
          <a:ext cx="1051144" cy="1179795"/>
        </a:xfrm>
        <a:prstGeom prst="rect">
          <a:avLst/>
        </a:prstGeom>
        <a:noFill/>
        <a:ln>
          <a:noFill/>
        </a:ln>
      </xdr:spPr>
    </xdr:pic>
    <xdr:clientData/>
  </xdr:twoCellAnchor>
  <xdr:twoCellAnchor editAs="oneCell">
    <xdr:from>
      <xdr:col>24</xdr:col>
      <xdr:colOff>1583378</xdr:colOff>
      <xdr:row>1</xdr:row>
      <xdr:rowOff>15534</xdr:rowOff>
    </xdr:from>
    <xdr:to>
      <xdr:col>24</xdr:col>
      <xdr:colOff>2857501</xdr:colOff>
      <xdr:row>4</xdr:row>
      <xdr:rowOff>517070</xdr:rowOff>
    </xdr:to>
    <xdr:pic>
      <xdr:nvPicPr>
        <xdr:cNvPr id="4" name="0 Image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415664" y="287677"/>
          <a:ext cx="1274123" cy="1345179"/>
        </a:xfrm>
        <a:prstGeom prst="rect">
          <a:avLst/>
        </a:prstGeom>
      </xdr:spPr>
    </xdr:pic>
    <xdr:clientData/>
  </xdr:twoCellAnchor>
  <xdr:twoCellAnchor editAs="oneCell">
    <xdr:from>
      <xdr:col>1</xdr:col>
      <xdr:colOff>415636</xdr:colOff>
      <xdr:row>1</xdr:row>
      <xdr:rowOff>69272</xdr:rowOff>
    </xdr:from>
    <xdr:to>
      <xdr:col>2</xdr:col>
      <xdr:colOff>692727</xdr:colOff>
      <xdr:row>5</xdr:row>
      <xdr:rowOff>17317</xdr:rowOff>
    </xdr:to>
    <xdr:pic>
      <xdr:nvPicPr>
        <xdr:cNvPr id="5" name="Imagen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27363" y="329045"/>
          <a:ext cx="1731819" cy="1368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418428</xdr:colOff>
      <xdr:row>2</xdr:row>
      <xdr:rowOff>194526</xdr:rowOff>
    </xdr:from>
    <xdr:to>
      <xdr:col>26</xdr:col>
      <xdr:colOff>452437</xdr:colOff>
      <xdr:row>4</xdr:row>
      <xdr:rowOff>1119187</xdr:rowOff>
    </xdr:to>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66022" y="658870"/>
          <a:ext cx="1403228" cy="1496161"/>
        </a:xfrm>
        <a:prstGeom prst="rect">
          <a:avLst/>
        </a:prstGeom>
        <a:noFill/>
        <a:ln>
          <a:noFill/>
        </a:ln>
      </xdr:spPr>
    </xdr:pic>
    <xdr:clientData/>
  </xdr:twoCellAnchor>
  <xdr:twoCellAnchor editAs="oneCell">
    <xdr:from>
      <xdr:col>26</xdr:col>
      <xdr:colOff>681903</xdr:colOff>
      <xdr:row>2</xdr:row>
      <xdr:rowOff>246857</xdr:rowOff>
    </xdr:from>
    <xdr:to>
      <xdr:col>26</xdr:col>
      <xdr:colOff>2262187</xdr:colOff>
      <xdr:row>4</xdr:row>
      <xdr:rowOff>1095375</xdr:rowOff>
    </xdr:to>
    <xdr:pic>
      <xdr:nvPicPr>
        <xdr:cNvPr id="6" name="0 Imagen">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98716" y="711201"/>
          <a:ext cx="1580284" cy="1420018"/>
        </a:xfrm>
        <a:prstGeom prst="rect">
          <a:avLst/>
        </a:prstGeom>
      </xdr:spPr>
    </xdr:pic>
    <xdr:clientData/>
  </xdr:twoCellAnchor>
  <xdr:twoCellAnchor editAs="oneCell">
    <xdr:from>
      <xdr:col>1</xdr:col>
      <xdr:colOff>440531</xdr:colOff>
      <xdr:row>2</xdr:row>
      <xdr:rowOff>119061</xdr:rowOff>
    </xdr:from>
    <xdr:to>
      <xdr:col>2</xdr:col>
      <xdr:colOff>750094</xdr:colOff>
      <xdr:row>4</xdr:row>
      <xdr:rowOff>1190624</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50094" y="583405"/>
          <a:ext cx="1762125" cy="1643063"/>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1085178</xdr:colOff>
      <xdr:row>0</xdr:row>
      <xdr:rowOff>194526</xdr:rowOff>
    </xdr:from>
    <xdr:to>
      <xdr:col>20</xdr:col>
      <xdr:colOff>375428</xdr:colOff>
      <xdr:row>2</xdr:row>
      <xdr:rowOff>125795</xdr:rowOff>
    </xdr:to>
    <xdr:pic>
      <xdr:nvPicPr>
        <xdr:cNvPr id="4" name="Imagen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91878" y="194526"/>
          <a:ext cx="404675" cy="495625"/>
        </a:xfrm>
        <a:prstGeom prst="rect">
          <a:avLst/>
        </a:prstGeom>
        <a:noFill/>
        <a:ln>
          <a:noFill/>
        </a:ln>
      </xdr:spPr>
    </xdr:pic>
    <xdr:clientData/>
  </xdr:twoCellAnchor>
  <xdr:twoCellAnchor editAs="oneCell">
    <xdr:from>
      <xdr:col>20</xdr:col>
      <xdr:colOff>467591</xdr:colOff>
      <xdr:row>0</xdr:row>
      <xdr:rowOff>151607</xdr:rowOff>
    </xdr:from>
    <xdr:to>
      <xdr:col>20</xdr:col>
      <xdr:colOff>922518</xdr:colOff>
      <xdr:row>2</xdr:row>
      <xdr:rowOff>120362</xdr:rowOff>
    </xdr:to>
    <xdr:pic>
      <xdr:nvPicPr>
        <xdr:cNvPr id="5" name="0 Imagen">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45941" y="151607"/>
          <a:ext cx="454927" cy="533111"/>
        </a:xfrm>
        <a:prstGeom prst="rect">
          <a:avLst/>
        </a:prstGeom>
      </xdr:spPr>
    </xdr:pic>
    <xdr:clientData/>
  </xdr:twoCellAnchor>
  <xdr:twoCellAnchor editAs="oneCell">
    <xdr:from>
      <xdr:col>1</xdr:col>
      <xdr:colOff>500062</xdr:colOff>
      <xdr:row>2</xdr:row>
      <xdr:rowOff>59532</xdr:rowOff>
    </xdr:from>
    <xdr:to>
      <xdr:col>2</xdr:col>
      <xdr:colOff>736023</xdr:colOff>
      <xdr:row>5</xdr:row>
      <xdr:rowOff>484911</xdr:rowOff>
    </xdr:to>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809625" y="619126"/>
          <a:ext cx="1688523" cy="1342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503464</xdr:colOff>
      <xdr:row>1</xdr:row>
      <xdr:rowOff>72061</xdr:rowOff>
    </xdr:from>
    <xdr:to>
      <xdr:col>20</xdr:col>
      <xdr:colOff>293785</xdr:colOff>
      <xdr:row>2</xdr:row>
      <xdr:rowOff>244928</xdr:rowOff>
    </xdr:to>
    <xdr:pic>
      <xdr:nvPicPr>
        <xdr:cNvPr id="4" name="Imagen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75428" y="344204"/>
          <a:ext cx="906107" cy="662724"/>
        </a:xfrm>
        <a:prstGeom prst="rect">
          <a:avLst/>
        </a:prstGeom>
        <a:noFill/>
        <a:ln>
          <a:noFill/>
        </a:ln>
      </xdr:spPr>
    </xdr:pic>
    <xdr:clientData/>
  </xdr:twoCellAnchor>
  <xdr:twoCellAnchor editAs="oneCell">
    <xdr:from>
      <xdr:col>20</xdr:col>
      <xdr:colOff>481198</xdr:colOff>
      <xdr:row>1</xdr:row>
      <xdr:rowOff>29143</xdr:rowOff>
    </xdr:from>
    <xdr:to>
      <xdr:col>25</xdr:col>
      <xdr:colOff>27215</xdr:colOff>
      <xdr:row>2</xdr:row>
      <xdr:rowOff>367393</xdr:rowOff>
    </xdr:to>
    <xdr:pic>
      <xdr:nvPicPr>
        <xdr:cNvPr id="5" name="0 Imagen">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8948" y="301286"/>
          <a:ext cx="933945" cy="828107"/>
        </a:xfrm>
        <a:prstGeom prst="rect">
          <a:avLst/>
        </a:prstGeom>
      </xdr:spPr>
    </xdr:pic>
    <xdr:clientData/>
  </xdr:twoCellAnchor>
  <xdr:twoCellAnchor editAs="oneCell">
    <xdr:from>
      <xdr:col>1</xdr:col>
      <xdr:colOff>421820</xdr:colOff>
      <xdr:row>1</xdr:row>
      <xdr:rowOff>394608</xdr:rowOff>
    </xdr:from>
    <xdr:to>
      <xdr:col>2</xdr:col>
      <xdr:colOff>1020536</xdr:colOff>
      <xdr:row>5</xdr:row>
      <xdr:rowOff>435429</xdr:rowOff>
    </xdr:to>
    <xdr:pic>
      <xdr:nvPicPr>
        <xdr:cNvPr id="8" name="Imagen 7">
          <a:extLst>
            <a:ext uri="{FF2B5EF4-FFF2-40B4-BE49-F238E27FC236}">
              <a16:creationId xmlns:a16="http://schemas.microsoft.com/office/drawing/2014/main" id="{00000000-0008-0000-0500-000008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34784" y="666751"/>
          <a:ext cx="2041073" cy="1836964"/>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164521</xdr:colOff>
      <xdr:row>1</xdr:row>
      <xdr:rowOff>49795</xdr:rowOff>
    </xdr:from>
    <xdr:to>
      <xdr:col>22</xdr:col>
      <xdr:colOff>612323</xdr:colOff>
      <xdr:row>4</xdr:row>
      <xdr:rowOff>108856</xdr:rowOff>
    </xdr:to>
    <xdr:pic>
      <xdr:nvPicPr>
        <xdr:cNvPr id="4" name="Imagen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87950" y="403581"/>
          <a:ext cx="1481944" cy="1324525"/>
        </a:xfrm>
        <a:prstGeom prst="rect">
          <a:avLst/>
        </a:prstGeom>
        <a:noFill/>
        <a:ln>
          <a:noFill/>
        </a:ln>
      </xdr:spPr>
    </xdr:pic>
    <xdr:clientData/>
  </xdr:twoCellAnchor>
  <xdr:twoCellAnchor editAs="oneCell">
    <xdr:from>
      <xdr:col>1</xdr:col>
      <xdr:colOff>479959</xdr:colOff>
      <xdr:row>0</xdr:row>
      <xdr:rowOff>129886</xdr:rowOff>
    </xdr:from>
    <xdr:to>
      <xdr:col>2</xdr:col>
      <xdr:colOff>938893</xdr:colOff>
      <xdr:row>5</xdr:row>
      <xdr:rowOff>27214</xdr:rowOff>
    </xdr:to>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792923" y="129886"/>
          <a:ext cx="1901291" cy="17887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22</xdr:col>
      <xdr:colOff>862198</xdr:colOff>
      <xdr:row>1</xdr:row>
      <xdr:rowOff>115041</xdr:rowOff>
    </xdr:from>
    <xdr:to>
      <xdr:col>22</xdr:col>
      <xdr:colOff>2517321</xdr:colOff>
      <xdr:row>4</xdr:row>
      <xdr:rowOff>176892</xdr:rowOff>
    </xdr:to>
    <xdr:pic>
      <xdr:nvPicPr>
        <xdr:cNvPr id="6" name="0 Imagen">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619769" y="468827"/>
          <a:ext cx="1655123" cy="13273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273687</xdr:colOff>
      <xdr:row>2</xdr:row>
      <xdr:rowOff>73298</xdr:rowOff>
    </xdr:from>
    <xdr:to>
      <xdr:col>27</xdr:col>
      <xdr:colOff>503464</xdr:colOff>
      <xdr:row>5</xdr:row>
      <xdr:rowOff>530678</xdr:rowOff>
    </xdr:to>
    <xdr:pic>
      <xdr:nvPicPr>
        <xdr:cNvPr id="4" name="Imagen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88258" y="780869"/>
          <a:ext cx="1590492" cy="1545952"/>
        </a:xfrm>
        <a:prstGeom prst="rect">
          <a:avLst/>
        </a:prstGeom>
        <a:noFill/>
        <a:ln>
          <a:noFill/>
        </a:ln>
      </xdr:spPr>
    </xdr:pic>
    <xdr:clientData/>
  </xdr:twoCellAnchor>
  <xdr:twoCellAnchor editAs="oneCell">
    <xdr:from>
      <xdr:col>1</xdr:col>
      <xdr:colOff>302759</xdr:colOff>
      <xdr:row>2</xdr:row>
      <xdr:rowOff>258536</xdr:rowOff>
    </xdr:from>
    <xdr:to>
      <xdr:col>2</xdr:col>
      <xdr:colOff>857249</xdr:colOff>
      <xdr:row>5</xdr:row>
      <xdr:rowOff>830036</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615723" y="966107"/>
          <a:ext cx="1996847" cy="166007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27</xdr:col>
      <xdr:colOff>714375</xdr:colOff>
      <xdr:row>2</xdr:row>
      <xdr:rowOff>55049</xdr:rowOff>
    </xdr:from>
    <xdr:to>
      <xdr:col>27</xdr:col>
      <xdr:colOff>2558142</xdr:colOff>
      <xdr:row>5</xdr:row>
      <xdr:rowOff>612321</xdr:rowOff>
    </xdr:to>
    <xdr:pic>
      <xdr:nvPicPr>
        <xdr:cNvPr id="9" name="0 Imagen">
          <a:extLst>
            <a:ext uri="{FF2B5EF4-FFF2-40B4-BE49-F238E27FC236}">
              <a16:creationId xmlns:a16="http://schemas.microsoft.com/office/drawing/2014/main" id="{00000000-0008-0000-07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689661" y="762620"/>
          <a:ext cx="1843767" cy="16458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25</xdr:col>
      <xdr:colOff>242763</xdr:colOff>
      <xdr:row>2</xdr:row>
      <xdr:rowOff>100512</xdr:rowOff>
    </xdr:from>
    <xdr:to>
      <xdr:col>26</xdr:col>
      <xdr:colOff>65869</xdr:colOff>
      <xdr:row>6</xdr:row>
      <xdr:rowOff>99580</xdr:rowOff>
    </xdr:to>
    <xdr:pic>
      <xdr:nvPicPr>
        <xdr:cNvPr id="9" name="Imagen 8">
          <a:extLst>
            <a:ext uri="{FF2B5EF4-FFF2-40B4-BE49-F238E27FC236}">
              <a16:creationId xmlns:a16="http://schemas.microsoft.com/office/drawing/2014/main" id="{00000000-0008-0000-08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2834" y="767262"/>
          <a:ext cx="1183821" cy="1155675"/>
        </a:xfrm>
        <a:prstGeom prst="rect">
          <a:avLst/>
        </a:prstGeom>
        <a:noFill/>
        <a:ln>
          <a:noFill/>
        </a:ln>
      </xdr:spPr>
    </xdr:pic>
    <xdr:clientData/>
  </xdr:twoCellAnchor>
  <xdr:twoCellAnchor editAs="oneCell">
    <xdr:from>
      <xdr:col>1</xdr:col>
      <xdr:colOff>367085</xdr:colOff>
      <xdr:row>1</xdr:row>
      <xdr:rowOff>78861</xdr:rowOff>
    </xdr:from>
    <xdr:to>
      <xdr:col>2</xdr:col>
      <xdr:colOff>870858</xdr:colOff>
      <xdr:row>6</xdr:row>
      <xdr:rowOff>449036</xdr:rowOff>
    </xdr:to>
    <xdr:pic>
      <xdr:nvPicPr>
        <xdr:cNvPr id="10" name="Imagen 9">
          <a:extLst>
            <a:ext uri="{FF2B5EF4-FFF2-40B4-BE49-F238E27FC236}">
              <a16:creationId xmlns:a16="http://schemas.microsoft.com/office/drawing/2014/main" id="{00000000-0008-0000-08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680049" y="337397"/>
          <a:ext cx="1946130" cy="19349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26</xdr:col>
      <xdr:colOff>516452</xdr:colOff>
      <xdr:row>2</xdr:row>
      <xdr:rowOff>212150</xdr:rowOff>
    </xdr:from>
    <xdr:to>
      <xdr:col>26</xdr:col>
      <xdr:colOff>2015713</xdr:colOff>
      <xdr:row>6</xdr:row>
      <xdr:rowOff>108920</xdr:rowOff>
    </xdr:to>
    <xdr:pic>
      <xdr:nvPicPr>
        <xdr:cNvPr id="11" name="0 Imagen">
          <a:extLst>
            <a:ext uri="{FF2B5EF4-FFF2-40B4-BE49-F238E27FC236}">
              <a16:creationId xmlns:a16="http://schemas.microsoft.com/office/drawing/2014/main" id="{00000000-0008-0000-0800-00000B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777238" y="878900"/>
          <a:ext cx="1499261" cy="10533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11\shared\Users\Usuario\Desktop\INDEPORTES%202020\CUERENTENA01\SEGUIMIENTOS%20INDEPORTES\SEGUIMIENTO%20MAPA%20DE%20RISGOS%20INSTITUCIONAL\Mapa%20de%20Riesgos%20Procesos%20Apoyo%20al%2031%20Marzo%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stemas-11\shared\Users\Administrador_\Documents\Mapa%20de%20Riesgo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temas-11\shared\Users\Archivo\Downloads\PLAN%20DE%20ACCION%20Y%20MATRIZ\Mapa%20de%20Riesgos%2031%20de%20Marz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20A%2031%20DE%20MAR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de%20Marzo%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Marzo%202020%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Impactos"/>
      <sheetName val="Idea Zonas"/>
      <sheetName val="formatos pre"/>
    </sheetNames>
    <sheetDataSet>
      <sheetData sheetId="0">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F4" t="str">
            <v>X</v>
          </cell>
          <cell r="H4">
            <v>0</v>
          </cell>
          <cell r="X4">
            <v>70</v>
          </cell>
        </row>
        <row r="5">
          <cell r="F5" t="str">
            <v>X</v>
          </cell>
          <cell r="H5" t="str">
            <v>X</v>
          </cell>
          <cell r="X5">
            <v>10</v>
          </cell>
        </row>
        <row r="7">
          <cell r="F7" t="str">
            <v>X</v>
          </cell>
          <cell r="H7">
            <v>0</v>
          </cell>
          <cell r="X7">
            <v>30</v>
          </cell>
        </row>
      </sheetData>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sheetData sheetId="1"/>
      <sheetData sheetId="2">
        <row r="12">
          <cell r="F12" t="str">
            <v>X</v>
          </cell>
          <cell r="H12">
            <v>0</v>
          </cell>
          <cell r="X12">
            <v>60</v>
          </cell>
        </row>
        <row r="13">
          <cell r="F13" t="str">
            <v>X</v>
          </cell>
          <cell r="H13">
            <v>0</v>
          </cell>
          <cell r="X13">
            <v>20</v>
          </cell>
        </row>
        <row r="16">
          <cell r="F16" t="str">
            <v>X</v>
          </cell>
          <cell r="H16" t="str">
            <v>X</v>
          </cell>
          <cell r="X16">
            <v>85</v>
          </cell>
        </row>
        <row r="17">
          <cell r="F17" t="str">
            <v>X</v>
          </cell>
          <cell r="H17" t="str">
            <v>X</v>
          </cell>
          <cell r="X17">
            <v>65</v>
          </cell>
        </row>
      </sheetData>
      <sheetData sheetId="3"/>
      <sheetData sheetId="4"/>
      <sheetData sheetId="5">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sheetData sheetId="1">
        <row r="23">
          <cell r="F23" t="str">
            <v>X</v>
          </cell>
          <cell r="X23">
            <v>85</v>
          </cell>
        </row>
        <row r="24">
          <cell r="F24" t="str">
            <v>X</v>
          </cell>
          <cell r="X24">
            <v>85</v>
          </cell>
        </row>
        <row r="25">
          <cell r="F25" t="str">
            <v>X</v>
          </cell>
          <cell r="X25">
            <v>85</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sheetData sheetId="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F30" t="str">
            <v>X</v>
          </cell>
          <cell r="H30">
            <v>0</v>
          </cell>
          <cell r="X30">
            <v>70</v>
          </cell>
        </row>
        <row r="31">
          <cell r="F31" t="str">
            <v>X</v>
          </cell>
          <cell r="H31">
            <v>0</v>
          </cell>
          <cell r="X31">
            <v>70</v>
          </cell>
        </row>
        <row r="32">
          <cell r="F32" t="str">
            <v>X</v>
          </cell>
          <cell r="H32">
            <v>0</v>
          </cell>
          <cell r="X32">
            <v>40</v>
          </cell>
        </row>
        <row r="33">
          <cell r="F33" t="str">
            <v>X</v>
          </cell>
          <cell r="H33">
            <v>0</v>
          </cell>
          <cell r="X33">
            <v>40</v>
          </cell>
        </row>
      </sheetData>
      <sheetData sheetId="14"/>
      <sheetData sheetId="15"/>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D30"/>
  <sheetViews>
    <sheetView showGridLines="0" tabSelected="1" topLeftCell="J13" zoomScale="70" zoomScaleNormal="70" zoomScalePageLayoutView="70" workbookViewId="0">
      <selection activeCell="X9" sqref="X9"/>
    </sheetView>
  </sheetViews>
  <sheetFormatPr baseColWidth="10" defaultColWidth="11.42578125" defaultRowHeight="12" x14ac:dyDescent="0.2"/>
  <cols>
    <col min="1" max="1" width="31" style="1" customWidth="1"/>
    <col min="2" max="2" width="28" style="1" customWidth="1"/>
    <col min="3" max="3" width="25.140625" style="1" customWidth="1"/>
    <col min="4" max="6" width="6.7109375" style="1" customWidth="1"/>
    <col min="7" max="7" width="6.7109375" style="3" customWidth="1"/>
    <col min="8" max="8" width="32.140625" style="4" customWidth="1"/>
    <col min="9" max="9" width="6.7109375" style="4" customWidth="1"/>
    <col min="10" max="13" width="6.7109375" style="1" customWidth="1"/>
    <col min="14" max="15" width="6.7109375" style="3" customWidth="1"/>
    <col min="16" max="16" width="32.85546875" style="1" customWidth="1"/>
    <col min="17" max="17" width="6.7109375" style="1" customWidth="1"/>
    <col min="18" max="18" width="19.42578125" style="1" customWidth="1"/>
    <col min="19" max="19" width="33" style="1" customWidth="1"/>
    <col min="20" max="20" width="28.42578125" style="2" customWidth="1"/>
    <col min="21" max="21" width="20.28515625" style="2" hidden="1" customWidth="1"/>
    <col min="22" max="22" width="55.28515625" style="1" hidden="1" customWidth="1"/>
    <col min="23" max="23" width="19" style="1" customWidth="1"/>
    <col min="24" max="24" width="53.85546875" style="1" customWidth="1"/>
    <col min="25" max="25" width="28" style="1" customWidth="1"/>
    <col min="26" max="26" width="23" style="1" customWidth="1"/>
    <col min="27" max="27" width="11.42578125" style="1"/>
    <col min="28" max="28" width="29.5703125" style="1" customWidth="1"/>
    <col min="29" max="29" width="18.42578125" style="1" customWidth="1"/>
    <col min="30" max="30" width="21" style="1" customWidth="1"/>
    <col min="31" max="16384" width="11.42578125" style="1"/>
  </cols>
  <sheetData>
    <row r="1" spans="1:30" ht="47.25" customHeight="1" x14ac:dyDescent="0.35">
      <c r="A1" s="444" t="s">
        <v>379</v>
      </c>
      <c r="B1" s="444"/>
      <c r="C1" s="444"/>
      <c r="D1" s="444"/>
      <c r="E1" s="444"/>
      <c r="F1" s="444"/>
      <c r="G1" s="444"/>
      <c r="H1" s="444"/>
      <c r="I1" s="444"/>
      <c r="J1" s="444"/>
      <c r="K1" s="444"/>
      <c r="L1" s="444"/>
      <c r="M1" s="444"/>
      <c r="N1" s="444"/>
      <c r="O1" s="444"/>
      <c r="P1" s="444"/>
      <c r="Q1" s="444"/>
      <c r="R1" s="444"/>
      <c r="S1" s="444"/>
      <c r="T1" s="444"/>
    </row>
    <row r="2" spans="1:30" ht="54.75" customHeight="1" x14ac:dyDescent="0.35">
      <c r="A2" s="444" t="s">
        <v>380</v>
      </c>
      <c r="B2" s="444"/>
      <c r="C2" s="444"/>
      <c r="D2" s="444"/>
      <c r="E2" s="444"/>
      <c r="F2" s="444"/>
      <c r="G2" s="444"/>
      <c r="H2" s="444"/>
      <c r="I2" s="444"/>
      <c r="J2" s="444"/>
      <c r="K2" s="444"/>
      <c r="L2" s="444"/>
      <c r="M2" s="444"/>
      <c r="N2" s="444"/>
      <c r="O2" s="444"/>
      <c r="P2" s="444"/>
      <c r="Q2" s="444"/>
      <c r="R2" s="444"/>
      <c r="S2" s="444"/>
      <c r="T2" s="444"/>
    </row>
    <row r="3" spans="1:30" ht="52.5" customHeight="1" x14ac:dyDescent="0.35">
      <c r="B3" s="50"/>
      <c r="C3" s="50"/>
      <c r="D3" s="50"/>
      <c r="E3" s="50"/>
      <c r="F3" s="51"/>
      <c r="G3" s="50"/>
      <c r="H3" s="50"/>
      <c r="I3" s="50"/>
      <c r="J3" s="50"/>
      <c r="M3" s="3"/>
      <c r="O3" s="1"/>
      <c r="S3" s="2"/>
    </row>
    <row r="4" spans="1:30" s="19" customFormat="1" ht="24" customHeight="1" x14ac:dyDescent="0.25">
      <c r="C4" s="111" t="s">
        <v>73</v>
      </c>
      <c r="D4" s="448" t="s">
        <v>258</v>
      </c>
      <c r="E4" s="449"/>
      <c r="F4" s="449"/>
      <c r="G4" s="449"/>
      <c r="H4" s="449"/>
      <c r="I4" s="449"/>
      <c r="J4" s="449"/>
      <c r="K4" s="449"/>
      <c r="L4" s="449"/>
      <c r="M4" s="449"/>
      <c r="N4" s="449"/>
      <c r="O4" s="450"/>
      <c r="P4" s="451" t="s">
        <v>71</v>
      </c>
      <c r="Q4" s="452"/>
      <c r="R4" s="408">
        <v>2022</v>
      </c>
      <c r="S4" s="409"/>
      <c r="T4" s="410"/>
      <c r="U4" s="49"/>
    </row>
    <row r="5" spans="1:30" s="19" customFormat="1" ht="71.25" customHeight="1" x14ac:dyDescent="0.25">
      <c r="C5" s="111" t="s">
        <v>70</v>
      </c>
      <c r="D5" s="411" t="s">
        <v>259</v>
      </c>
      <c r="E5" s="412"/>
      <c r="F5" s="412"/>
      <c r="G5" s="412"/>
      <c r="H5" s="412"/>
      <c r="I5" s="412"/>
      <c r="J5" s="412"/>
      <c r="K5" s="412"/>
      <c r="L5" s="412"/>
      <c r="M5" s="412"/>
      <c r="N5" s="412"/>
      <c r="O5" s="412"/>
      <c r="P5" s="412"/>
      <c r="Q5" s="412"/>
      <c r="R5" s="412"/>
      <c r="S5" s="412"/>
      <c r="T5" s="413"/>
      <c r="U5" s="56"/>
    </row>
    <row r="6" spans="1:30" s="19" customFormat="1" ht="15" x14ac:dyDescent="0.25">
      <c r="A6" s="46"/>
      <c r="B6" s="46"/>
      <c r="G6" s="44"/>
      <c r="H6" s="45"/>
      <c r="I6" s="45"/>
      <c r="N6" s="44"/>
      <c r="O6" s="44"/>
      <c r="T6" s="44"/>
      <c r="U6" s="44"/>
    </row>
    <row r="7" spans="1:30" s="35" customFormat="1" ht="30" customHeight="1" x14ac:dyDescent="0.25">
      <c r="A7" s="414" t="s">
        <v>68</v>
      </c>
      <c r="B7" s="414" t="s">
        <v>67</v>
      </c>
      <c r="C7" s="414" t="s">
        <v>65</v>
      </c>
      <c r="D7" s="445" t="s">
        <v>64</v>
      </c>
      <c r="E7" s="414" t="s">
        <v>63</v>
      </c>
      <c r="F7" s="414"/>
      <c r="G7" s="423" t="s">
        <v>58</v>
      </c>
      <c r="H7" s="418" t="s">
        <v>62</v>
      </c>
      <c r="I7" s="420" t="s">
        <v>61</v>
      </c>
      <c r="J7" s="421"/>
      <c r="K7" s="446" t="s">
        <v>60</v>
      </c>
      <c r="L7" s="414" t="s">
        <v>59</v>
      </c>
      <c r="M7" s="414"/>
      <c r="N7" s="423" t="s">
        <v>58</v>
      </c>
      <c r="O7" s="445" t="s">
        <v>57</v>
      </c>
      <c r="P7" s="414" t="s">
        <v>56</v>
      </c>
      <c r="Q7" s="415" t="s">
        <v>55</v>
      </c>
      <c r="R7" s="414" t="s">
        <v>54</v>
      </c>
      <c r="S7" s="418" t="s">
        <v>53</v>
      </c>
      <c r="T7" s="414" t="s">
        <v>52</v>
      </c>
      <c r="U7" s="416" t="s">
        <v>305</v>
      </c>
      <c r="V7" s="417"/>
      <c r="W7" s="422" t="s">
        <v>689</v>
      </c>
      <c r="X7" s="422"/>
      <c r="Y7" s="422" t="s">
        <v>690</v>
      </c>
      <c r="Z7" s="422"/>
      <c r="AA7" s="422" t="s">
        <v>691</v>
      </c>
      <c r="AB7" s="422"/>
      <c r="AC7" s="422" t="s">
        <v>692</v>
      </c>
      <c r="AD7" s="422"/>
    </row>
    <row r="8" spans="1:30" s="35" customFormat="1" ht="87.75" customHeight="1" x14ac:dyDescent="0.25">
      <c r="A8" s="414"/>
      <c r="B8" s="414"/>
      <c r="C8" s="414"/>
      <c r="D8" s="445"/>
      <c r="E8" s="101" t="s">
        <v>48</v>
      </c>
      <c r="F8" s="101" t="s">
        <v>47</v>
      </c>
      <c r="G8" s="424"/>
      <c r="H8" s="419"/>
      <c r="I8" s="99" t="s">
        <v>50</v>
      </c>
      <c r="J8" s="39" t="s">
        <v>49</v>
      </c>
      <c r="K8" s="447"/>
      <c r="L8" s="38" t="s">
        <v>48</v>
      </c>
      <c r="M8" s="37" t="s">
        <v>47</v>
      </c>
      <c r="N8" s="424"/>
      <c r="O8" s="445"/>
      <c r="P8" s="414"/>
      <c r="Q8" s="415"/>
      <c r="R8" s="414"/>
      <c r="S8" s="419"/>
      <c r="T8" s="414"/>
      <c r="U8" s="36" t="s">
        <v>260</v>
      </c>
      <c r="V8" s="36" t="s">
        <v>45</v>
      </c>
      <c r="W8" s="36" t="s">
        <v>693</v>
      </c>
      <c r="X8" s="36" t="s">
        <v>45</v>
      </c>
      <c r="Y8" s="36" t="s">
        <v>693</v>
      </c>
      <c r="Z8" s="36" t="s">
        <v>45</v>
      </c>
      <c r="AA8" s="36" t="s">
        <v>693</v>
      </c>
      <c r="AB8" s="36" t="s">
        <v>45</v>
      </c>
      <c r="AC8" s="36" t="s">
        <v>693</v>
      </c>
      <c r="AD8" s="36" t="s">
        <v>45</v>
      </c>
    </row>
    <row r="9" spans="1:30" s="19" customFormat="1" ht="173.25" customHeight="1" x14ac:dyDescent="0.25">
      <c r="A9" s="112" t="s">
        <v>688</v>
      </c>
      <c r="B9" s="113" t="s">
        <v>356</v>
      </c>
      <c r="C9" s="113" t="s">
        <v>261</v>
      </c>
      <c r="D9" s="23" t="s">
        <v>262</v>
      </c>
      <c r="E9" s="22">
        <v>3</v>
      </c>
      <c r="F9" s="22">
        <v>3</v>
      </c>
      <c r="G9" s="26" t="str">
        <f>INDEX([1]Listas!$L$4:$P$8,E9,F9)</f>
        <v>ALTA</v>
      </c>
      <c r="H9" s="114" t="s">
        <v>357</v>
      </c>
      <c r="I9" s="25" t="s">
        <v>14</v>
      </c>
      <c r="J9" s="72" t="str">
        <f>IF('[1]Evaluación de Controles'!F4="X","Probabilidad",IF('[1]Evaluación de Controles'!H4="X","Impacto",))</f>
        <v>Probabilidad</v>
      </c>
      <c r="K9" s="22">
        <f>'[1]Evaluación de Controles'!X4</f>
        <v>70</v>
      </c>
      <c r="L9" s="22">
        <f>IF('[1]Evaluación de Controles'!F4="X",IF(K9&gt;75,IF(E9&gt;2,E9-2,IF(E9&gt;1,E9-1,E9)),IF(K9&gt;50,IF(E9&gt;1,E9-1,E9),E9)),E9)</f>
        <v>2</v>
      </c>
      <c r="M9" s="22">
        <f>IF('[1]Evaluación de Controles'!H4="X",IF(K9&gt;75,IF(F9&gt;2,F9-2,IF(F9&gt;1,F9-1,F9)),IF(K9&gt;50,IF(F9&gt;1,F9-1,F9),F9)),F9)</f>
        <v>3</v>
      </c>
      <c r="N9" s="26" t="str">
        <f>INDEX([1]Listas!$L$4:$P$8,L9,M9)</f>
        <v>MODERADA</v>
      </c>
      <c r="O9" s="25" t="s">
        <v>13</v>
      </c>
      <c r="P9" s="115" t="s">
        <v>358</v>
      </c>
      <c r="Q9" s="23" t="s">
        <v>174</v>
      </c>
      <c r="R9" s="22" t="s">
        <v>263</v>
      </c>
      <c r="S9" s="112" t="s">
        <v>359</v>
      </c>
      <c r="T9" s="22" t="s">
        <v>360</v>
      </c>
      <c r="U9" s="77">
        <v>1</v>
      </c>
      <c r="V9" s="74" t="s">
        <v>374</v>
      </c>
      <c r="W9" s="120">
        <v>1</v>
      </c>
      <c r="X9" s="121" t="s">
        <v>727</v>
      </c>
      <c r="Y9" s="145"/>
      <c r="Z9" s="145"/>
      <c r="AA9" s="145"/>
      <c r="AB9" s="145"/>
      <c r="AC9" s="145"/>
      <c r="AD9" s="145"/>
    </row>
    <row r="10" spans="1:30" s="19" customFormat="1" ht="147" customHeight="1" x14ac:dyDescent="0.25">
      <c r="A10" s="436" t="s">
        <v>361</v>
      </c>
      <c r="B10" s="438" t="s">
        <v>362</v>
      </c>
      <c r="C10" s="426" t="s">
        <v>264</v>
      </c>
      <c r="D10" s="440" t="s">
        <v>16</v>
      </c>
      <c r="E10" s="426">
        <v>4</v>
      </c>
      <c r="F10" s="426">
        <v>3</v>
      </c>
      <c r="G10" s="428" t="str">
        <f>INDEX([1]Listas!$L$4:$P$8,E10,F10)</f>
        <v>ALTA</v>
      </c>
      <c r="H10" s="430" t="s">
        <v>363</v>
      </c>
      <c r="I10" s="432" t="s">
        <v>23</v>
      </c>
      <c r="J10" s="434" t="s">
        <v>48</v>
      </c>
      <c r="K10" s="426">
        <f>'[1]Evaluación de Controles'!X5</f>
        <v>10</v>
      </c>
      <c r="L10" s="426">
        <f>IF('[1]Evaluación de Controles'!F5="X",IF(K10&gt;75,IF(E10&gt;2,E10-2,IF(E10&gt;1,E10-1,E10)),IF(K10&gt;50,IF(E10&gt;1,E10-1,E10),E10)),E10)</f>
        <v>4</v>
      </c>
      <c r="M10" s="426">
        <f>IF('[1]Evaluación de Controles'!H5="X",IF(K10&gt;75,IF(F10&gt;2,F10-2,IF(F10&gt;1,F10-1,F10)),IF(K10&gt;50,IF(F10&gt;1,F10-1,F10),F10)),F10)</f>
        <v>3</v>
      </c>
      <c r="N10" s="428" t="str">
        <f>INDEX([1]Listas!$L$4:$P$8,L10,M10)</f>
        <v>ALTA</v>
      </c>
      <c r="O10" s="432" t="s">
        <v>103</v>
      </c>
      <c r="P10" s="442" t="s">
        <v>364</v>
      </c>
      <c r="Q10" s="440" t="s">
        <v>266</v>
      </c>
      <c r="R10" s="426" t="s">
        <v>265</v>
      </c>
      <c r="S10" s="436" t="s">
        <v>365</v>
      </c>
      <c r="T10" s="22" t="s">
        <v>366</v>
      </c>
      <c r="U10" s="77">
        <v>0.25</v>
      </c>
      <c r="V10" s="30" t="s">
        <v>375</v>
      </c>
      <c r="W10" s="120">
        <v>0.25</v>
      </c>
      <c r="X10" s="353" t="s">
        <v>728</v>
      </c>
      <c r="Y10" s="145"/>
      <c r="Z10" s="145"/>
      <c r="AA10" s="145"/>
      <c r="AB10" s="145"/>
      <c r="AC10" s="145"/>
      <c r="AD10" s="145"/>
    </row>
    <row r="11" spans="1:30" s="19" customFormat="1" ht="128.25" customHeight="1" x14ac:dyDescent="0.25">
      <c r="A11" s="437"/>
      <c r="B11" s="439"/>
      <c r="C11" s="427"/>
      <c r="D11" s="441"/>
      <c r="E11" s="427"/>
      <c r="F11" s="427"/>
      <c r="G11" s="429"/>
      <c r="H11" s="431"/>
      <c r="I11" s="433"/>
      <c r="J11" s="435"/>
      <c r="K11" s="427"/>
      <c r="L11" s="427"/>
      <c r="M11" s="427"/>
      <c r="N11" s="429"/>
      <c r="O11" s="433"/>
      <c r="P11" s="443"/>
      <c r="Q11" s="441"/>
      <c r="R11" s="427"/>
      <c r="S11" s="437"/>
      <c r="T11" s="22" t="s">
        <v>367</v>
      </c>
      <c r="U11" s="77">
        <v>0.25</v>
      </c>
      <c r="V11" s="30" t="s">
        <v>376</v>
      </c>
      <c r="W11" s="120">
        <v>0.25</v>
      </c>
      <c r="X11" s="348" t="s">
        <v>729</v>
      </c>
      <c r="Y11" s="145"/>
      <c r="Z11" s="145"/>
      <c r="AA11" s="145"/>
      <c r="AB11" s="145"/>
      <c r="AC11" s="145"/>
      <c r="AD11" s="145"/>
    </row>
    <row r="12" spans="1:30" s="19" customFormat="1" ht="126" customHeight="1" x14ac:dyDescent="0.25">
      <c r="A12" s="437"/>
      <c r="B12" s="439"/>
      <c r="C12" s="427"/>
      <c r="D12" s="441"/>
      <c r="E12" s="427"/>
      <c r="F12" s="427"/>
      <c r="G12" s="429"/>
      <c r="H12" s="431"/>
      <c r="I12" s="433"/>
      <c r="J12" s="435"/>
      <c r="K12" s="427"/>
      <c r="L12" s="427"/>
      <c r="M12" s="427"/>
      <c r="N12" s="429"/>
      <c r="O12" s="433"/>
      <c r="P12" s="443"/>
      <c r="Q12" s="441"/>
      <c r="R12" s="427"/>
      <c r="S12" s="437"/>
      <c r="T12" s="22" t="s">
        <v>368</v>
      </c>
      <c r="U12" s="77">
        <v>0</v>
      </c>
      <c r="V12" s="30" t="s">
        <v>377</v>
      </c>
      <c r="W12" s="120">
        <v>0.33</v>
      </c>
      <c r="X12" s="348" t="s">
        <v>730</v>
      </c>
      <c r="Y12" s="145"/>
      <c r="Z12" s="145"/>
      <c r="AA12" s="145"/>
      <c r="AB12" s="145"/>
      <c r="AC12" s="145"/>
      <c r="AD12" s="145"/>
    </row>
    <row r="13" spans="1:30" s="19" customFormat="1" ht="211.5" customHeight="1" x14ac:dyDescent="0.25">
      <c r="A13" s="112" t="s">
        <v>369</v>
      </c>
      <c r="B13" s="112" t="s">
        <v>370</v>
      </c>
      <c r="C13" s="22" t="s">
        <v>267</v>
      </c>
      <c r="D13" s="23" t="s">
        <v>81</v>
      </c>
      <c r="E13" s="22">
        <v>4</v>
      </c>
      <c r="F13" s="22">
        <v>3</v>
      </c>
      <c r="G13" s="26" t="str">
        <f>INDEX([1]Listas!$L$4:$P$8,E13,F13)</f>
        <v>ALTA</v>
      </c>
      <c r="H13" s="27" t="s">
        <v>268</v>
      </c>
      <c r="I13" s="25" t="s">
        <v>182</v>
      </c>
      <c r="J13" s="72" t="s">
        <v>48</v>
      </c>
      <c r="K13" s="22">
        <f>'[1]Evaluación de Controles'!X7</f>
        <v>30</v>
      </c>
      <c r="L13" s="22">
        <f>IF('[1]Evaluación de Controles'!F7="X",IF(K13&gt;75,IF(E13&gt;2,E13-2,IF(E13&gt;1,E13-1,E13)),IF(K13&gt;50,IF(E13&gt;1,E13-1,E13),E13)),E13)</f>
        <v>4</v>
      </c>
      <c r="M13" s="22">
        <f>IF('[1]Evaluación de Controles'!H7="X",IF(K13&gt;75,IF(F13&gt;2,F13-2,IF(F13&gt;1,F13-1,F13)),IF(K13&gt;50,IF(F13&gt;1,F13-1,F13),F13)),F13)</f>
        <v>3</v>
      </c>
      <c r="N13" s="26" t="str">
        <f>INDEX([1]Listas!$L$4:$P$8,L13,M13)</f>
        <v>ALTA</v>
      </c>
      <c r="O13" s="25" t="s">
        <v>13</v>
      </c>
      <c r="P13" s="24" t="s">
        <v>371</v>
      </c>
      <c r="Q13" s="23" t="s">
        <v>269</v>
      </c>
      <c r="R13" s="22" t="s">
        <v>265</v>
      </c>
      <c r="S13" s="22" t="s">
        <v>372</v>
      </c>
      <c r="T13" s="24" t="s">
        <v>373</v>
      </c>
      <c r="U13" s="77">
        <v>0.66</v>
      </c>
      <c r="V13" s="30" t="s">
        <v>378</v>
      </c>
      <c r="W13" s="120">
        <v>0.66</v>
      </c>
      <c r="X13" s="348" t="s">
        <v>731</v>
      </c>
      <c r="Y13" s="145"/>
      <c r="Z13" s="145"/>
      <c r="AA13" s="145"/>
      <c r="AB13" s="145"/>
      <c r="AC13" s="145"/>
      <c r="AD13" s="145"/>
    </row>
    <row r="14" spans="1:30" s="19" customFormat="1" ht="84.75" hidden="1" customHeight="1" x14ac:dyDescent="0.25">
      <c r="A14" s="22"/>
      <c r="B14" s="28"/>
      <c r="C14" s="22"/>
      <c r="D14" s="23"/>
      <c r="E14" s="22"/>
      <c r="F14" s="22"/>
      <c r="G14" s="26"/>
      <c r="H14" s="27"/>
      <c r="I14" s="25"/>
      <c r="J14" s="72"/>
      <c r="K14" s="22"/>
      <c r="L14" s="22"/>
      <c r="M14" s="22"/>
      <c r="N14" s="26"/>
      <c r="O14" s="25"/>
      <c r="P14" s="24"/>
      <c r="Q14" s="23"/>
      <c r="R14" s="22"/>
      <c r="S14" s="22"/>
      <c r="T14" s="24"/>
      <c r="U14" s="79"/>
      <c r="V14" s="80"/>
    </row>
    <row r="15" spans="1:30" s="19" customFormat="1" ht="102" hidden="1" customHeight="1" x14ac:dyDescent="0.25">
      <c r="A15" s="22"/>
      <c r="B15" s="28"/>
      <c r="C15" s="22"/>
      <c r="D15" s="23"/>
      <c r="E15" s="22"/>
      <c r="F15" s="22"/>
      <c r="G15" s="26"/>
      <c r="H15" s="27"/>
      <c r="I15" s="25"/>
      <c r="J15" s="72"/>
      <c r="K15" s="22"/>
      <c r="L15" s="22"/>
      <c r="M15" s="22"/>
      <c r="N15" s="26"/>
      <c r="O15" s="25"/>
      <c r="P15" s="24"/>
      <c r="Q15" s="23"/>
      <c r="R15" s="22"/>
      <c r="S15" s="22"/>
      <c r="T15" s="24"/>
      <c r="U15" s="79"/>
      <c r="V15" s="80"/>
    </row>
    <row r="16" spans="1:30" s="87" customFormat="1" ht="15.75" x14ac:dyDescent="0.25">
      <c r="A16" s="56"/>
      <c r="B16" s="78"/>
      <c r="C16" s="56"/>
      <c r="D16" s="81"/>
      <c r="E16" s="56"/>
      <c r="F16" s="56"/>
      <c r="G16" s="82"/>
      <c r="H16" s="83"/>
      <c r="I16" s="84"/>
      <c r="J16" s="84"/>
      <c r="K16" s="56"/>
      <c r="L16" s="56"/>
      <c r="M16" s="56"/>
      <c r="N16" s="82"/>
      <c r="O16" s="84"/>
      <c r="P16" s="85"/>
      <c r="Q16" s="81"/>
      <c r="R16" s="56"/>
      <c r="S16" s="56"/>
      <c r="T16" s="56"/>
      <c r="U16" s="56"/>
      <c r="V16" s="86"/>
    </row>
    <row r="17" spans="1:21" x14ac:dyDescent="0.2">
      <c r="E17" s="425" t="s">
        <v>6</v>
      </c>
      <c r="F17" s="425"/>
      <c r="G17" s="10">
        <f>COUNTIF(G9:G13,"BAJA")</f>
        <v>0</v>
      </c>
      <c r="H17" s="1"/>
      <c r="I17" s="1"/>
      <c r="L17" s="425" t="s">
        <v>6</v>
      </c>
      <c r="M17" s="425"/>
      <c r="N17" s="10">
        <f>COUNTIF(N9:N13,"BAJA")</f>
        <v>0</v>
      </c>
      <c r="O17" s="1"/>
      <c r="T17" s="1"/>
      <c r="U17" s="1"/>
    </row>
    <row r="18" spans="1:21" x14ac:dyDescent="0.2">
      <c r="E18" s="425" t="s">
        <v>5</v>
      </c>
      <c r="F18" s="425"/>
      <c r="G18" s="10">
        <f>COUNTIF(G9:G13,"MODERADA")</f>
        <v>0</v>
      </c>
      <c r="H18" s="1"/>
      <c r="I18" s="1"/>
      <c r="L18" s="425" t="s">
        <v>5</v>
      </c>
      <c r="M18" s="425"/>
      <c r="N18" s="10">
        <f>COUNTIF(N9:N13,"MODERADA")</f>
        <v>1</v>
      </c>
      <c r="O18" s="1"/>
      <c r="T18" s="1"/>
      <c r="U18" s="1"/>
    </row>
    <row r="19" spans="1:21" ht="27" customHeight="1" x14ac:dyDescent="0.25">
      <c r="A19" s="88"/>
      <c r="C19" s="15"/>
      <c r="E19" s="425" t="s">
        <v>4</v>
      </c>
      <c r="F19" s="425"/>
      <c r="G19" s="10">
        <f>COUNTIF(G9:G13,"ALTA")</f>
        <v>3</v>
      </c>
      <c r="H19" s="1"/>
      <c r="I19" s="1"/>
      <c r="L19" s="425" t="s">
        <v>4</v>
      </c>
      <c r="M19" s="425"/>
      <c r="N19" s="10">
        <f>COUNTIF(N9:N13,"ALTA")</f>
        <v>2</v>
      </c>
      <c r="O19" s="1"/>
      <c r="T19" s="1"/>
      <c r="U19" s="1"/>
    </row>
    <row r="20" spans="1:21" ht="15.75" x14ac:dyDescent="0.2">
      <c r="A20" s="89" t="s">
        <v>3</v>
      </c>
      <c r="C20" s="13" t="s">
        <v>2</v>
      </c>
      <c r="E20" s="425" t="s">
        <v>1</v>
      </c>
      <c r="F20" s="425"/>
      <c r="G20" s="10">
        <f>COUNTIF(G9:G13,"EXTREMA")</f>
        <v>0</v>
      </c>
      <c r="H20" s="1"/>
      <c r="I20" s="1"/>
      <c r="L20" s="425" t="s">
        <v>1</v>
      </c>
      <c r="M20" s="425"/>
      <c r="N20" s="10">
        <f>COUNTIF(N9:N13,"EXTREMA")</f>
        <v>0</v>
      </c>
      <c r="O20" s="1"/>
      <c r="T20" s="1"/>
      <c r="U20" s="1"/>
    </row>
    <row r="21" spans="1:21" ht="29.25" customHeight="1" x14ac:dyDescent="0.2">
      <c r="A21" s="90"/>
      <c r="E21" s="91"/>
      <c r="F21" s="91"/>
      <c r="G21" s="92"/>
      <c r="H21" s="1"/>
      <c r="I21" s="1"/>
      <c r="L21" s="91"/>
      <c r="M21" s="91"/>
      <c r="N21" s="92"/>
      <c r="O21" s="1"/>
      <c r="T21" s="1"/>
      <c r="U21" s="1"/>
    </row>
    <row r="22" spans="1:21" ht="29.25" customHeight="1" x14ac:dyDescent="0.25">
      <c r="A22" s="93"/>
      <c r="E22" s="91"/>
      <c r="F22" s="91"/>
      <c r="G22" s="92"/>
      <c r="H22" s="1"/>
      <c r="I22" s="1"/>
      <c r="L22" s="91"/>
      <c r="M22" s="91"/>
      <c r="N22" s="92"/>
      <c r="O22" s="1"/>
      <c r="T22" s="1"/>
      <c r="U22" s="1"/>
    </row>
    <row r="23" spans="1:21" ht="29.25" customHeight="1" x14ac:dyDescent="0.2">
      <c r="A23" s="89"/>
      <c r="E23" s="91"/>
      <c r="F23" s="91"/>
      <c r="G23" s="92"/>
      <c r="H23" s="1"/>
      <c r="I23" s="1"/>
      <c r="L23" s="91"/>
      <c r="M23" s="91"/>
      <c r="N23" s="92"/>
      <c r="O23" s="1"/>
      <c r="T23" s="1"/>
      <c r="U23" s="1"/>
    </row>
    <row r="24" spans="1:21" ht="15.75" x14ac:dyDescent="0.2">
      <c r="A24" s="6"/>
      <c r="B24" s="5"/>
      <c r="C24" s="116"/>
      <c r="D24" s="116"/>
      <c r="E24" s="116"/>
    </row>
    <row r="30" spans="1:21" s="94" customFormat="1" x14ac:dyDescent="0.25">
      <c r="H30" s="95"/>
      <c r="I30" s="95"/>
    </row>
  </sheetData>
  <mergeCells count="55">
    <mergeCell ref="A1:T1"/>
    <mergeCell ref="A2:T2"/>
    <mergeCell ref="A7:A8"/>
    <mergeCell ref="B7:B8"/>
    <mergeCell ref="C7:C8"/>
    <mergeCell ref="D7:D8"/>
    <mergeCell ref="E7:F7"/>
    <mergeCell ref="K7:K8"/>
    <mergeCell ref="L7:M7"/>
    <mergeCell ref="R7:R8"/>
    <mergeCell ref="S7:S8"/>
    <mergeCell ref="N7:N8"/>
    <mergeCell ref="O7:O8"/>
    <mergeCell ref="P7:P8"/>
    <mergeCell ref="D4:O4"/>
    <mergeCell ref="P4:Q4"/>
    <mergeCell ref="S10:S12"/>
    <mergeCell ref="N10:N12"/>
    <mergeCell ref="O10:O12"/>
    <mergeCell ref="P10:P12"/>
    <mergeCell ref="Q10:Q12"/>
    <mergeCell ref="R10:R12"/>
    <mergeCell ref="A10:A12"/>
    <mergeCell ref="B10:B12"/>
    <mergeCell ref="C10:C12"/>
    <mergeCell ref="D10:D12"/>
    <mergeCell ref="E10:E12"/>
    <mergeCell ref="E20:F20"/>
    <mergeCell ref="L20:M20"/>
    <mergeCell ref="E19:F19"/>
    <mergeCell ref="L19:M19"/>
    <mergeCell ref="L10:L12"/>
    <mergeCell ref="E17:F17"/>
    <mergeCell ref="L17:M17"/>
    <mergeCell ref="E18:F18"/>
    <mergeCell ref="L18:M18"/>
    <mergeCell ref="M10:M12"/>
    <mergeCell ref="G10:G12"/>
    <mergeCell ref="H10:H12"/>
    <mergeCell ref="I10:I12"/>
    <mergeCell ref="J10:J12"/>
    <mergeCell ref="K10:K12"/>
    <mergeCell ref="F10:F12"/>
    <mergeCell ref="Y7:Z7"/>
    <mergeCell ref="AA7:AB7"/>
    <mergeCell ref="AC7:AD7"/>
    <mergeCell ref="W7:X7"/>
    <mergeCell ref="G7:G8"/>
    <mergeCell ref="R4:T4"/>
    <mergeCell ref="D5:T5"/>
    <mergeCell ref="T7:T8"/>
    <mergeCell ref="Q7:Q8"/>
    <mergeCell ref="U7:V7"/>
    <mergeCell ref="H7:H8"/>
    <mergeCell ref="I7:J7"/>
  </mergeCells>
  <conditionalFormatting sqref="D6:E6 D17:D23 L17:M1048576 L6:M6 D25:E1048576 E7:F10 L9:M10 L13:M15">
    <cfRule type="colorScale" priority="25">
      <colorScale>
        <cfvo type="num" val="1"/>
        <cfvo type="num" val="3"/>
        <cfvo type="num" val="5"/>
        <color theme="6" tint="-0.499984740745262"/>
        <color rgb="FFFFFF00"/>
        <color rgb="FFC00000"/>
      </colorScale>
    </cfRule>
  </conditionalFormatting>
  <conditionalFormatting sqref="L16:M16">
    <cfRule type="colorScale" priority="24">
      <colorScale>
        <cfvo type="num" val="1"/>
        <cfvo type="num" val="3"/>
        <cfvo type="num" val="5"/>
        <color theme="6" tint="-0.499984740745262"/>
        <color rgb="FFFFFF00"/>
        <color rgb="FFC00000"/>
      </colorScale>
    </cfRule>
  </conditionalFormatting>
  <conditionalFormatting sqref="G16">
    <cfRule type="cellIs" dxfId="530" priority="23" operator="equal">
      <formula>"BAJA"</formula>
    </cfRule>
  </conditionalFormatting>
  <conditionalFormatting sqref="G16">
    <cfRule type="cellIs" dxfId="529" priority="20" operator="equal">
      <formula>"EXTREMA"</formula>
    </cfRule>
    <cfRule type="cellIs" dxfId="528" priority="21" operator="equal">
      <formula>"ALTA"</formula>
    </cfRule>
    <cfRule type="cellIs" dxfId="527" priority="22" operator="equal">
      <formula>"MODERADA"</formula>
    </cfRule>
  </conditionalFormatting>
  <conditionalFormatting sqref="E13:F16">
    <cfRule type="colorScale" priority="19">
      <colorScale>
        <cfvo type="num" val="1"/>
        <cfvo type="num" val="3"/>
        <cfvo type="num" val="5"/>
        <color theme="6" tint="-0.499984740745262"/>
        <color rgb="FFFFFF00"/>
        <color rgb="FFC00000"/>
      </colorScale>
    </cfRule>
  </conditionalFormatting>
  <conditionalFormatting sqref="N10 G9:G10 N13:N15 G13:G15">
    <cfRule type="cellIs" dxfId="526" priority="15" operator="equal">
      <formula>"EXTREMA"</formula>
    </cfRule>
    <cfRule type="cellIs" dxfId="525" priority="16" operator="equal">
      <formula>"ALTA"</formula>
    </cfRule>
    <cfRule type="cellIs" dxfId="524" priority="17" operator="equal">
      <formula>"MODERADA"</formula>
    </cfRule>
    <cfRule type="cellIs" dxfId="523" priority="18" operator="equal">
      <formula>"BAJA"</formula>
    </cfRule>
  </conditionalFormatting>
  <conditionalFormatting sqref="N9">
    <cfRule type="cellIs" dxfId="522" priority="11" operator="equal">
      <formula>"EXTREMA"</formula>
    </cfRule>
    <cfRule type="cellIs" dxfId="521" priority="12" operator="equal">
      <formula>"ALTA"</formula>
    </cfRule>
    <cfRule type="cellIs" dxfId="520" priority="13" operator="equal">
      <formula>"MODERADA"</formula>
    </cfRule>
    <cfRule type="cellIs" dxfId="519" priority="14" operator="equal">
      <formula>"BAJA"</formula>
    </cfRule>
  </conditionalFormatting>
  <conditionalFormatting sqref="N7:N8">
    <cfRule type="cellIs" dxfId="518" priority="10" operator="equal">
      <formula>"BAJA"</formula>
    </cfRule>
  </conditionalFormatting>
  <conditionalFormatting sqref="N7:N8">
    <cfRule type="cellIs" dxfId="517" priority="7" operator="equal">
      <formula>"EXTREMA"</formula>
    </cfRule>
    <cfRule type="cellIs" dxfId="516" priority="8" operator="equal">
      <formula>"ALTA"</formula>
    </cfRule>
    <cfRule type="cellIs" dxfId="515" priority="9" operator="equal">
      <formula>"MODERADA"</formula>
    </cfRule>
  </conditionalFormatting>
  <conditionalFormatting sqref="L7:M8">
    <cfRule type="colorScale" priority="6">
      <colorScale>
        <cfvo type="num" val="1"/>
        <cfvo type="num" val="3"/>
        <cfvo type="num" val="5"/>
        <color theme="6" tint="-0.499984740745262"/>
        <color rgb="FFFFFF00"/>
        <color rgb="FFC00000"/>
      </colorScale>
    </cfRule>
  </conditionalFormatting>
  <conditionalFormatting sqref="F3 M3">
    <cfRule type="cellIs" dxfId="514" priority="5" operator="equal">
      <formula>"BAJA"</formula>
    </cfRule>
  </conditionalFormatting>
  <conditionalFormatting sqref="F3 M3">
    <cfRule type="cellIs" dxfId="513" priority="2" operator="equal">
      <formula>"EXTREMA"</formula>
    </cfRule>
    <cfRule type="cellIs" dxfId="512" priority="3" operator="equal">
      <formula>"ALTA"</formula>
    </cfRule>
    <cfRule type="cellIs" dxfId="511" priority="4" operator="equal">
      <formula>"MODERADA"</formula>
    </cfRule>
  </conditionalFormatting>
  <conditionalFormatting sqref="C3:D3 K3:L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15748031496062992" top="0.35433070866141736" bottom="0.15748031496062992" header="0.31496062992125984" footer="0.15748031496062992"/>
  <pageSetup paperSize="5" scale="44"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0000000}">
          <x14:formula1>
            <xm:f>'\\Sistemas-11\shared\Users\Usuario\Desktop\INDEPORTES 2020\CUERENTENA01\SEGUIMIENTOS INDEPORTES\SEGUIMIENTO MAPA DE RISGOS INSTITUCIONAL\[Mapa de Riesgos Procesos Apoyo al 31 Marzo 2020.xlsx]Listas'!#REF!</xm:f>
          </x14:formula1>
          <xm:sqref>D9:D10 I9:I10 I13:I15 D13:D16</xm:sqref>
        </x14:dataValidation>
        <x14:dataValidation type="list" showInputMessage="1" showErrorMessage="1" xr:uid="{00000000-0002-0000-0000-000001000000}">
          <x14:formula1>
            <xm:f>'\\Sistemas-11\shared\Users\Usuario\Desktop\INDEPORTES 2020\CUERENTENA01\SEGUIMIENTOS INDEPORTES\SEGUIMIENTO MAPA DE RISGOS INSTITUCIONAL\[Mapa de Riesgos Procesos Apoyo al 31 Marzo 2020.xlsx]Listas'!#REF!</xm:f>
          </x14:formula1>
          <xm:sqref>J9:J10 J13:J15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autoPageBreaks="0" fitToPage="1"/>
  </sheetPr>
  <dimension ref="A1:AG58"/>
  <sheetViews>
    <sheetView showGridLines="0" topLeftCell="E13" zoomScale="70" zoomScaleNormal="70" workbookViewId="0">
      <selection activeCell="B1" sqref="B1:AA21"/>
    </sheetView>
  </sheetViews>
  <sheetFormatPr baseColWidth="10" defaultColWidth="11.42578125" defaultRowHeight="12" x14ac:dyDescent="0.2"/>
  <cols>
    <col min="1" max="1" width="4.7109375" style="1" customWidth="1"/>
    <col min="2" max="3" width="21.7109375" style="1" customWidth="1"/>
    <col min="4" max="4" width="23"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5703125" style="1" customWidth="1"/>
    <col min="20" max="20" width="16.7109375" style="1" customWidth="1"/>
    <col min="21" max="21" width="16.7109375" style="2" customWidth="1"/>
    <col min="22" max="22" width="22.140625" style="2" hidden="1" customWidth="1"/>
    <col min="23" max="23" width="44.42578125" style="1" hidden="1" customWidth="1"/>
    <col min="24" max="24" width="22.140625" style="2" hidden="1" customWidth="1"/>
    <col min="25" max="25" width="56.28515625" style="1" hidden="1" customWidth="1"/>
    <col min="26" max="26" width="11.42578125" style="1"/>
    <col min="27" max="27" width="44" style="1" customWidth="1"/>
    <col min="28" max="28" width="26" style="1" customWidth="1"/>
    <col min="29" max="29" width="42.85546875" style="1" customWidth="1"/>
    <col min="30" max="30" width="23.85546875" style="1" customWidth="1"/>
    <col min="31" max="31" width="32" style="1" customWidth="1"/>
    <col min="32" max="32" width="26.28515625" style="1" customWidth="1"/>
    <col min="33" max="33" width="41" style="1" customWidth="1"/>
    <col min="34" max="16384" width="11.42578125" style="1"/>
  </cols>
  <sheetData>
    <row r="1" spans="1:33" ht="21" x14ac:dyDescent="0.35">
      <c r="B1" s="57"/>
      <c r="C1" s="57"/>
      <c r="D1" s="57"/>
      <c r="E1" s="444" t="s">
        <v>379</v>
      </c>
      <c r="F1" s="444"/>
      <c r="G1" s="444"/>
      <c r="H1" s="444"/>
      <c r="I1" s="444"/>
      <c r="J1" s="444"/>
      <c r="K1" s="444"/>
      <c r="L1" s="444"/>
      <c r="M1" s="444"/>
      <c r="N1" s="444"/>
      <c r="O1" s="444"/>
      <c r="P1" s="444"/>
      <c r="Q1" s="444"/>
      <c r="R1" s="444"/>
      <c r="S1" s="444"/>
      <c r="T1" s="444"/>
      <c r="U1" s="444"/>
      <c r="V1" s="444"/>
      <c r="W1" s="444"/>
      <c r="X1" s="444"/>
    </row>
    <row r="2" spans="1:33" ht="21" x14ac:dyDescent="0.35">
      <c r="B2" s="57"/>
      <c r="C2" s="57"/>
      <c r="D2" s="57"/>
      <c r="E2" s="444" t="s">
        <v>380</v>
      </c>
      <c r="F2" s="444"/>
      <c r="G2" s="444"/>
      <c r="H2" s="444"/>
      <c r="I2" s="444"/>
      <c r="J2" s="444"/>
      <c r="K2" s="444"/>
      <c r="L2" s="444"/>
      <c r="M2" s="444"/>
      <c r="N2" s="444"/>
      <c r="O2" s="444"/>
      <c r="P2" s="444"/>
      <c r="Q2" s="444"/>
      <c r="R2" s="444"/>
      <c r="S2" s="444"/>
      <c r="T2" s="444"/>
      <c r="U2" s="444"/>
      <c r="V2" s="444"/>
      <c r="W2" s="444"/>
      <c r="X2" s="444"/>
    </row>
    <row r="3" spans="1:33" ht="73.5" customHeight="1" x14ac:dyDescent="0.35">
      <c r="B3" s="57"/>
      <c r="C3" s="57"/>
      <c r="D3" s="57"/>
      <c r="G3" s="50"/>
      <c r="H3" s="50"/>
      <c r="I3" s="50"/>
      <c r="J3" s="50"/>
      <c r="K3" s="51"/>
      <c r="L3" s="50"/>
      <c r="M3" s="50"/>
      <c r="N3" s="50"/>
      <c r="O3" s="50"/>
      <c r="P3" s="1"/>
      <c r="R3" s="3"/>
      <c r="S3" s="3"/>
      <c r="U3" s="1"/>
      <c r="V3" s="1"/>
    </row>
    <row r="4" spans="1:33" ht="21.75" thickBot="1" x14ac:dyDescent="0.4">
      <c r="B4" s="350"/>
      <c r="C4" s="350"/>
      <c r="D4" s="110"/>
      <c r="E4" s="110"/>
      <c r="F4" s="110"/>
      <c r="G4" s="110"/>
      <c r="H4" s="110"/>
      <c r="I4" s="110"/>
      <c r="J4" s="110"/>
      <c r="K4" s="110"/>
      <c r="L4" s="110"/>
      <c r="M4" s="110"/>
      <c r="N4" s="110"/>
      <c r="O4" s="110"/>
      <c r="P4" s="110"/>
      <c r="Q4" s="110"/>
      <c r="R4" s="110"/>
      <c r="S4" s="110"/>
      <c r="T4" s="110"/>
      <c r="U4" s="350"/>
      <c r="V4" s="350"/>
      <c r="W4" s="350"/>
      <c r="X4" s="350"/>
    </row>
    <row r="5" spans="1:33" s="19" customFormat="1" ht="24" customHeight="1" x14ac:dyDescent="0.25">
      <c r="A5" s="47"/>
      <c r="D5" s="371" t="s">
        <v>73</v>
      </c>
      <c r="E5" s="476" t="s">
        <v>119</v>
      </c>
      <c r="F5" s="476"/>
      <c r="G5" s="476"/>
      <c r="H5" s="476"/>
      <c r="I5" s="476"/>
      <c r="J5" s="476"/>
      <c r="K5" s="476"/>
      <c r="L5" s="476"/>
      <c r="M5" s="476"/>
      <c r="N5" s="476"/>
      <c r="O5" s="476"/>
      <c r="P5" s="476"/>
      <c r="Q5" s="477" t="s">
        <v>71</v>
      </c>
      <c r="R5" s="477"/>
      <c r="S5" s="478">
        <v>2022</v>
      </c>
      <c r="T5" s="478"/>
      <c r="U5" s="479"/>
      <c r="V5" s="49"/>
      <c r="X5" s="49"/>
    </row>
    <row r="6" spans="1:33" s="19" customFormat="1" ht="48.75" customHeight="1" thickBot="1" x14ac:dyDescent="0.3">
      <c r="A6" s="47"/>
      <c r="D6" s="372" t="s">
        <v>70</v>
      </c>
      <c r="E6" s="480" t="s">
        <v>118</v>
      </c>
      <c r="F6" s="480"/>
      <c r="G6" s="480"/>
      <c r="H6" s="480"/>
      <c r="I6" s="480"/>
      <c r="J6" s="480"/>
      <c r="K6" s="480"/>
      <c r="L6" s="480"/>
      <c r="M6" s="480"/>
      <c r="N6" s="480"/>
      <c r="O6" s="480"/>
      <c r="P6" s="480"/>
      <c r="Q6" s="480"/>
      <c r="R6" s="480"/>
      <c r="S6" s="480"/>
      <c r="T6" s="480"/>
      <c r="U6" s="481"/>
      <c r="V6" s="56"/>
      <c r="X6" s="56"/>
    </row>
    <row r="7" spans="1:33" s="19" customFormat="1" ht="15" x14ac:dyDescent="0.25">
      <c r="A7" s="47"/>
      <c r="B7" s="46"/>
      <c r="C7" s="46"/>
      <c r="H7" s="44"/>
      <c r="I7" s="45"/>
      <c r="J7" s="45"/>
      <c r="O7" s="44"/>
      <c r="P7" s="44"/>
      <c r="U7" s="44"/>
      <c r="V7" s="44"/>
      <c r="X7" s="44"/>
    </row>
    <row r="8" spans="1:33" s="35" customFormat="1" ht="39.75" customHeight="1" x14ac:dyDescent="0.25">
      <c r="A8" s="43"/>
      <c r="B8" s="414" t="s">
        <v>68</v>
      </c>
      <c r="C8" s="414" t="s">
        <v>67</v>
      </c>
      <c r="D8" s="414" t="s">
        <v>65</v>
      </c>
      <c r="E8" s="445" t="s">
        <v>64</v>
      </c>
      <c r="F8" s="414" t="s">
        <v>63</v>
      </c>
      <c r="G8" s="414"/>
      <c r="H8" s="423" t="s">
        <v>58</v>
      </c>
      <c r="I8" s="418" t="s">
        <v>62</v>
      </c>
      <c r="J8" s="420" t="s">
        <v>61</v>
      </c>
      <c r="K8" s="421"/>
      <c r="L8" s="446" t="s">
        <v>60</v>
      </c>
      <c r="M8" s="414" t="s">
        <v>59</v>
      </c>
      <c r="N8" s="414"/>
      <c r="O8" s="423" t="s">
        <v>58</v>
      </c>
      <c r="P8" s="445" t="s">
        <v>57</v>
      </c>
      <c r="Q8" s="414" t="s">
        <v>56</v>
      </c>
      <c r="R8" s="415" t="s">
        <v>55</v>
      </c>
      <c r="S8" s="414" t="s">
        <v>54</v>
      </c>
      <c r="T8" s="418" t="s">
        <v>53</v>
      </c>
      <c r="U8" s="414" t="s">
        <v>52</v>
      </c>
      <c r="V8" s="482" t="s">
        <v>51</v>
      </c>
      <c r="W8" s="483"/>
      <c r="X8" s="482" t="s">
        <v>305</v>
      </c>
      <c r="Y8" s="494"/>
      <c r="Z8" s="422" t="s">
        <v>689</v>
      </c>
      <c r="AA8" s="422"/>
      <c r="AB8" s="422" t="s">
        <v>690</v>
      </c>
      <c r="AC8" s="422"/>
      <c r="AD8" s="422" t="s">
        <v>691</v>
      </c>
      <c r="AE8" s="422"/>
      <c r="AF8" s="422" t="s">
        <v>692</v>
      </c>
      <c r="AG8" s="422"/>
    </row>
    <row r="9" spans="1:33" s="35" customFormat="1" ht="90" customHeight="1" x14ac:dyDescent="0.25">
      <c r="A9" s="43"/>
      <c r="B9" s="414"/>
      <c r="C9" s="414"/>
      <c r="D9" s="414"/>
      <c r="E9" s="445"/>
      <c r="F9" s="41" t="s">
        <v>48</v>
      </c>
      <c r="G9" s="41" t="s">
        <v>47</v>
      </c>
      <c r="H9" s="424"/>
      <c r="I9" s="419"/>
      <c r="J9" s="40" t="s">
        <v>50</v>
      </c>
      <c r="K9" s="39" t="s">
        <v>49</v>
      </c>
      <c r="L9" s="447"/>
      <c r="M9" s="38" t="s">
        <v>48</v>
      </c>
      <c r="N9" s="37" t="s">
        <v>47</v>
      </c>
      <c r="O9" s="424"/>
      <c r="P9" s="445"/>
      <c r="Q9" s="414"/>
      <c r="R9" s="415"/>
      <c r="S9" s="414"/>
      <c r="T9" s="419"/>
      <c r="U9" s="414"/>
      <c r="V9" s="55" t="s">
        <v>117</v>
      </c>
      <c r="W9" s="55" t="s">
        <v>45</v>
      </c>
      <c r="X9" s="55" t="s">
        <v>117</v>
      </c>
      <c r="Y9" s="55" t="s">
        <v>45</v>
      </c>
      <c r="Z9" s="36" t="s">
        <v>693</v>
      </c>
      <c r="AA9" s="36" t="s">
        <v>45</v>
      </c>
      <c r="AB9" s="36" t="s">
        <v>693</v>
      </c>
      <c r="AC9" s="36" t="s">
        <v>45</v>
      </c>
      <c r="AD9" s="36" t="s">
        <v>693</v>
      </c>
      <c r="AE9" s="36" t="s">
        <v>45</v>
      </c>
      <c r="AF9" s="36" t="s">
        <v>693</v>
      </c>
      <c r="AG9" s="36" t="s">
        <v>45</v>
      </c>
    </row>
    <row r="10" spans="1:33" s="19" customFormat="1" ht="129" customHeight="1" x14ac:dyDescent="0.25">
      <c r="A10" s="29">
        <v>1</v>
      </c>
      <c r="B10" s="22" t="s">
        <v>116</v>
      </c>
      <c r="C10" s="28" t="s">
        <v>115</v>
      </c>
      <c r="D10" s="22" t="s">
        <v>114</v>
      </c>
      <c r="E10" s="23" t="s">
        <v>16</v>
      </c>
      <c r="F10" s="22">
        <v>3</v>
      </c>
      <c r="G10" s="22">
        <v>2</v>
      </c>
      <c r="H10" s="26" t="str">
        <f>INDEX([8]Listas!$L$4:$P$8,F10,G10)</f>
        <v>MODERADA</v>
      </c>
      <c r="I10" s="27" t="s">
        <v>113</v>
      </c>
      <c r="J10" s="25" t="s">
        <v>14</v>
      </c>
      <c r="K10" s="25" t="str">
        <f>IF('[8]Evaluación de Controles'!F43="X","Probabilidad",IF('[8]Evaluación de Controles'!H43="X","Impacto",))</f>
        <v>Probabilidad</v>
      </c>
      <c r="L10" s="22">
        <f>'[8]Evaluación de Controles'!X43</f>
        <v>60</v>
      </c>
      <c r="M10" s="22">
        <f>IF('[8]Evaluación de Controles'!F43="X",IF(L10&gt;75,IF(F10&gt;2,F10-2,IF(F10&gt;1,F10-1,F10)),IF(L10&gt;50,IF(F10&gt;1,F10-1,F10),F10)),F10)</f>
        <v>2</v>
      </c>
      <c r="N10" s="22" t="e">
        <f>IF('[8]Evaluación de Controles'!H43="X",IF(L10&gt;75,IF(G10&gt;2,G10-2,IF(G10&gt;1,G10-1,G10)),IF(L10&gt;50,IF(G10&gt;1,G10-1,G10),G10)),G10)</f>
        <v>#REF!</v>
      </c>
      <c r="O10" s="26" t="e">
        <f>INDEX([8]Listas!$L$4:$P$8,M10,N10)</f>
        <v>#REF!</v>
      </c>
      <c r="P10" s="25" t="s">
        <v>13</v>
      </c>
      <c r="Q10" s="24" t="s">
        <v>112</v>
      </c>
      <c r="R10" s="23" t="s">
        <v>101</v>
      </c>
      <c r="S10" s="22" t="s">
        <v>77</v>
      </c>
      <c r="T10" s="22" t="s">
        <v>88</v>
      </c>
      <c r="U10" s="22" t="s">
        <v>111</v>
      </c>
      <c r="V10" s="54">
        <v>0.9</v>
      </c>
      <c r="W10" s="30" t="s">
        <v>110</v>
      </c>
      <c r="X10" s="54">
        <v>0.3</v>
      </c>
      <c r="Y10" s="361" t="s">
        <v>109</v>
      </c>
      <c r="Z10" s="349">
        <v>1</v>
      </c>
      <c r="AA10" s="363" t="s">
        <v>714</v>
      </c>
      <c r="AB10" s="349"/>
      <c r="AC10" s="363"/>
      <c r="AD10" s="145"/>
      <c r="AE10" s="145"/>
      <c r="AF10" s="145"/>
      <c r="AG10" s="145"/>
    </row>
    <row r="11" spans="1:33" s="19" customFormat="1" ht="111.75" customHeight="1" x14ac:dyDescent="0.25">
      <c r="A11" s="29">
        <v>2</v>
      </c>
      <c r="B11" s="22" t="s">
        <v>108</v>
      </c>
      <c r="C11" s="28" t="s">
        <v>107</v>
      </c>
      <c r="D11" s="22" t="s">
        <v>106</v>
      </c>
      <c r="E11" s="23" t="s">
        <v>105</v>
      </c>
      <c r="F11" s="22">
        <v>2</v>
      </c>
      <c r="G11" s="22">
        <v>3</v>
      </c>
      <c r="H11" s="26" t="str">
        <f>INDEX([8]Listas!$L$4:$P$8,F11,G11)</f>
        <v>MODERADA</v>
      </c>
      <c r="I11" s="27" t="s">
        <v>104</v>
      </c>
      <c r="J11" s="25" t="s">
        <v>14</v>
      </c>
      <c r="K11" s="25" t="str">
        <f>IF('[8]Evaluación de Controles'!F44="X","Probabilidad",IF('[8]Evaluación de Controles'!H44="X","Impacto",))</f>
        <v>Probabilidad</v>
      </c>
      <c r="L11" s="22">
        <f>'[8]Evaluación de Controles'!X44</f>
        <v>70</v>
      </c>
      <c r="M11" s="22">
        <f>IF('[8]Evaluación de Controles'!F44="X",IF(L11&gt;75,IF(F11&gt;2,F11-2,IF(F11&gt;1,F11-1,F11)),IF(L11&gt;50,IF(F11&gt;1,F11-1,F11),F11)),F11)</f>
        <v>1</v>
      </c>
      <c r="N11" s="22" t="e">
        <f>IF('[8]Evaluación de Controles'!H44="X",IF(L11&gt;75,IF(G11&gt;2,G11-2,IF(G11&gt;1,G11-1,G11)),IF(L11&gt;50,IF(G11&gt;1,G11-1,G11),G11)),G11)</f>
        <v>#REF!</v>
      </c>
      <c r="O11" s="26" t="e">
        <f>INDEX([8]Listas!$L$4:$P$8,M11,N11)</f>
        <v>#REF!</v>
      </c>
      <c r="P11" s="25" t="s">
        <v>103</v>
      </c>
      <c r="Q11" s="24" t="s">
        <v>102</v>
      </c>
      <c r="R11" s="23" t="s">
        <v>101</v>
      </c>
      <c r="S11" s="22" t="s">
        <v>100</v>
      </c>
      <c r="T11" s="22" t="s">
        <v>99</v>
      </c>
      <c r="U11" s="22" t="s">
        <v>98</v>
      </c>
      <c r="V11" s="54">
        <v>0.9</v>
      </c>
      <c r="W11" s="30" t="s">
        <v>97</v>
      </c>
      <c r="X11" s="54">
        <v>0.3</v>
      </c>
      <c r="Y11" s="362" t="s">
        <v>96</v>
      </c>
      <c r="Z11" s="349">
        <v>1</v>
      </c>
      <c r="AA11" s="364" t="s">
        <v>715</v>
      </c>
      <c r="AB11" s="349"/>
      <c r="AC11" s="364"/>
      <c r="AD11" s="145"/>
      <c r="AE11" s="145"/>
      <c r="AF11" s="145"/>
      <c r="AG11" s="145"/>
    </row>
    <row r="12" spans="1:33" s="19" customFormat="1" ht="154.5" customHeight="1" x14ac:dyDescent="0.25">
      <c r="A12" s="29">
        <v>3</v>
      </c>
      <c r="B12" s="22" t="s">
        <v>95</v>
      </c>
      <c r="C12" s="28" t="s">
        <v>94</v>
      </c>
      <c r="D12" s="22" t="s">
        <v>93</v>
      </c>
      <c r="E12" s="23" t="s">
        <v>92</v>
      </c>
      <c r="F12" s="22">
        <v>3</v>
      </c>
      <c r="G12" s="22">
        <v>2</v>
      </c>
      <c r="H12" s="26" t="str">
        <f>INDEX([8]Listas!$L$4:$P$8,F12,G12)</f>
        <v>MODERADA</v>
      </c>
      <c r="I12" s="27" t="s">
        <v>91</v>
      </c>
      <c r="J12" s="25" t="s">
        <v>14</v>
      </c>
      <c r="K12" s="25" t="str">
        <f>IF('[8]Evaluación de Controles'!F45="X","Probabilidad",IF('[8]Evaluación de Controles'!H45="X","Impacto",))</f>
        <v>Probabilidad</v>
      </c>
      <c r="L12" s="22">
        <f>'[8]Evaluación de Controles'!X45</f>
        <v>70</v>
      </c>
      <c r="M12" s="22">
        <f>IF('[8]Evaluación de Controles'!F45="X",IF(L12&gt;75,IF(F12&gt;2,F12-2,IF(F12&gt;1,F12-1,F12)),IF(L12&gt;50,IF(F12&gt;1,F12-1,F12),F12)),F12)</f>
        <v>2</v>
      </c>
      <c r="N12" s="22" t="e">
        <f>IF('[8]Evaluación de Controles'!H45="X",IF(L12&gt;75,IF(G12&gt;2,G12-2,IF(G12&gt;1,G12-1,G12)),IF(L12&gt;50,IF(G12&gt;1,G12-1,G12),G12)),G12)</f>
        <v>#REF!</v>
      </c>
      <c r="O12" s="26" t="e">
        <f>INDEX([8]Listas!$L$4:$P$8,M12,N12)</f>
        <v>#REF!</v>
      </c>
      <c r="P12" s="25" t="s">
        <v>13</v>
      </c>
      <c r="Q12" s="24" t="s">
        <v>90</v>
      </c>
      <c r="R12" s="23" t="s">
        <v>89</v>
      </c>
      <c r="S12" s="22" t="s">
        <v>77</v>
      </c>
      <c r="T12" s="24" t="s">
        <v>88</v>
      </c>
      <c r="U12" s="22" t="s">
        <v>87</v>
      </c>
      <c r="V12" s="54">
        <v>0.9</v>
      </c>
      <c r="W12" s="30" t="s">
        <v>86</v>
      </c>
      <c r="X12" s="54">
        <v>0.3</v>
      </c>
      <c r="Y12" s="361" t="s">
        <v>85</v>
      </c>
      <c r="Z12" s="349">
        <v>0.8</v>
      </c>
      <c r="AA12" s="363" t="s">
        <v>716</v>
      </c>
      <c r="AB12" s="349"/>
      <c r="AC12" s="363"/>
      <c r="AD12" s="145"/>
      <c r="AE12" s="145"/>
      <c r="AF12" s="145"/>
      <c r="AG12" s="145"/>
    </row>
    <row r="13" spans="1:33" s="19" customFormat="1" ht="154.5" customHeight="1" x14ac:dyDescent="0.25">
      <c r="A13" s="29">
        <v>4</v>
      </c>
      <c r="B13" s="22" t="s">
        <v>84</v>
      </c>
      <c r="C13" s="28" t="s">
        <v>83</v>
      </c>
      <c r="D13" s="22" t="s">
        <v>82</v>
      </c>
      <c r="E13" s="23" t="s">
        <v>81</v>
      </c>
      <c r="F13" s="22">
        <v>1</v>
      </c>
      <c r="G13" s="22">
        <v>2</v>
      </c>
      <c r="H13" s="26" t="str">
        <f>INDEX([8]Listas!$L$4:$P$8,F13,G13)</f>
        <v>BAJA</v>
      </c>
      <c r="I13" s="27" t="s">
        <v>80</v>
      </c>
      <c r="J13" s="25" t="s">
        <v>14</v>
      </c>
      <c r="K13" s="25" t="str">
        <f>IF('[8]Evaluación de Controles'!F46="X","Probabilidad",IF('[8]Evaluación de Controles'!H46="X","Impacto",))</f>
        <v>Probabilidad</v>
      </c>
      <c r="L13" s="22">
        <f>'[8]Evaluación de Controles'!X46</f>
        <v>70</v>
      </c>
      <c r="M13" s="22">
        <f>IF('[8]Evaluación de Controles'!F46="X",IF(L13&gt;75,IF(F13&gt;2,F13-2,IF(F13&gt;1,F13-1,F13)),IF(L13&gt;50,IF(F13&gt;1,F13-1,F13),F13)),F13)</f>
        <v>1</v>
      </c>
      <c r="N13" s="22" t="e">
        <f>IF('[8]Evaluación de Controles'!H46="X",IF(L13&gt;75,IF(G13&gt;2,G13-2,IF(G13&gt;1,G13-1,G13)),IF(L13&gt;50,IF(G13&gt;1,G13-1,G13),G13)),G13)</f>
        <v>#REF!</v>
      </c>
      <c r="O13" s="26" t="e">
        <f>INDEX([8]Listas!$L$4:$P$8,M13,N13)</f>
        <v>#REF!</v>
      </c>
      <c r="P13" s="25" t="s">
        <v>13</v>
      </c>
      <c r="Q13" s="24" t="s">
        <v>79</v>
      </c>
      <c r="R13" s="23" t="s">
        <v>78</v>
      </c>
      <c r="S13" s="22" t="s">
        <v>77</v>
      </c>
      <c r="T13" s="24" t="s">
        <v>76</v>
      </c>
      <c r="U13" s="22" t="s">
        <v>75</v>
      </c>
      <c r="V13" s="54">
        <v>0.9</v>
      </c>
      <c r="W13" s="30" t="s">
        <v>74</v>
      </c>
      <c r="X13" s="54">
        <v>0.3</v>
      </c>
      <c r="Y13" s="361" t="s">
        <v>306</v>
      </c>
      <c r="Z13" s="349">
        <v>1</v>
      </c>
      <c r="AA13" s="363" t="s">
        <v>717</v>
      </c>
      <c r="AB13" s="349"/>
      <c r="AC13" s="363"/>
      <c r="AD13" s="145"/>
      <c r="AE13" s="145"/>
      <c r="AF13" s="145"/>
      <c r="AG13" s="145"/>
    </row>
    <row r="14" spans="1:33" s="19" customFormat="1" ht="99" hidden="1" customHeight="1" x14ac:dyDescent="0.25">
      <c r="A14" s="29"/>
      <c r="B14" s="22"/>
      <c r="C14" s="28"/>
      <c r="D14" s="22"/>
      <c r="E14" s="23"/>
      <c r="F14" s="22"/>
      <c r="G14" s="22"/>
      <c r="H14" s="26"/>
      <c r="I14" s="27"/>
      <c r="J14" s="25"/>
      <c r="K14" s="25"/>
      <c r="L14" s="22"/>
      <c r="M14" s="22"/>
      <c r="N14" s="22"/>
      <c r="O14" s="26"/>
      <c r="P14" s="25"/>
      <c r="Q14" s="24"/>
      <c r="R14" s="23"/>
      <c r="S14" s="22"/>
      <c r="T14" s="24"/>
      <c r="U14" s="22"/>
      <c r="V14" s="53"/>
      <c r="W14" s="20"/>
      <c r="X14" s="53"/>
      <c r="Y14" s="20"/>
    </row>
    <row r="15" spans="1:33" s="19" customFormat="1" ht="109.5" hidden="1" customHeight="1" x14ac:dyDescent="0.25">
      <c r="A15" s="29"/>
      <c r="B15" s="22"/>
      <c r="C15" s="28"/>
      <c r="D15" s="22"/>
      <c r="E15" s="23"/>
      <c r="F15" s="22"/>
      <c r="G15" s="22"/>
      <c r="H15" s="26"/>
      <c r="I15" s="27"/>
      <c r="J15" s="25"/>
      <c r="K15" s="25"/>
      <c r="L15" s="22"/>
      <c r="M15" s="22"/>
      <c r="N15" s="22"/>
      <c r="O15" s="26"/>
      <c r="P15" s="25"/>
      <c r="Q15" s="24"/>
      <c r="R15" s="23"/>
      <c r="S15" s="22"/>
      <c r="T15" s="24"/>
      <c r="U15" s="22"/>
      <c r="V15" s="53"/>
      <c r="W15" s="20"/>
      <c r="X15" s="53"/>
      <c r="Y15" s="20"/>
    </row>
    <row r="16" spans="1:33" x14ac:dyDescent="0.2">
      <c r="B16" s="18"/>
      <c r="C16" s="17"/>
      <c r="D16" s="7"/>
      <c r="E16" s="7"/>
      <c r="F16" s="7"/>
      <c r="G16" s="7"/>
      <c r="H16" s="9"/>
      <c r="I16" s="8"/>
      <c r="J16" s="8"/>
      <c r="K16" s="7"/>
      <c r="L16" s="11"/>
    </row>
    <row r="17" spans="2:24" x14ac:dyDescent="0.2">
      <c r="B17" s="12"/>
      <c r="C17" s="12"/>
      <c r="D17" s="12"/>
      <c r="E17" s="12"/>
      <c r="F17" s="425" t="s">
        <v>6</v>
      </c>
      <c r="G17" s="425"/>
      <c r="H17" s="10">
        <f>COUNTIF(H10:H13,"BAJA")</f>
        <v>1</v>
      </c>
      <c r="I17" s="8"/>
      <c r="J17" s="8"/>
      <c r="K17" s="7"/>
      <c r="L17" s="11"/>
      <c r="M17" s="425" t="s">
        <v>6</v>
      </c>
      <c r="N17" s="425"/>
      <c r="O17" s="10">
        <f>COUNTIF(O10:O13,"BAJA")</f>
        <v>0</v>
      </c>
      <c r="V17" s="1"/>
      <c r="X17" s="1"/>
    </row>
    <row r="18" spans="2:24" x14ac:dyDescent="0.2">
      <c r="B18" s="464"/>
      <c r="C18" s="464"/>
      <c r="D18" s="464"/>
      <c r="E18" s="464"/>
      <c r="F18" s="425" t="s">
        <v>5</v>
      </c>
      <c r="G18" s="425"/>
      <c r="H18" s="10">
        <f>COUNTIF(H10:H13,"MODERADA")</f>
        <v>3</v>
      </c>
      <c r="I18" s="8"/>
      <c r="J18" s="8"/>
      <c r="K18" s="7"/>
      <c r="L18" s="12"/>
      <c r="M18" s="425" t="s">
        <v>5</v>
      </c>
      <c r="N18" s="425"/>
      <c r="O18" s="10">
        <f>COUNTIF(O10:O13,"MODERADA")</f>
        <v>0</v>
      </c>
      <c r="V18" s="1"/>
      <c r="X18" s="1"/>
    </row>
    <row r="19" spans="2:24" x14ac:dyDescent="0.2">
      <c r="B19" s="15"/>
      <c r="D19" s="15"/>
      <c r="E19" s="7"/>
      <c r="F19" s="425" t="s">
        <v>4</v>
      </c>
      <c r="G19" s="425"/>
      <c r="H19" s="10">
        <f>COUNTIF(H10:H13,"ALTA")</f>
        <v>0</v>
      </c>
      <c r="I19" s="8"/>
      <c r="J19" s="8"/>
      <c r="K19" s="7"/>
      <c r="L19" s="7"/>
      <c r="M19" s="425" t="s">
        <v>4</v>
      </c>
      <c r="N19" s="425"/>
      <c r="O19" s="10">
        <f>COUNTIF(O10:O13,"ALTA")</f>
        <v>0</v>
      </c>
      <c r="P19" s="1"/>
      <c r="U19" s="1"/>
      <c r="V19" s="1"/>
      <c r="X19" s="1"/>
    </row>
    <row r="20" spans="2:24" ht="15.75" x14ac:dyDescent="0.2">
      <c r="B20" s="14" t="s">
        <v>3</v>
      </c>
      <c r="D20" s="13" t="s">
        <v>2</v>
      </c>
      <c r="E20" s="7"/>
      <c r="F20" s="425" t="s">
        <v>1</v>
      </c>
      <c r="G20" s="425"/>
      <c r="H20" s="10">
        <f>COUNTIF(H10:H13,"EXTREMA")</f>
        <v>0</v>
      </c>
      <c r="I20" s="8"/>
      <c r="J20" s="8"/>
      <c r="K20" s="7"/>
      <c r="L20" s="7"/>
      <c r="M20" s="425" t="s">
        <v>1</v>
      </c>
      <c r="N20" s="425"/>
      <c r="O20" s="10">
        <f>COUNTIF(O10:O13,"EXTREMA")</f>
        <v>0</v>
      </c>
      <c r="P20" s="1"/>
      <c r="U20" s="1"/>
      <c r="V20" s="1"/>
      <c r="X20" s="1"/>
    </row>
    <row r="21" spans="2:24" x14ac:dyDescent="0.2">
      <c r="D21" s="7"/>
      <c r="F21" s="7"/>
      <c r="G21" s="7"/>
      <c r="H21" s="9"/>
      <c r="I21" s="8"/>
      <c r="J21" s="8"/>
      <c r="K21" s="7"/>
      <c r="L21" s="7" t="s">
        <v>0</v>
      </c>
      <c r="O21" s="1"/>
      <c r="P21" s="1"/>
      <c r="U21" s="1"/>
      <c r="V21" s="1"/>
      <c r="X21" s="1"/>
    </row>
    <row r="22" spans="2:24" ht="15.75" x14ac:dyDescent="0.2">
      <c r="B22" s="6"/>
      <c r="C22" s="5"/>
      <c r="D22" s="7"/>
      <c r="F22" s="7"/>
      <c r="G22" s="7"/>
      <c r="H22" s="9"/>
      <c r="I22" s="8"/>
      <c r="J22" s="8"/>
      <c r="K22" s="7"/>
      <c r="L22" s="7"/>
      <c r="O22" s="1"/>
      <c r="P22" s="1"/>
      <c r="U22" s="1"/>
      <c r="V22" s="1"/>
      <c r="X22" s="1"/>
    </row>
    <row r="23" spans="2:24" x14ac:dyDescent="0.2">
      <c r="D23" s="7"/>
      <c r="F23" s="7"/>
      <c r="G23" s="7"/>
      <c r="H23" s="9"/>
      <c r="I23" s="8"/>
      <c r="J23" s="8"/>
      <c r="K23" s="7"/>
      <c r="L23" s="7"/>
      <c r="O23" s="1"/>
      <c r="P23" s="1"/>
      <c r="U23" s="1"/>
      <c r="V23" s="1"/>
      <c r="X23" s="1"/>
    </row>
    <row r="24" spans="2:24" x14ac:dyDescent="0.2">
      <c r="G24" s="7"/>
      <c r="H24" s="9"/>
      <c r="O24" s="1"/>
      <c r="P24" s="1"/>
      <c r="U24" s="1"/>
      <c r="V24" s="1"/>
      <c r="X24" s="1"/>
    </row>
    <row r="25" spans="2:24" x14ac:dyDescent="0.2">
      <c r="E25" s="7"/>
      <c r="G25" s="7"/>
      <c r="H25" s="9"/>
      <c r="O25" s="1"/>
      <c r="P25" s="1"/>
      <c r="U25" s="1"/>
      <c r="V25" s="1"/>
      <c r="X25" s="1"/>
    </row>
    <row r="26" spans="2:24" x14ac:dyDescent="0.2">
      <c r="G26" s="7"/>
      <c r="H26" s="9"/>
      <c r="O26" s="1"/>
      <c r="P26" s="1"/>
      <c r="U26" s="1"/>
      <c r="V26" s="1"/>
      <c r="X26" s="1"/>
    </row>
    <row r="27" spans="2:24" x14ac:dyDescent="0.2">
      <c r="G27" s="7"/>
      <c r="H27" s="9"/>
      <c r="O27" s="1"/>
      <c r="P27" s="1"/>
      <c r="U27" s="1"/>
      <c r="V27" s="1"/>
      <c r="X27" s="1"/>
    </row>
    <row r="28" spans="2:24" x14ac:dyDescent="0.2">
      <c r="G28" s="7"/>
      <c r="H28" s="9"/>
      <c r="O28" s="1"/>
      <c r="P28" s="1"/>
      <c r="U28" s="1"/>
      <c r="V28" s="1"/>
      <c r="X28" s="1"/>
    </row>
    <row r="29" spans="2:24" x14ac:dyDescent="0.2">
      <c r="G29" s="7"/>
      <c r="H29" s="9"/>
      <c r="O29" s="1"/>
      <c r="P29" s="1"/>
      <c r="U29" s="1"/>
      <c r="V29" s="1"/>
      <c r="X29" s="1"/>
    </row>
    <row r="30" spans="2:24" x14ac:dyDescent="0.2">
      <c r="G30" s="7"/>
      <c r="H30" s="9"/>
      <c r="O30" s="1"/>
      <c r="P30" s="1"/>
      <c r="U30" s="1"/>
      <c r="V30" s="1"/>
      <c r="X30" s="1"/>
    </row>
    <row r="31" spans="2:24" x14ac:dyDescent="0.2">
      <c r="G31" s="7"/>
      <c r="H31" s="9"/>
      <c r="O31" s="1"/>
      <c r="P31" s="1"/>
      <c r="U31" s="1"/>
      <c r="V31" s="1"/>
      <c r="X31" s="1"/>
    </row>
    <row r="32" spans="2:24" x14ac:dyDescent="0.2">
      <c r="O32" s="1"/>
      <c r="P32" s="1"/>
      <c r="U32" s="1"/>
      <c r="V32" s="1"/>
      <c r="X32" s="1"/>
    </row>
    <row r="33" spans="8:24" x14ac:dyDescent="0.2">
      <c r="O33" s="1"/>
      <c r="P33" s="1"/>
      <c r="U33" s="1"/>
      <c r="V33" s="1"/>
      <c r="X33" s="1"/>
    </row>
    <row r="34" spans="8:24" x14ac:dyDescent="0.2">
      <c r="O34" s="1"/>
      <c r="P34" s="1"/>
      <c r="U34" s="1"/>
      <c r="V34" s="1"/>
      <c r="X34" s="1"/>
    </row>
    <row r="35" spans="8:24" x14ac:dyDescent="0.2">
      <c r="H35" s="1"/>
      <c r="I35" s="1"/>
      <c r="J35" s="1"/>
      <c r="O35" s="1"/>
      <c r="P35" s="1"/>
      <c r="U35" s="1"/>
      <c r="V35" s="1"/>
      <c r="X35" s="1"/>
    </row>
    <row r="36" spans="8:24" x14ac:dyDescent="0.2">
      <c r="H36" s="1"/>
      <c r="I36" s="1"/>
      <c r="J36" s="1"/>
      <c r="O36" s="1"/>
      <c r="P36" s="1"/>
      <c r="U36" s="1"/>
      <c r="V36" s="1"/>
      <c r="X36" s="1"/>
    </row>
    <row r="37" spans="8:24" x14ac:dyDescent="0.2">
      <c r="H37" s="1"/>
      <c r="I37" s="1"/>
      <c r="J37" s="1"/>
      <c r="O37" s="1"/>
      <c r="P37" s="1"/>
      <c r="U37" s="1"/>
      <c r="V37" s="1"/>
      <c r="X37" s="1"/>
    </row>
    <row r="38" spans="8:24" x14ac:dyDescent="0.2">
      <c r="H38" s="1"/>
      <c r="I38" s="1"/>
      <c r="J38" s="1"/>
      <c r="O38" s="1"/>
      <c r="P38" s="1"/>
      <c r="U38" s="1"/>
      <c r="V38" s="1"/>
      <c r="X38" s="1"/>
    </row>
    <row r="39" spans="8:24" x14ac:dyDescent="0.2">
      <c r="H39" s="1"/>
      <c r="I39" s="1"/>
      <c r="J39" s="1"/>
      <c r="O39" s="1"/>
      <c r="P39" s="1"/>
      <c r="U39" s="1"/>
      <c r="V39" s="1"/>
      <c r="X39" s="1"/>
    </row>
    <row r="40" spans="8:24" x14ac:dyDescent="0.2">
      <c r="H40" s="1"/>
      <c r="I40" s="1"/>
      <c r="J40" s="1"/>
      <c r="O40" s="1"/>
      <c r="P40" s="1"/>
      <c r="U40" s="1"/>
      <c r="V40" s="1"/>
      <c r="X40" s="1"/>
    </row>
    <row r="41" spans="8:24" x14ac:dyDescent="0.2">
      <c r="H41" s="1"/>
      <c r="I41" s="1"/>
      <c r="J41" s="1"/>
      <c r="O41" s="1"/>
      <c r="P41" s="1"/>
      <c r="U41" s="1"/>
      <c r="V41" s="1"/>
      <c r="X41" s="1"/>
    </row>
    <row r="42" spans="8:24" x14ac:dyDescent="0.2">
      <c r="H42" s="1"/>
      <c r="I42" s="1"/>
      <c r="J42" s="1"/>
      <c r="O42" s="1"/>
      <c r="P42" s="1"/>
      <c r="U42" s="1"/>
      <c r="V42" s="1"/>
      <c r="X42" s="1"/>
    </row>
    <row r="43" spans="8:24" x14ac:dyDescent="0.2">
      <c r="H43" s="1"/>
      <c r="I43" s="1"/>
      <c r="J43" s="1"/>
      <c r="O43" s="1"/>
      <c r="P43" s="1"/>
      <c r="U43" s="1"/>
      <c r="V43" s="1"/>
      <c r="X43" s="1"/>
    </row>
    <row r="44" spans="8:24" x14ac:dyDescent="0.2">
      <c r="H44" s="1"/>
      <c r="I44" s="1"/>
      <c r="J44" s="1"/>
      <c r="O44" s="1"/>
      <c r="P44" s="1"/>
      <c r="U44" s="1"/>
      <c r="V44" s="1"/>
      <c r="X44" s="1"/>
    </row>
    <row r="45" spans="8:24" x14ac:dyDescent="0.2">
      <c r="H45" s="1"/>
      <c r="I45" s="1"/>
      <c r="J45" s="1"/>
      <c r="O45" s="1"/>
      <c r="P45" s="1"/>
      <c r="U45" s="1"/>
      <c r="V45" s="1"/>
      <c r="X45" s="1"/>
    </row>
    <row r="46" spans="8:24" x14ac:dyDescent="0.2">
      <c r="H46" s="1"/>
      <c r="I46" s="1"/>
      <c r="J46" s="1"/>
      <c r="O46" s="1"/>
      <c r="P46" s="1"/>
      <c r="U46" s="1"/>
      <c r="V46" s="1"/>
      <c r="X46" s="1"/>
    </row>
    <row r="47" spans="8:24" x14ac:dyDescent="0.2">
      <c r="H47" s="1"/>
      <c r="I47" s="1"/>
      <c r="J47" s="1"/>
      <c r="O47" s="1"/>
      <c r="P47" s="1"/>
      <c r="U47" s="1"/>
      <c r="V47" s="1"/>
      <c r="X47" s="1"/>
    </row>
    <row r="48" spans="8:24" x14ac:dyDescent="0.2">
      <c r="H48" s="1"/>
      <c r="I48" s="1"/>
      <c r="J48" s="1"/>
      <c r="O48" s="1"/>
      <c r="P48" s="1"/>
      <c r="U48" s="1"/>
      <c r="V48" s="1"/>
      <c r="X48" s="1"/>
    </row>
    <row r="49" spans="8:24" x14ac:dyDescent="0.2">
      <c r="H49" s="1"/>
      <c r="I49" s="1"/>
      <c r="J49" s="1"/>
      <c r="O49" s="1"/>
      <c r="P49" s="1"/>
      <c r="U49" s="1"/>
      <c r="V49" s="1"/>
      <c r="X49" s="1"/>
    </row>
    <row r="50" spans="8:24" x14ac:dyDescent="0.2">
      <c r="H50" s="1"/>
      <c r="I50" s="1"/>
      <c r="J50" s="1"/>
      <c r="O50" s="1"/>
      <c r="P50" s="1"/>
      <c r="U50" s="1"/>
      <c r="V50" s="1"/>
      <c r="X50" s="1"/>
    </row>
    <row r="51" spans="8:24" x14ac:dyDescent="0.2">
      <c r="H51" s="1"/>
      <c r="I51" s="1"/>
      <c r="J51" s="1"/>
      <c r="O51" s="1"/>
      <c r="P51" s="1"/>
      <c r="U51" s="1"/>
      <c r="V51" s="1"/>
      <c r="X51" s="1"/>
    </row>
    <row r="52" spans="8:24" x14ac:dyDescent="0.2">
      <c r="H52" s="1"/>
      <c r="I52" s="1"/>
      <c r="J52" s="1"/>
      <c r="O52" s="1"/>
      <c r="P52" s="1"/>
      <c r="U52" s="1"/>
      <c r="V52" s="1"/>
      <c r="X52" s="1"/>
    </row>
    <row r="53" spans="8:24" x14ac:dyDescent="0.2">
      <c r="H53" s="1"/>
      <c r="I53" s="1"/>
      <c r="J53" s="1"/>
      <c r="O53" s="1"/>
      <c r="P53" s="1"/>
      <c r="U53" s="1"/>
      <c r="V53" s="1"/>
      <c r="X53" s="1"/>
    </row>
    <row r="54" spans="8:24" x14ac:dyDescent="0.2">
      <c r="H54" s="1"/>
      <c r="I54" s="1"/>
      <c r="J54" s="1"/>
      <c r="O54" s="1"/>
      <c r="P54" s="1"/>
      <c r="U54" s="1"/>
      <c r="V54" s="1"/>
      <c r="X54" s="1"/>
    </row>
    <row r="55" spans="8:24" x14ac:dyDescent="0.2">
      <c r="H55" s="1"/>
      <c r="I55" s="1"/>
      <c r="J55" s="1"/>
      <c r="O55" s="1"/>
      <c r="P55" s="1"/>
      <c r="U55" s="1"/>
      <c r="V55" s="1"/>
      <c r="X55" s="1"/>
    </row>
    <row r="56" spans="8:24" x14ac:dyDescent="0.2">
      <c r="H56" s="1"/>
      <c r="I56" s="1"/>
      <c r="J56" s="1"/>
      <c r="O56" s="1"/>
      <c r="P56" s="1"/>
      <c r="U56" s="1"/>
      <c r="V56" s="1"/>
      <c r="X56" s="1"/>
    </row>
    <row r="57" spans="8:24" x14ac:dyDescent="0.2">
      <c r="H57" s="1"/>
      <c r="I57" s="1"/>
      <c r="J57" s="1"/>
      <c r="O57" s="1"/>
      <c r="P57" s="1"/>
      <c r="U57" s="1"/>
    </row>
    <row r="58" spans="8:24" x14ac:dyDescent="0.2">
      <c r="H58" s="1"/>
      <c r="I58" s="1"/>
      <c r="J58" s="1"/>
      <c r="O58" s="1"/>
      <c r="P58" s="1"/>
      <c r="U58" s="1"/>
    </row>
  </sheetData>
  <mergeCells count="38">
    <mergeCell ref="F19:G19"/>
    <mergeCell ref="F20:G20"/>
    <mergeCell ref="M17:N17"/>
    <mergeCell ref="M18:N18"/>
    <mergeCell ref="M19:N19"/>
    <mergeCell ref="M20:N20"/>
    <mergeCell ref="B18:E18"/>
    <mergeCell ref="M8:N8"/>
    <mergeCell ref="O8:O9"/>
    <mergeCell ref="F17:G17"/>
    <mergeCell ref="F18:G18"/>
    <mergeCell ref="L8:L9"/>
    <mergeCell ref="B8:B9"/>
    <mergeCell ref="C8:C9"/>
    <mergeCell ref="D8:D9"/>
    <mergeCell ref="I8:I9"/>
    <mergeCell ref="E1:X1"/>
    <mergeCell ref="E2:X2"/>
    <mergeCell ref="E6:U6"/>
    <mergeCell ref="V8:W8"/>
    <mergeCell ref="T8:T9"/>
    <mergeCell ref="P8:P9"/>
    <mergeCell ref="Q8:Q9"/>
    <mergeCell ref="F8:G8"/>
    <mergeCell ref="H8:H9"/>
    <mergeCell ref="R8:R9"/>
    <mergeCell ref="S8:S9"/>
    <mergeCell ref="U8:U9"/>
    <mergeCell ref="J8:K8"/>
    <mergeCell ref="E8:E9"/>
    <mergeCell ref="X8:Y8"/>
    <mergeCell ref="AD8:AE8"/>
    <mergeCell ref="AF8:AG8"/>
    <mergeCell ref="E5:P5"/>
    <mergeCell ref="Q5:R5"/>
    <mergeCell ref="S5:U5"/>
    <mergeCell ref="AB8:AC8"/>
    <mergeCell ref="Z8:AA8"/>
  </mergeCells>
  <conditionalFormatting sqref="H7 O7 H16:H1048576 O16:O1048576">
    <cfRule type="cellIs" dxfId="134" priority="68" operator="equal">
      <formula>"BAJA"</formula>
    </cfRule>
  </conditionalFormatting>
  <conditionalFormatting sqref="H7 O7 H16:H1048576 O16:O1048576">
    <cfRule type="cellIs" dxfId="133" priority="65" operator="equal">
      <formula>"EXTREMA"</formula>
    </cfRule>
    <cfRule type="cellIs" dxfId="132" priority="66" operator="equal">
      <formula>"ALTA"</formula>
    </cfRule>
    <cfRule type="cellIs" dxfId="131" priority="67" operator="equal">
      <formula>"MODERADA"</formula>
    </cfRule>
  </conditionalFormatting>
  <conditionalFormatting sqref="E7:F7 E16:F1048576 F10:G15 M7:N7 M10:N1048576">
    <cfRule type="colorScale" priority="64">
      <colorScale>
        <cfvo type="num" val="1"/>
        <cfvo type="num" val="3"/>
        <cfvo type="num" val="5"/>
        <color theme="6" tint="-0.499984740745262"/>
        <color rgb="FFFFFF00"/>
        <color rgb="FFC00000"/>
      </colorScale>
    </cfRule>
  </conditionalFormatting>
  <conditionalFormatting sqref="H17:H20">
    <cfRule type="cellIs" dxfId="130" priority="63" operator="equal">
      <formula>"BAJA"</formula>
    </cfRule>
  </conditionalFormatting>
  <conditionalFormatting sqref="H17:H20">
    <cfRule type="cellIs" dxfId="129" priority="60" operator="equal">
      <formula>"EXTREMA"</formula>
    </cfRule>
    <cfRule type="cellIs" dxfId="128" priority="61" operator="equal">
      <formula>"ALTA"</formula>
    </cfRule>
    <cfRule type="cellIs" dxfId="127" priority="62" operator="equal">
      <formula>"MODERADA"</formula>
    </cfRule>
  </conditionalFormatting>
  <conditionalFormatting sqref="F17:F20">
    <cfRule type="colorScale" priority="59">
      <colorScale>
        <cfvo type="num" val="1"/>
        <cfvo type="num" val="3"/>
        <cfvo type="num" val="5"/>
        <color theme="6" tint="-0.499984740745262"/>
        <color rgb="FFFFFF00"/>
        <color rgb="FFC00000"/>
      </colorScale>
    </cfRule>
  </conditionalFormatting>
  <conditionalFormatting sqref="H17:H20">
    <cfRule type="cellIs" dxfId="126" priority="58" operator="equal">
      <formula>"BAJA"</formula>
    </cfRule>
  </conditionalFormatting>
  <conditionalFormatting sqref="H17:H20">
    <cfRule type="cellIs" dxfId="125" priority="55" operator="equal">
      <formula>"EXTREMA"</formula>
    </cfRule>
    <cfRule type="cellIs" dxfId="124" priority="56" operator="equal">
      <formula>"ALTA"</formula>
    </cfRule>
    <cfRule type="cellIs" dxfId="123" priority="57" operator="equal">
      <formula>"MODERADA"</formula>
    </cfRule>
  </conditionalFormatting>
  <conditionalFormatting sqref="F17:F20">
    <cfRule type="colorScale" priority="54">
      <colorScale>
        <cfvo type="num" val="1"/>
        <cfvo type="num" val="3"/>
        <cfvo type="num" val="5"/>
        <color theme="6" tint="-0.499984740745262"/>
        <color rgb="FFFFFF00"/>
        <color rgb="FFC00000"/>
      </colorScale>
    </cfRule>
  </conditionalFormatting>
  <conditionalFormatting sqref="H17:H20">
    <cfRule type="cellIs" dxfId="122" priority="53" operator="equal">
      <formula>"BAJA"</formula>
    </cfRule>
  </conditionalFormatting>
  <conditionalFormatting sqref="H17:H20">
    <cfRule type="cellIs" dxfId="121" priority="50" operator="equal">
      <formula>"EXTREMA"</formula>
    </cfRule>
    <cfRule type="cellIs" dxfId="120" priority="51" operator="equal">
      <formula>"ALTA"</formula>
    </cfRule>
    <cfRule type="cellIs" dxfId="119" priority="52" operator="equal">
      <formula>"MODERADA"</formula>
    </cfRule>
  </conditionalFormatting>
  <conditionalFormatting sqref="F17:F20">
    <cfRule type="colorScale" priority="49">
      <colorScale>
        <cfvo type="num" val="1"/>
        <cfvo type="num" val="3"/>
        <cfvo type="num" val="5"/>
        <color theme="6" tint="-0.499984740745262"/>
        <color rgb="FFFFFF00"/>
        <color rgb="FFC00000"/>
      </colorScale>
    </cfRule>
  </conditionalFormatting>
  <conditionalFormatting sqref="H17:H20">
    <cfRule type="cellIs" dxfId="118" priority="48" operator="equal">
      <formula>"BAJA"</formula>
    </cfRule>
  </conditionalFormatting>
  <conditionalFormatting sqref="H17:H20">
    <cfRule type="cellIs" dxfId="117" priority="45" operator="equal">
      <formula>"EXTREMA"</formula>
    </cfRule>
    <cfRule type="cellIs" dxfId="116" priority="46" operator="equal">
      <formula>"ALTA"</formula>
    </cfRule>
    <cfRule type="cellIs" dxfId="115" priority="47" operator="equal">
      <formula>"MODERADA"</formula>
    </cfRule>
  </conditionalFormatting>
  <conditionalFormatting sqref="F17:F20">
    <cfRule type="colorScale" priority="44">
      <colorScale>
        <cfvo type="num" val="1"/>
        <cfvo type="num" val="3"/>
        <cfvo type="num" val="5"/>
        <color theme="6" tint="-0.499984740745262"/>
        <color rgb="FFFFFF00"/>
        <color rgb="FFC00000"/>
      </colorScale>
    </cfRule>
  </conditionalFormatting>
  <conditionalFormatting sqref="H17:H20">
    <cfRule type="cellIs" dxfId="114" priority="43" operator="equal">
      <formula>"BAJA"</formula>
    </cfRule>
  </conditionalFormatting>
  <conditionalFormatting sqref="H17:H20">
    <cfRule type="cellIs" dxfId="113" priority="40" operator="equal">
      <formula>"EXTREMA"</formula>
    </cfRule>
    <cfRule type="cellIs" dxfId="112" priority="41" operator="equal">
      <formula>"ALTA"</formula>
    </cfRule>
    <cfRule type="cellIs" dxfId="111" priority="42" operator="equal">
      <formula>"MODERADA"</formula>
    </cfRule>
  </conditionalFormatting>
  <conditionalFormatting sqref="O17:O20">
    <cfRule type="cellIs" dxfId="110" priority="39" operator="equal">
      <formula>"BAJA"</formula>
    </cfRule>
  </conditionalFormatting>
  <conditionalFormatting sqref="O17:O20">
    <cfRule type="cellIs" dxfId="109" priority="36" operator="equal">
      <formula>"EXTREMA"</formula>
    </cfRule>
    <cfRule type="cellIs" dxfId="108" priority="37" operator="equal">
      <formula>"ALTA"</formula>
    </cfRule>
    <cfRule type="cellIs" dxfId="107" priority="38" operator="equal">
      <formula>"MODERADA"</formula>
    </cfRule>
  </conditionalFormatting>
  <conditionalFormatting sqref="M17:M20">
    <cfRule type="colorScale" priority="35">
      <colorScale>
        <cfvo type="num" val="1"/>
        <cfvo type="num" val="3"/>
        <cfvo type="num" val="5"/>
        <color theme="6" tint="-0.499984740745262"/>
        <color rgb="FFFFFF00"/>
        <color rgb="FFC00000"/>
      </colorScale>
    </cfRule>
  </conditionalFormatting>
  <conditionalFormatting sqref="O17:O20">
    <cfRule type="cellIs" dxfId="106" priority="34" operator="equal">
      <formula>"BAJA"</formula>
    </cfRule>
  </conditionalFormatting>
  <conditionalFormatting sqref="O17:O20">
    <cfRule type="cellIs" dxfId="105" priority="31" operator="equal">
      <formula>"EXTREMA"</formula>
    </cfRule>
    <cfRule type="cellIs" dxfId="104" priority="32" operator="equal">
      <formula>"ALTA"</formula>
    </cfRule>
    <cfRule type="cellIs" dxfId="103" priority="33" operator="equal">
      <formula>"MODERADA"</formula>
    </cfRule>
  </conditionalFormatting>
  <conditionalFormatting sqref="M17:M20">
    <cfRule type="colorScale" priority="30">
      <colorScale>
        <cfvo type="num" val="1"/>
        <cfvo type="num" val="3"/>
        <cfvo type="num" val="5"/>
        <color theme="6" tint="-0.499984740745262"/>
        <color rgb="FFFFFF00"/>
        <color rgb="FFC00000"/>
      </colorScale>
    </cfRule>
  </conditionalFormatting>
  <conditionalFormatting sqref="O17:O20">
    <cfRule type="cellIs" dxfId="102" priority="29" operator="equal">
      <formula>"BAJA"</formula>
    </cfRule>
  </conditionalFormatting>
  <conditionalFormatting sqref="O17:O20">
    <cfRule type="cellIs" dxfId="101" priority="26" operator="equal">
      <formula>"EXTREMA"</formula>
    </cfRule>
    <cfRule type="cellIs" dxfId="100" priority="27" operator="equal">
      <formula>"ALTA"</formula>
    </cfRule>
    <cfRule type="cellIs" dxfId="99" priority="28" operator="equal">
      <formula>"MODERADA"</formula>
    </cfRule>
  </conditionalFormatting>
  <conditionalFormatting sqref="M17:M20">
    <cfRule type="colorScale" priority="25">
      <colorScale>
        <cfvo type="num" val="1"/>
        <cfvo type="num" val="3"/>
        <cfvo type="num" val="5"/>
        <color theme="6" tint="-0.499984740745262"/>
        <color rgb="FFFFFF00"/>
        <color rgb="FFC00000"/>
      </colorScale>
    </cfRule>
  </conditionalFormatting>
  <conditionalFormatting sqref="O17:O20">
    <cfRule type="cellIs" dxfId="98" priority="24" operator="equal">
      <formula>"BAJA"</formula>
    </cfRule>
  </conditionalFormatting>
  <conditionalFormatting sqref="O17:O20">
    <cfRule type="cellIs" dxfId="97" priority="21" operator="equal">
      <formula>"EXTREMA"</formula>
    </cfRule>
    <cfRule type="cellIs" dxfId="96" priority="22" operator="equal">
      <formula>"ALTA"</formula>
    </cfRule>
    <cfRule type="cellIs" dxfId="95" priority="23" operator="equal">
      <formula>"MODERADA"</formula>
    </cfRule>
  </conditionalFormatting>
  <conditionalFormatting sqref="M17:M20">
    <cfRule type="colorScale" priority="20">
      <colorScale>
        <cfvo type="num" val="1"/>
        <cfvo type="num" val="3"/>
        <cfvo type="num" val="5"/>
        <color theme="6" tint="-0.499984740745262"/>
        <color rgb="FFFFFF00"/>
        <color rgb="FFC00000"/>
      </colorScale>
    </cfRule>
  </conditionalFormatting>
  <conditionalFormatting sqref="O17:O20">
    <cfRule type="cellIs" dxfId="94" priority="19" operator="equal">
      <formula>"BAJA"</formula>
    </cfRule>
  </conditionalFormatting>
  <conditionalFormatting sqref="O17:O20">
    <cfRule type="cellIs" dxfId="93" priority="16" operator="equal">
      <formula>"EXTREMA"</formula>
    </cfRule>
    <cfRule type="cellIs" dxfId="92" priority="17" operator="equal">
      <formula>"ALTA"</formula>
    </cfRule>
    <cfRule type="cellIs" dxfId="91" priority="18" operator="equal">
      <formula>"MODERADA"</formula>
    </cfRule>
  </conditionalFormatting>
  <conditionalFormatting sqref="H10:H15 O10:O15">
    <cfRule type="cellIs" dxfId="90" priority="12" operator="equal">
      <formula>"EXTREMA"</formula>
    </cfRule>
    <cfRule type="cellIs" dxfId="89" priority="13" operator="equal">
      <formula>"ALTA"</formula>
    </cfRule>
    <cfRule type="cellIs" dxfId="88" priority="14" operator="equal">
      <formula>"MODERADA"</formula>
    </cfRule>
    <cfRule type="cellIs" dxfId="87" priority="15" operator="equal">
      <formula>"BAJA"</formula>
    </cfRule>
  </conditionalFormatting>
  <conditionalFormatting sqref="F8:G9">
    <cfRule type="colorScale" priority="11">
      <colorScale>
        <cfvo type="num" val="1"/>
        <cfvo type="num" val="3"/>
        <cfvo type="num" val="5"/>
        <color theme="6" tint="-0.499984740745262"/>
        <color rgb="FFFFFF00"/>
        <color rgb="FFC00000"/>
      </colorScale>
    </cfRule>
  </conditionalFormatting>
  <conditionalFormatting sqref="O8:O9">
    <cfRule type="cellIs" dxfId="86" priority="10" operator="equal">
      <formula>"BAJA"</formula>
    </cfRule>
  </conditionalFormatting>
  <conditionalFormatting sqref="O8:O9">
    <cfRule type="cellIs" dxfId="85" priority="7" operator="equal">
      <formula>"EXTREMA"</formula>
    </cfRule>
    <cfRule type="cellIs" dxfId="84" priority="8" operator="equal">
      <formula>"ALTA"</formula>
    </cfRule>
    <cfRule type="cellIs" dxfId="83" priority="9" operator="equal">
      <formula>"MODERADA"</formula>
    </cfRule>
  </conditionalFormatting>
  <conditionalFormatting sqref="M8:N9">
    <cfRule type="colorScale" priority="6">
      <colorScale>
        <cfvo type="num" val="1"/>
        <cfvo type="num" val="3"/>
        <cfvo type="num" val="5"/>
        <color theme="6" tint="-0.499984740745262"/>
        <color rgb="FFFFFF00"/>
        <color rgb="FFC00000"/>
      </colorScale>
    </cfRule>
  </conditionalFormatting>
  <conditionalFormatting sqref="K3 R3">
    <cfRule type="cellIs" dxfId="82" priority="5" operator="equal">
      <formula>"BAJA"</formula>
    </cfRule>
  </conditionalFormatting>
  <conditionalFormatting sqref="K3 R3">
    <cfRule type="cellIs" dxfId="81" priority="2" operator="equal">
      <formula>"EXTREMA"</formula>
    </cfRule>
    <cfRule type="cellIs" dxfId="80" priority="3" operator="equal">
      <formula>"ALTA"</formula>
    </cfRule>
    <cfRule type="cellIs" dxfId="79"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11811023622047245" top="0.35433070866141736" bottom="0.35433070866141736" header="0.31496062992125984" footer="0.31496062992125984"/>
  <pageSetup paperSize="5" scale="5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autoPageBreaks="0" fitToPage="1"/>
  </sheetPr>
  <dimension ref="A1:AG57"/>
  <sheetViews>
    <sheetView showGridLines="0" zoomScale="70" zoomScaleNormal="70" workbookViewId="0"/>
  </sheetViews>
  <sheetFormatPr baseColWidth="10" defaultColWidth="11.42578125" defaultRowHeight="12" x14ac:dyDescent="0.2"/>
  <cols>
    <col min="1" max="1" width="4.7109375" style="1" customWidth="1"/>
    <col min="2" max="2" width="21.7109375" style="1" customWidth="1"/>
    <col min="3" max="3" width="28.42578125" style="1" customWidth="1"/>
    <col min="4" max="4" width="25.140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3.140625" style="1" customWidth="1"/>
    <col min="20" max="20" width="16.7109375" style="1" customWidth="1"/>
    <col min="21" max="21" width="16.7109375" style="2" customWidth="1"/>
    <col min="22" max="22" width="22.140625" style="2" hidden="1" customWidth="1"/>
    <col min="23" max="23" width="51.85546875" style="1" hidden="1" customWidth="1"/>
    <col min="24" max="24" width="22.140625" style="2" hidden="1" customWidth="1"/>
    <col min="25" max="25" width="56.28515625" style="1" hidden="1" customWidth="1"/>
    <col min="26" max="26" width="20" style="1" customWidth="1"/>
    <col min="27" max="27" width="61.5703125" style="1" customWidth="1"/>
    <col min="28" max="28" width="20" style="1" customWidth="1"/>
    <col min="29" max="29" width="61.5703125" style="1" customWidth="1"/>
    <col min="30" max="30" width="27.28515625" style="1" customWidth="1"/>
    <col min="31" max="31" width="37.7109375" style="1" customWidth="1"/>
    <col min="32" max="32" width="34.85546875" style="1" customWidth="1"/>
    <col min="33" max="33" width="53.5703125" style="1" customWidth="1"/>
    <col min="34" max="16384" width="11.42578125" style="1"/>
  </cols>
  <sheetData>
    <row r="1" spans="1:33" ht="21" x14ac:dyDescent="0.35">
      <c r="B1" s="57" t="s">
        <v>726</v>
      </c>
      <c r="C1" s="57"/>
      <c r="D1" s="57"/>
      <c r="E1" s="491" t="s">
        <v>379</v>
      </c>
      <c r="F1" s="491"/>
      <c r="G1" s="491"/>
      <c r="H1" s="491"/>
      <c r="I1" s="491"/>
      <c r="J1" s="491"/>
      <c r="K1" s="491"/>
      <c r="L1" s="491"/>
      <c r="M1" s="491"/>
      <c r="N1" s="491"/>
      <c r="O1" s="491"/>
      <c r="P1" s="491"/>
      <c r="Q1" s="491"/>
      <c r="R1" s="491"/>
      <c r="S1" s="491"/>
      <c r="T1" s="491"/>
      <c r="U1" s="491"/>
      <c r="V1" s="491"/>
      <c r="W1" s="491"/>
      <c r="X1" s="491"/>
    </row>
    <row r="2" spans="1:33" ht="21" customHeight="1" x14ac:dyDescent="0.35">
      <c r="B2" s="57"/>
      <c r="C2" s="57"/>
      <c r="D2" s="57"/>
      <c r="E2" s="491" t="s">
        <v>380</v>
      </c>
      <c r="F2" s="491"/>
      <c r="G2" s="491"/>
      <c r="H2" s="491"/>
      <c r="I2" s="491"/>
      <c r="J2" s="491"/>
      <c r="K2" s="491"/>
      <c r="L2" s="491"/>
      <c r="M2" s="491"/>
      <c r="N2" s="491"/>
      <c r="O2" s="491"/>
      <c r="P2" s="491"/>
      <c r="Q2" s="491"/>
      <c r="R2" s="491"/>
      <c r="S2" s="491"/>
      <c r="T2" s="491"/>
      <c r="U2" s="491"/>
      <c r="V2" s="491"/>
      <c r="W2" s="491"/>
      <c r="X2" s="491"/>
    </row>
    <row r="3" spans="1:33" ht="40.5" customHeight="1" x14ac:dyDescent="0.35">
      <c r="B3" s="57"/>
      <c r="C3" s="57"/>
      <c r="D3" s="57"/>
      <c r="E3" s="7"/>
      <c r="F3" s="7"/>
      <c r="G3" s="377"/>
      <c r="H3" s="377"/>
      <c r="I3" s="377"/>
      <c r="J3" s="377"/>
      <c r="K3" s="378"/>
      <c r="L3" s="377"/>
      <c r="M3" s="377"/>
      <c r="N3" s="377"/>
      <c r="O3" s="377"/>
      <c r="P3" s="7"/>
      <c r="Q3" s="7"/>
      <c r="R3" s="9"/>
      <c r="S3" s="9"/>
      <c r="T3" s="7"/>
      <c r="U3" s="7"/>
      <c r="V3" s="7"/>
      <c r="W3" s="7"/>
      <c r="X3" s="379"/>
    </row>
    <row r="4" spans="1:33" ht="21.75" thickBot="1" x14ac:dyDescent="0.4">
      <c r="B4" s="350"/>
      <c r="C4" s="350"/>
      <c r="D4" s="110"/>
      <c r="E4" s="110"/>
      <c r="F4" s="110"/>
      <c r="G4" s="110"/>
      <c r="H4" s="110"/>
      <c r="I4" s="110"/>
      <c r="J4" s="110"/>
      <c r="K4" s="110"/>
      <c r="L4" s="110"/>
      <c r="M4" s="110"/>
      <c r="N4" s="110"/>
      <c r="O4" s="110"/>
      <c r="P4" s="110"/>
      <c r="Q4" s="110"/>
      <c r="R4" s="110"/>
      <c r="S4" s="110"/>
      <c r="T4" s="110"/>
      <c r="U4" s="350"/>
      <c r="V4" s="350"/>
      <c r="W4" s="350"/>
      <c r="X4" s="350"/>
    </row>
    <row r="5" spans="1:33" s="19" customFormat="1" ht="24" customHeight="1" x14ac:dyDescent="0.25">
      <c r="A5" s="47"/>
      <c r="D5" s="371" t="s">
        <v>73</v>
      </c>
      <c r="E5" s="476" t="s">
        <v>272</v>
      </c>
      <c r="F5" s="476"/>
      <c r="G5" s="476"/>
      <c r="H5" s="476"/>
      <c r="I5" s="476"/>
      <c r="J5" s="476"/>
      <c r="K5" s="476"/>
      <c r="L5" s="476"/>
      <c r="M5" s="476"/>
      <c r="N5" s="476"/>
      <c r="O5" s="476"/>
      <c r="P5" s="476"/>
      <c r="Q5" s="477" t="s">
        <v>71</v>
      </c>
      <c r="R5" s="477"/>
      <c r="S5" s="478">
        <v>2022</v>
      </c>
      <c r="T5" s="478"/>
      <c r="U5" s="479"/>
      <c r="V5" s="49"/>
      <c r="X5" s="49"/>
    </row>
    <row r="6" spans="1:33" s="19" customFormat="1" ht="87" customHeight="1" thickBot="1" x14ac:dyDescent="0.3">
      <c r="A6" s="47"/>
      <c r="D6" s="372" t="s">
        <v>70</v>
      </c>
      <c r="E6" s="495" t="s">
        <v>273</v>
      </c>
      <c r="F6" s="495"/>
      <c r="G6" s="495"/>
      <c r="H6" s="495"/>
      <c r="I6" s="495"/>
      <c r="J6" s="495"/>
      <c r="K6" s="495"/>
      <c r="L6" s="495"/>
      <c r="M6" s="495"/>
      <c r="N6" s="495"/>
      <c r="O6" s="495"/>
      <c r="P6" s="495"/>
      <c r="Q6" s="495"/>
      <c r="R6" s="495"/>
      <c r="S6" s="495"/>
      <c r="T6" s="495"/>
      <c r="U6" s="496"/>
      <c r="V6" s="56"/>
      <c r="X6" s="56"/>
    </row>
    <row r="7" spans="1:33" s="19" customFormat="1" ht="15" x14ac:dyDescent="0.25">
      <c r="A7" s="47"/>
      <c r="B7" s="46"/>
      <c r="C7" s="46"/>
      <c r="H7" s="44"/>
      <c r="I7" s="45"/>
      <c r="J7" s="45"/>
      <c r="O7" s="44"/>
      <c r="P7" s="44"/>
      <c r="U7" s="44"/>
      <c r="V7" s="44"/>
      <c r="X7" s="44"/>
    </row>
    <row r="8" spans="1:33" s="35" customFormat="1" ht="30" customHeight="1" x14ac:dyDescent="0.25">
      <c r="A8" s="43"/>
      <c r="B8" s="414" t="s">
        <v>68</v>
      </c>
      <c r="C8" s="414" t="s">
        <v>67</v>
      </c>
      <c r="D8" s="414" t="s">
        <v>65</v>
      </c>
      <c r="E8" s="445" t="s">
        <v>64</v>
      </c>
      <c r="F8" s="414" t="s">
        <v>63</v>
      </c>
      <c r="G8" s="414"/>
      <c r="H8" s="423" t="s">
        <v>58</v>
      </c>
      <c r="I8" s="418" t="s">
        <v>62</v>
      </c>
      <c r="J8" s="420" t="s">
        <v>61</v>
      </c>
      <c r="K8" s="421"/>
      <c r="L8" s="446" t="s">
        <v>60</v>
      </c>
      <c r="M8" s="414" t="s">
        <v>59</v>
      </c>
      <c r="N8" s="414"/>
      <c r="O8" s="423" t="s">
        <v>58</v>
      </c>
      <c r="P8" s="445" t="s">
        <v>57</v>
      </c>
      <c r="Q8" s="414" t="s">
        <v>56</v>
      </c>
      <c r="R8" s="415" t="s">
        <v>55</v>
      </c>
      <c r="S8" s="414" t="s">
        <v>54</v>
      </c>
      <c r="T8" s="418" t="s">
        <v>53</v>
      </c>
      <c r="U8" s="414" t="s">
        <v>52</v>
      </c>
      <c r="V8" s="482" t="s">
        <v>274</v>
      </c>
      <c r="W8" s="483"/>
      <c r="X8" s="482" t="s">
        <v>305</v>
      </c>
      <c r="Y8" s="494"/>
      <c r="Z8" s="422" t="s">
        <v>689</v>
      </c>
      <c r="AA8" s="422"/>
      <c r="AB8" s="422" t="s">
        <v>690</v>
      </c>
      <c r="AC8" s="422"/>
      <c r="AD8" s="422" t="s">
        <v>691</v>
      </c>
      <c r="AE8" s="422"/>
      <c r="AF8" s="422" t="s">
        <v>692</v>
      </c>
      <c r="AG8" s="422"/>
    </row>
    <row r="9" spans="1:33" s="35" customFormat="1" ht="96.75" customHeight="1" x14ac:dyDescent="0.25">
      <c r="A9" s="43"/>
      <c r="B9" s="414"/>
      <c r="C9" s="414"/>
      <c r="D9" s="414"/>
      <c r="E9" s="445"/>
      <c r="F9" s="42" t="s">
        <v>48</v>
      </c>
      <c r="G9" s="97" t="s">
        <v>47</v>
      </c>
      <c r="H9" s="424"/>
      <c r="I9" s="419"/>
      <c r="J9" s="96" t="s">
        <v>50</v>
      </c>
      <c r="K9" s="39" t="s">
        <v>49</v>
      </c>
      <c r="L9" s="447"/>
      <c r="M9" s="38" t="s">
        <v>48</v>
      </c>
      <c r="N9" s="37" t="s">
        <v>47</v>
      </c>
      <c r="O9" s="424"/>
      <c r="P9" s="445"/>
      <c r="Q9" s="414"/>
      <c r="R9" s="415"/>
      <c r="S9" s="414"/>
      <c r="T9" s="419"/>
      <c r="U9" s="414"/>
      <c r="V9" s="55" t="s">
        <v>117</v>
      </c>
      <c r="W9" s="55" t="s">
        <v>45</v>
      </c>
      <c r="X9" s="55" t="s">
        <v>117</v>
      </c>
      <c r="Y9" s="55" t="s">
        <v>45</v>
      </c>
      <c r="Z9" s="36" t="s">
        <v>693</v>
      </c>
      <c r="AA9" s="36" t="s">
        <v>45</v>
      </c>
      <c r="AB9" s="36" t="s">
        <v>693</v>
      </c>
      <c r="AC9" s="36" t="s">
        <v>45</v>
      </c>
      <c r="AD9" s="36" t="s">
        <v>693</v>
      </c>
      <c r="AE9" s="36" t="s">
        <v>45</v>
      </c>
      <c r="AF9" s="36" t="s">
        <v>693</v>
      </c>
      <c r="AG9" s="36" t="s">
        <v>45</v>
      </c>
    </row>
    <row r="10" spans="1:33" s="19" customFormat="1" ht="197.25" customHeight="1" x14ac:dyDescent="0.25">
      <c r="A10" s="29">
        <v>1</v>
      </c>
      <c r="B10" s="22" t="s">
        <v>275</v>
      </c>
      <c r="C10" s="28" t="s">
        <v>276</v>
      </c>
      <c r="D10" s="22" t="s">
        <v>277</v>
      </c>
      <c r="E10" s="23" t="s">
        <v>16</v>
      </c>
      <c r="F10" s="22">
        <v>2</v>
      </c>
      <c r="G10" s="22">
        <v>3</v>
      </c>
      <c r="H10" s="26" t="str">
        <f>INDEX([9]Listas!$L$4:$P$8,F10,G10)</f>
        <v>MODERADA</v>
      </c>
      <c r="I10" s="27" t="s">
        <v>278</v>
      </c>
      <c r="J10" s="25" t="s">
        <v>23</v>
      </c>
      <c r="K10" s="25" t="str">
        <f>IF('[9]Evaluación de Controles'!F47="X","Probabilidad",IF('[9]Evaluación de Controles'!H47="X","Impacto",))</f>
        <v>Probabilidad</v>
      </c>
      <c r="L10" s="22">
        <f>'[9]Evaluación de Controles'!X47</f>
        <v>85</v>
      </c>
      <c r="M10" s="22">
        <f>IF('[9]Evaluación de Controles'!F47="X",IF(L10&gt;75,IF(F10&gt;2,F10-2,IF(F10&gt;1,F10-1,F10)),IF(L10&gt;50,IF(F10&gt;1,F10-1,F10),F10)),F10)</f>
        <v>1</v>
      </c>
      <c r="N10" s="22">
        <f>IF('[9]Evaluación de Controles'!H47="X",IF(L10&gt;75,IF(G10&gt;2,G10-2,IF(G10&gt;1,G10-1,G10)),IF(L10&gt;50,IF(G10&gt;1,G10-1,G10),G10)),G10)</f>
        <v>1</v>
      </c>
      <c r="O10" s="26" t="str">
        <f>INDEX([9]Listas!$L$4:$P$8,M10,N10)</f>
        <v>BAJA</v>
      </c>
      <c r="P10" s="25"/>
      <c r="Q10" s="24" t="s">
        <v>279</v>
      </c>
      <c r="R10" s="23" t="s">
        <v>165</v>
      </c>
      <c r="S10" s="22" t="s">
        <v>280</v>
      </c>
      <c r="T10" s="22" t="s">
        <v>281</v>
      </c>
      <c r="U10" s="22" t="s">
        <v>282</v>
      </c>
      <c r="V10" s="98">
        <v>0.6</v>
      </c>
      <c r="W10" s="30" t="s">
        <v>283</v>
      </c>
      <c r="X10" s="119">
        <v>0.25</v>
      </c>
      <c r="Y10" s="118" t="s">
        <v>322</v>
      </c>
      <c r="Z10" s="347">
        <v>1</v>
      </c>
      <c r="AA10" s="365" t="s">
        <v>723</v>
      </c>
      <c r="AB10" s="347"/>
      <c r="AC10" s="365"/>
      <c r="AD10" s="145"/>
      <c r="AE10" s="145"/>
      <c r="AF10" s="145"/>
      <c r="AG10" s="145"/>
    </row>
    <row r="11" spans="1:33" s="19" customFormat="1" ht="184.5" customHeight="1" x14ac:dyDescent="0.25">
      <c r="A11" s="29">
        <v>2</v>
      </c>
      <c r="B11" s="22" t="s">
        <v>284</v>
      </c>
      <c r="C11" s="61" t="s">
        <v>285</v>
      </c>
      <c r="D11" s="22" t="s">
        <v>286</v>
      </c>
      <c r="E11" s="23" t="s">
        <v>16</v>
      </c>
      <c r="F11" s="22">
        <v>2</v>
      </c>
      <c r="G11" s="22">
        <v>2</v>
      </c>
      <c r="H11" s="26" t="str">
        <f>INDEX([9]Listas!$L$4:$P$8,F11,G11)</f>
        <v>BAJA</v>
      </c>
      <c r="I11" s="27" t="s">
        <v>287</v>
      </c>
      <c r="J11" s="25" t="s">
        <v>14</v>
      </c>
      <c r="K11" s="25" t="str">
        <f>IF('[9]Evaluación de Controles'!F48="X","Probabilidad",IF('[9]Evaluación de Controles'!H48="X","Impacto",))</f>
        <v>Probabilidad</v>
      </c>
      <c r="L11" s="22">
        <f>'[9]Evaluación de Controles'!X48</f>
        <v>85</v>
      </c>
      <c r="M11" s="22">
        <f>IF('[9]Evaluación de Controles'!F48="X",IF(L11&gt;75,IF(F11&gt;2,F11-2,IF(F11&gt;1,F11-1,F11)),IF(L11&gt;50,IF(F11&gt;1,F11-1,F11),F11)),F11)</f>
        <v>1</v>
      </c>
      <c r="N11" s="22">
        <f>IF('[9]Evaluación de Controles'!H48="X",IF(L11&gt;75,IF(G11&gt;2,G11-2,IF(G11&gt;1,G11-1,G11)),IF(L11&gt;50,IF(G11&gt;1,G11-1,G11),G11)),G11)</f>
        <v>2</v>
      </c>
      <c r="O11" s="26" t="str">
        <f>INDEX([9]Listas!$L$4:$P$8,M11,N11)</f>
        <v>BAJA</v>
      </c>
      <c r="P11" s="25"/>
      <c r="Q11" s="24" t="s">
        <v>288</v>
      </c>
      <c r="R11" s="23" t="s">
        <v>101</v>
      </c>
      <c r="S11" s="22" t="s">
        <v>280</v>
      </c>
      <c r="T11" s="22" t="s">
        <v>289</v>
      </c>
      <c r="U11" s="22" t="s">
        <v>290</v>
      </c>
      <c r="V11" s="73">
        <v>0.75</v>
      </c>
      <c r="W11" s="30" t="s">
        <v>291</v>
      </c>
      <c r="X11" s="119">
        <v>0</v>
      </c>
      <c r="Y11" s="118" t="s">
        <v>323</v>
      </c>
      <c r="Z11" s="347">
        <v>1</v>
      </c>
      <c r="AA11" s="346" t="s">
        <v>724</v>
      </c>
      <c r="AB11" s="347"/>
      <c r="AC11" s="346"/>
      <c r="AD11" s="145"/>
      <c r="AE11" s="145"/>
      <c r="AF11" s="145"/>
      <c r="AG11" s="145"/>
    </row>
    <row r="12" spans="1:33" s="19" customFormat="1" ht="186" customHeight="1" x14ac:dyDescent="0.25">
      <c r="A12" s="29">
        <v>3</v>
      </c>
      <c r="B12" s="22" t="s">
        <v>292</v>
      </c>
      <c r="C12" s="28" t="s">
        <v>293</v>
      </c>
      <c r="D12" s="22" t="s">
        <v>294</v>
      </c>
      <c r="E12" s="23" t="s">
        <v>16</v>
      </c>
      <c r="F12" s="22">
        <v>2</v>
      </c>
      <c r="G12" s="22">
        <v>2</v>
      </c>
      <c r="H12" s="26" t="str">
        <f>INDEX([9]Listas!$L$4:$P$8,F12,G12)</f>
        <v>BAJA</v>
      </c>
      <c r="I12" s="27" t="s">
        <v>295</v>
      </c>
      <c r="J12" s="25" t="s">
        <v>14</v>
      </c>
      <c r="K12" s="25" t="str">
        <f>IF('[9]Evaluación de Controles'!F49="X","Probabilidad",IF('[9]Evaluación de Controles'!H49="X","Impacto",))</f>
        <v>Probabilidad</v>
      </c>
      <c r="L12" s="22">
        <f>'[9]Evaluación de Controles'!X49</f>
        <v>40</v>
      </c>
      <c r="M12" s="22">
        <f>IF('[9]Evaluación de Controles'!F49="X",IF(L12&gt;75,IF(F12&gt;2,F12-2,IF(F12&gt;1,F12-1,F12)),IF(L12&gt;50,IF(F12&gt;1,F12-1,F12),F12)),F12)</f>
        <v>2</v>
      </c>
      <c r="N12" s="22">
        <f>IF('[9]Evaluación de Controles'!H49="X",IF(L12&gt;75,IF(G12&gt;2,G12-2,IF(G12&gt;1,G12-1,G12)),IF(L12&gt;50,IF(G12&gt;1,G12-1,G12),G12)),G12)</f>
        <v>2</v>
      </c>
      <c r="O12" s="26" t="str">
        <f>INDEX([9]Listas!$L$4:$P$8,M12,N12)</f>
        <v>BAJA</v>
      </c>
      <c r="P12" s="25"/>
      <c r="Q12" s="24" t="s">
        <v>296</v>
      </c>
      <c r="R12" s="23" t="s">
        <v>297</v>
      </c>
      <c r="S12" s="22" t="s">
        <v>298</v>
      </c>
      <c r="T12" s="22" t="s">
        <v>299</v>
      </c>
      <c r="U12" s="22" t="s">
        <v>300</v>
      </c>
      <c r="V12" s="73">
        <v>0.75</v>
      </c>
      <c r="W12" s="30" t="s">
        <v>301</v>
      </c>
      <c r="X12" s="119">
        <v>0</v>
      </c>
      <c r="Y12" s="118" t="s">
        <v>324</v>
      </c>
      <c r="Z12" s="347">
        <v>1</v>
      </c>
      <c r="AA12" s="346" t="s">
        <v>725</v>
      </c>
      <c r="AB12" s="347"/>
      <c r="AC12" s="346"/>
      <c r="AD12" s="145"/>
      <c r="AE12" s="145"/>
      <c r="AF12" s="145"/>
      <c r="AG12" s="145"/>
    </row>
    <row r="13" spans="1:33" s="19" customFormat="1" ht="105.75" hidden="1" customHeight="1" x14ac:dyDescent="0.25">
      <c r="A13" s="29"/>
      <c r="B13" s="22"/>
      <c r="C13" s="28"/>
      <c r="D13" s="22"/>
      <c r="E13" s="23"/>
      <c r="F13" s="22"/>
      <c r="G13" s="22"/>
      <c r="H13" s="26"/>
      <c r="I13" s="27"/>
      <c r="J13" s="25"/>
      <c r="K13" s="25"/>
      <c r="L13" s="22"/>
      <c r="M13" s="22"/>
      <c r="N13" s="22"/>
      <c r="O13" s="26"/>
      <c r="P13" s="25"/>
      <c r="Q13" s="24"/>
      <c r="R13" s="23"/>
      <c r="S13" s="22"/>
      <c r="T13" s="22"/>
      <c r="U13" s="22"/>
      <c r="V13" s="75"/>
      <c r="W13" s="76"/>
      <c r="X13" s="73">
        <v>0.25</v>
      </c>
      <c r="Y13" s="74" t="s">
        <v>325</v>
      </c>
    </row>
    <row r="14" spans="1:33" s="19" customFormat="1" ht="109.5" hidden="1" customHeight="1" x14ac:dyDescent="0.25">
      <c r="A14" s="29"/>
      <c r="B14" s="22"/>
      <c r="C14" s="28"/>
      <c r="D14" s="22"/>
      <c r="E14" s="23"/>
      <c r="F14" s="22"/>
      <c r="G14" s="22"/>
      <c r="H14" s="26"/>
      <c r="I14" s="27"/>
      <c r="J14" s="25"/>
      <c r="K14" s="25"/>
      <c r="L14" s="22"/>
      <c r="M14" s="22"/>
      <c r="N14" s="22"/>
      <c r="O14" s="26"/>
      <c r="P14" s="25"/>
      <c r="Q14" s="24"/>
      <c r="R14" s="23"/>
      <c r="S14" s="22"/>
      <c r="T14" s="22"/>
      <c r="U14" s="22"/>
      <c r="V14" s="75"/>
      <c r="W14" s="76"/>
      <c r="X14" s="75"/>
      <c r="Y14" s="76"/>
    </row>
    <row r="15" spans="1:33" x14ac:dyDescent="0.2">
      <c r="B15" s="18"/>
      <c r="C15" s="17"/>
      <c r="D15" s="7"/>
      <c r="E15" s="7"/>
      <c r="F15" s="7"/>
      <c r="G15" s="7"/>
      <c r="H15" s="9"/>
      <c r="I15" s="8"/>
      <c r="J15" s="8"/>
      <c r="K15" s="7"/>
      <c r="L15" s="11"/>
    </row>
    <row r="16" spans="1:33" x14ac:dyDescent="0.2">
      <c r="B16" s="12"/>
      <c r="C16" s="12"/>
      <c r="D16" s="12"/>
      <c r="E16" s="12"/>
      <c r="F16" s="425" t="s">
        <v>6</v>
      </c>
      <c r="G16" s="425"/>
      <c r="H16" s="10">
        <f>COUNTIF(H10:H12,"BAJA")</f>
        <v>2</v>
      </c>
      <c r="I16" s="8"/>
      <c r="J16" s="8"/>
      <c r="K16" s="7"/>
      <c r="L16" s="11"/>
      <c r="M16" s="425" t="s">
        <v>6</v>
      </c>
      <c r="N16" s="425"/>
      <c r="O16" s="10">
        <f>COUNTIF(O10:O12,"BAJA")</f>
        <v>3</v>
      </c>
    </row>
    <row r="17" spans="2:24" x14ac:dyDescent="0.2">
      <c r="B17" s="464"/>
      <c r="C17" s="464"/>
      <c r="D17" s="464"/>
      <c r="E17" s="464"/>
      <c r="F17" s="425" t="s">
        <v>5</v>
      </c>
      <c r="G17" s="425"/>
      <c r="H17" s="10">
        <f>COUNTIF(H10:H12,"MODERADA")</f>
        <v>1</v>
      </c>
      <c r="I17" s="8"/>
      <c r="J17" s="8"/>
      <c r="K17" s="7"/>
      <c r="L17" s="12"/>
      <c r="M17" s="425" t="s">
        <v>5</v>
      </c>
      <c r="N17" s="425"/>
      <c r="O17" s="10">
        <f>COUNTIF(O10:O12,"MODERADA")</f>
        <v>0</v>
      </c>
      <c r="V17" s="1"/>
      <c r="X17" s="1"/>
    </row>
    <row r="18" spans="2:24" x14ac:dyDescent="0.2">
      <c r="B18" s="15"/>
      <c r="D18" s="15"/>
      <c r="E18" s="7"/>
      <c r="F18" s="425" t="s">
        <v>4</v>
      </c>
      <c r="G18" s="425"/>
      <c r="H18" s="10">
        <f>COUNTIF(H10:H12,"ALTA")</f>
        <v>0</v>
      </c>
      <c r="I18" s="8"/>
      <c r="J18" s="8"/>
      <c r="K18" s="7"/>
      <c r="L18" s="7"/>
      <c r="M18" s="425" t="s">
        <v>4</v>
      </c>
      <c r="N18" s="425"/>
      <c r="O18" s="10">
        <f>COUNTIF(O10:O12,"ALTA")</f>
        <v>0</v>
      </c>
      <c r="P18" s="1"/>
      <c r="U18" s="1"/>
      <c r="V18" s="1"/>
      <c r="X18" s="1"/>
    </row>
    <row r="19" spans="2:24" ht="15.75" x14ac:dyDescent="0.2">
      <c r="B19" s="14" t="s">
        <v>3</v>
      </c>
      <c r="D19" s="13" t="s">
        <v>2</v>
      </c>
      <c r="E19" s="7"/>
      <c r="F19" s="425" t="s">
        <v>1</v>
      </c>
      <c r="G19" s="425"/>
      <c r="H19" s="10">
        <f>COUNTIF(H10:H12,"EXTREMA")</f>
        <v>0</v>
      </c>
      <c r="I19" s="8"/>
      <c r="J19" s="8"/>
      <c r="K19" s="7"/>
      <c r="L19" s="7"/>
      <c r="M19" s="425" t="s">
        <v>1</v>
      </c>
      <c r="N19" s="425"/>
      <c r="O19" s="10">
        <f>COUNTIF(O10:O12,"EXTREMA")</f>
        <v>0</v>
      </c>
      <c r="P19" s="1"/>
      <c r="U19" s="1"/>
      <c r="V19" s="1"/>
      <c r="X19" s="1"/>
    </row>
    <row r="20" spans="2:24" x14ac:dyDescent="0.2">
      <c r="D20" s="7"/>
      <c r="F20" s="7"/>
      <c r="G20" s="7"/>
      <c r="H20" s="9"/>
      <c r="I20" s="8"/>
      <c r="J20" s="8"/>
      <c r="K20" s="7"/>
      <c r="L20" s="7" t="s">
        <v>0</v>
      </c>
      <c r="O20" s="1"/>
      <c r="P20" s="1"/>
      <c r="U20" s="1"/>
      <c r="V20" s="1"/>
      <c r="X20" s="1"/>
    </row>
    <row r="21" spans="2:24" x14ac:dyDescent="0.2">
      <c r="D21" s="7"/>
      <c r="F21" s="7"/>
      <c r="G21" s="7"/>
      <c r="H21" s="9"/>
      <c r="I21" s="8"/>
      <c r="J21" s="8"/>
      <c r="K21" s="7"/>
      <c r="L21" s="7"/>
      <c r="O21" s="1"/>
      <c r="P21" s="1"/>
      <c r="U21" s="1"/>
      <c r="V21" s="1"/>
      <c r="X21" s="1"/>
    </row>
    <row r="22" spans="2:24" ht="15.75" x14ac:dyDescent="0.2">
      <c r="B22" s="6"/>
      <c r="C22" s="5"/>
      <c r="D22" s="7"/>
      <c r="F22" s="7"/>
      <c r="G22" s="7"/>
      <c r="H22" s="9"/>
      <c r="I22" s="8"/>
      <c r="J22" s="8"/>
      <c r="K22" s="7"/>
      <c r="L22" s="7"/>
      <c r="O22" s="1"/>
      <c r="P22" s="1"/>
      <c r="U22" s="1"/>
      <c r="V22" s="1"/>
      <c r="X22" s="1"/>
    </row>
    <row r="23" spans="2:24" x14ac:dyDescent="0.2">
      <c r="G23" s="7"/>
      <c r="H23" s="9"/>
      <c r="O23" s="1"/>
      <c r="P23" s="1"/>
      <c r="U23" s="1"/>
      <c r="V23" s="1"/>
      <c r="X23" s="1"/>
    </row>
    <row r="24" spans="2:24" x14ac:dyDescent="0.2">
      <c r="E24" s="7"/>
      <c r="G24" s="7"/>
      <c r="H24" s="9"/>
      <c r="O24" s="1"/>
      <c r="P24" s="1"/>
      <c r="U24" s="1"/>
      <c r="V24" s="1"/>
      <c r="X24" s="1"/>
    </row>
    <row r="25" spans="2:24" x14ac:dyDescent="0.2">
      <c r="G25" s="7"/>
      <c r="H25" s="9"/>
      <c r="O25" s="1"/>
      <c r="P25" s="1"/>
      <c r="U25" s="1"/>
      <c r="V25" s="1"/>
      <c r="X25" s="1"/>
    </row>
    <row r="26" spans="2:24" x14ac:dyDescent="0.2">
      <c r="G26" s="7"/>
      <c r="H26" s="9"/>
      <c r="O26" s="1"/>
      <c r="P26" s="1"/>
      <c r="U26" s="1"/>
      <c r="V26" s="1"/>
      <c r="X26" s="1"/>
    </row>
    <row r="27" spans="2:24" x14ac:dyDescent="0.2">
      <c r="G27" s="7"/>
      <c r="H27" s="9"/>
      <c r="O27" s="1"/>
      <c r="P27" s="1"/>
      <c r="U27" s="1"/>
      <c r="V27" s="1"/>
      <c r="X27" s="1"/>
    </row>
    <row r="28" spans="2:24" x14ac:dyDescent="0.2">
      <c r="G28" s="7"/>
      <c r="H28" s="9"/>
      <c r="O28" s="1"/>
      <c r="P28" s="1"/>
      <c r="U28" s="1"/>
      <c r="V28" s="1"/>
      <c r="X28" s="1"/>
    </row>
    <row r="29" spans="2:24" x14ac:dyDescent="0.2">
      <c r="G29" s="7"/>
      <c r="H29" s="9"/>
      <c r="O29" s="1"/>
      <c r="P29" s="1"/>
      <c r="U29" s="1"/>
      <c r="V29" s="1"/>
      <c r="X29" s="1"/>
    </row>
    <row r="30" spans="2:24" x14ac:dyDescent="0.2">
      <c r="G30" s="7"/>
      <c r="H30" s="9"/>
      <c r="O30" s="1"/>
      <c r="P30" s="1"/>
      <c r="U30" s="1"/>
      <c r="V30" s="1"/>
      <c r="X30" s="1"/>
    </row>
    <row r="31" spans="2:24" x14ac:dyDescent="0.2">
      <c r="O31" s="1"/>
      <c r="P31" s="1"/>
      <c r="U31" s="1"/>
      <c r="V31" s="1"/>
      <c r="X31" s="1"/>
    </row>
    <row r="32" spans="2:24" x14ac:dyDescent="0.2">
      <c r="O32" s="1"/>
      <c r="P32" s="1"/>
      <c r="U32" s="1"/>
      <c r="V32" s="1"/>
      <c r="X32" s="1"/>
    </row>
    <row r="33" spans="8:24" x14ac:dyDescent="0.2">
      <c r="O33" s="1"/>
      <c r="P33" s="1"/>
      <c r="U33" s="1"/>
      <c r="V33" s="1"/>
      <c r="X33" s="1"/>
    </row>
    <row r="34" spans="8:24" x14ac:dyDescent="0.2">
      <c r="H34" s="1"/>
      <c r="I34" s="1"/>
      <c r="J34" s="1"/>
      <c r="O34" s="1"/>
      <c r="P34" s="1"/>
      <c r="U34" s="1"/>
      <c r="V34" s="1"/>
      <c r="X34" s="1"/>
    </row>
    <row r="35" spans="8:24" x14ac:dyDescent="0.2">
      <c r="H35" s="1"/>
      <c r="I35" s="1"/>
      <c r="J35" s="1"/>
      <c r="O35" s="1"/>
      <c r="P35" s="1"/>
      <c r="U35" s="1"/>
      <c r="V35" s="1"/>
      <c r="X35" s="1"/>
    </row>
    <row r="36" spans="8:24" x14ac:dyDescent="0.2">
      <c r="H36" s="1"/>
      <c r="I36" s="1"/>
      <c r="J36" s="1"/>
      <c r="O36" s="1"/>
      <c r="P36" s="1"/>
      <c r="U36" s="1"/>
      <c r="V36" s="1"/>
      <c r="X36" s="1"/>
    </row>
    <row r="37" spans="8:24" x14ac:dyDescent="0.2">
      <c r="H37" s="1"/>
      <c r="I37" s="1"/>
      <c r="J37" s="1"/>
      <c r="O37" s="1"/>
      <c r="P37" s="1"/>
      <c r="U37" s="1"/>
      <c r="V37" s="1"/>
      <c r="X37" s="1"/>
    </row>
    <row r="38" spans="8:24" x14ac:dyDescent="0.2">
      <c r="H38" s="1"/>
      <c r="I38" s="1"/>
      <c r="J38" s="1"/>
      <c r="O38" s="1"/>
      <c r="P38" s="1"/>
      <c r="U38" s="1"/>
      <c r="V38" s="1"/>
      <c r="X38" s="1"/>
    </row>
    <row r="39" spans="8:24" x14ac:dyDescent="0.2">
      <c r="H39" s="1"/>
      <c r="I39" s="1"/>
      <c r="J39" s="1"/>
      <c r="O39" s="1"/>
      <c r="P39" s="1"/>
      <c r="U39" s="1"/>
      <c r="V39" s="1"/>
      <c r="X39" s="1"/>
    </row>
    <row r="40" spans="8:24" x14ac:dyDescent="0.2">
      <c r="H40" s="1"/>
      <c r="I40" s="1"/>
      <c r="J40" s="1"/>
      <c r="O40" s="1"/>
      <c r="P40" s="1"/>
      <c r="U40" s="1"/>
      <c r="V40" s="1"/>
      <c r="X40" s="1"/>
    </row>
    <row r="41" spans="8:24" x14ac:dyDescent="0.2">
      <c r="H41" s="1"/>
      <c r="I41" s="1"/>
      <c r="J41" s="1"/>
      <c r="O41" s="1"/>
      <c r="P41" s="1"/>
      <c r="U41" s="1"/>
      <c r="V41" s="1"/>
      <c r="X41" s="1"/>
    </row>
    <row r="42" spans="8:24" x14ac:dyDescent="0.2">
      <c r="H42" s="1"/>
      <c r="I42" s="1"/>
      <c r="J42" s="1"/>
      <c r="O42" s="1"/>
      <c r="P42" s="1"/>
      <c r="U42" s="1"/>
      <c r="V42" s="1"/>
      <c r="X42" s="1"/>
    </row>
    <row r="43" spans="8:24" x14ac:dyDescent="0.2">
      <c r="H43" s="1"/>
      <c r="I43" s="1"/>
      <c r="J43" s="1"/>
      <c r="O43" s="1"/>
      <c r="P43" s="1"/>
      <c r="U43" s="1"/>
      <c r="V43" s="1"/>
      <c r="X43" s="1"/>
    </row>
    <row r="44" spans="8:24" x14ac:dyDescent="0.2">
      <c r="H44" s="1"/>
      <c r="I44" s="1"/>
      <c r="J44" s="1"/>
      <c r="O44" s="1"/>
      <c r="P44" s="1"/>
      <c r="U44" s="1"/>
      <c r="V44" s="1"/>
      <c r="X44" s="1"/>
    </row>
    <row r="45" spans="8:24" x14ac:dyDescent="0.2">
      <c r="H45" s="1"/>
      <c r="I45" s="1"/>
      <c r="J45" s="1"/>
      <c r="O45" s="1"/>
      <c r="P45" s="1"/>
      <c r="U45" s="1"/>
      <c r="V45" s="1"/>
      <c r="X45" s="1"/>
    </row>
    <row r="46" spans="8:24" x14ac:dyDescent="0.2">
      <c r="H46" s="1"/>
      <c r="I46" s="1"/>
      <c r="J46" s="1"/>
      <c r="O46" s="1"/>
      <c r="P46" s="1"/>
      <c r="U46" s="1"/>
      <c r="V46" s="1"/>
      <c r="X46" s="1"/>
    </row>
    <row r="47" spans="8:24" x14ac:dyDescent="0.2">
      <c r="H47" s="1"/>
      <c r="I47" s="1"/>
      <c r="J47" s="1"/>
      <c r="O47" s="1"/>
      <c r="P47" s="1"/>
      <c r="U47" s="1"/>
      <c r="V47" s="1"/>
      <c r="X47" s="1"/>
    </row>
    <row r="48" spans="8:24" x14ac:dyDescent="0.2">
      <c r="H48" s="1"/>
      <c r="I48" s="1"/>
      <c r="J48" s="1"/>
      <c r="O48" s="1"/>
      <c r="P48" s="1"/>
      <c r="U48" s="1"/>
      <c r="V48" s="1"/>
      <c r="X48" s="1"/>
    </row>
    <row r="49" spans="8:24" x14ac:dyDescent="0.2">
      <c r="H49" s="1"/>
      <c r="I49" s="1"/>
      <c r="J49" s="1"/>
      <c r="O49" s="1"/>
      <c r="P49" s="1"/>
      <c r="U49" s="1"/>
      <c r="V49" s="1"/>
      <c r="X49" s="1"/>
    </row>
    <row r="50" spans="8:24" x14ac:dyDescent="0.2">
      <c r="H50" s="1"/>
      <c r="I50" s="1"/>
      <c r="J50" s="1"/>
      <c r="O50" s="1"/>
      <c r="P50" s="1"/>
      <c r="U50" s="1"/>
      <c r="V50" s="1"/>
      <c r="X50" s="1"/>
    </row>
    <row r="51" spans="8:24" x14ac:dyDescent="0.2">
      <c r="H51" s="1"/>
      <c r="I51" s="1"/>
      <c r="J51" s="1"/>
      <c r="O51" s="1"/>
      <c r="P51" s="1"/>
      <c r="U51" s="1"/>
      <c r="V51" s="1"/>
      <c r="X51" s="1"/>
    </row>
    <row r="52" spans="8:24" x14ac:dyDescent="0.2">
      <c r="H52" s="1"/>
      <c r="I52" s="1"/>
      <c r="J52" s="1"/>
      <c r="O52" s="1"/>
      <c r="P52" s="1"/>
      <c r="U52" s="1"/>
      <c r="V52" s="1"/>
      <c r="X52" s="1"/>
    </row>
    <row r="53" spans="8:24" x14ac:dyDescent="0.2">
      <c r="H53" s="1"/>
      <c r="I53" s="1"/>
      <c r="J53" s="1"/>
      <c r="O53" s="1"/>
      <c r="P53" s="1"/>
      <c r="U53" s="1"/>
      <c r="V53" s="1"/>
      <c r="X53" s="1"/>
    </row>
    <row r="54" spans="8:24" x14ac:dyDescent="0.2">
      <c r="H54" s="1"/>
      <c r="I54" s="1"/>
      <c r="J54" s="1"/>
      <c r="O54" s="1"/>
      <c r="P54" s="1"/>
      <c r="U54" s="1"/>
      <c r="V54" s="1"/>
      <c r="X54" s="1"/>
    </row>
    <row r="55" spans="8:24" x14ac:dyDescent="0.2">
      <c r="H55" s="1"/>
      <c r="I55" s="1"/>
      <c r="J55" s="1"/>
      <c r="O55" s="1"/>
      <c r="P55" s="1"/>
      <c r="U55" s="1"/>
      <c r="V55" s="1"/>
      <c r="X55" s="1"/>
    </row>
    <row r="56" spans="8:24" x14ac:dyDescent="0.2">
      <c r="H56" s="1"/>
      <c r="I56" s="1"/>
      <c r="J56" s="1"/>
      <c r="O56" s="1"/>
      <c r="P56" s="1"/>
      <c r="U56" s="1"/>
      <c r="V56" s="1"/>
      <c r="X56" s="1"/>
    </row>
    <row r="57" spans="8:24" x14ac:dyDescent="0.2">
      <c r="H57" s="1"/>
      <c r="I57" s="1"/>
      <c r="J57" s="1"/>
      <c r="O57" s="1"/>
      <c r="P57" s="1"/>
      <c r="U57" s="1"/>
    </row>
  </sheetData>
  <mergeCells count="38">
    <mergeCell ref="E1:X1"/>
    <mergeCell ref="E2:X2"/>
    <mergeCell ref="S5:U5"/>
    <mergeCell ref="V8:W8"/>
    <mergeCell ref="X8:Y8"/>
    <mergeCell ref="Z8:AA8"/>
    <mergeCell ref="E5:P5"/>
    <mergeCell ref="Q5:R5"/>
    <mergeCell ref="AD8:AE8"/>
    <mergeCell ref="AF8:AG8"/>
    <mergeCell ref="E6:U6"/>
    <mergeCell ref="Q8:Q9"/>
    <mergeCell ref="S8:S9"/>
    <mergeCell ref="T8:T9"/>
    <mergeCell ref="J8:K8"/>
    <mergeCell ref="L8:L9"/>
    <mergeCell ref="M8:N8"/>
    <mergeCell ref="AB8:AC8"/>
    <mergeCell ref="U8:U9"/>
    <mergeCell ref="F19:G19"/>
    <mergeCell ref="M19:N19"/>
    <mergeCell ref="F18:G18"/>
    <mergeCell ref="M18:N18"/>
    <mergeCell ref="R8:R9"/>
    <mergeCell ref="I8:I9"/>
    <mergeCell ref="F16:G16"/>
    <mergeCell ref="M16:N16"/>
    <mergeCell ref="F8:G8"/>
    <mergeCell ref="H8:H9"/>
    <mergeCell ref="B17:E17"/>
    <mergeCell ref="O8:O9"/>
    <mergeCell ref="P8:P9"/>
    <mergeCell ref="F17:G17"/>
    <mergeCell ref="M17:N17"/>
    <mergeCell ref="D8:D9"/>
    <mergeCell ref="B8:B9"/>
    <mergeCell ref="C8:C9"/>
    <mergeCell ref="E8:E9"/>
  </mergeCells>
  <conditionalFormatting sqref="H7 O7 H15:H1048576 O15:O1048576">
    <cfRule type="cellIs" dxfId="78" priority="82" operator="equal">
      <formula>"BAJA"</formula>
    </cfRule>
  </conditionalFormatting>
  <conditionalFormatting sqref="H7 O7 H15:H1048576 O15:O1048576">
    <cfRule type="cellIs" dxfId="77" priority="79" operator="equal">
      <formula>"EXTREMA"</formula>
    </cfRule>
    <cfRule type="cellIs" dxfId="76" priority="80" operator="equal">
      <formula>"ALTA"</formula>
    </cfRule>
    <cfRule type="cellIs" dxfId="75" priority="81" operator="equal">
      <formula>"MODERADA"</formula>
    </cfRule>
  </conditionalFormatting>
  <conditionalFormatting sqref="E15:F1048576 E7:F7 F10:G14 M7:N7 M15:N1048576">
    <cfRule type="colorScale" priority="78">
      <colorScale>
        <cfvo type="num" val="1"/>
        <cfvo type="num" val="3"/>
        <cfvo type="num" val="5"/>
        <color theme="6" tint="-0.499984740745262"/>
        <color rgb="FFFFFF00"/>
        <color rgb="FFC00000"/>
      </colorScale>
    </cfRule>
  </conditionalFormatting>
  <conditionalFormatting sqref="H16:H19">
    <cfRule type="cellIs" dxfId="74" priority="77" operator="equal">
      <formula>"BAJA"</formula>
    </cfRule>
  </conditionalFormatting>
  <conditionalFormatting sqref="H16:H19">
    <cfRule type="cellIs" dxfId="73" priority="74" operator="equal">
      <formula>"EXTREMA"</formula>
    </cfRule>
    <cfRule type="cellIs" dxfId="72" priority="75" operator="equal">
      <formula>"ALTA"</formula>
    </cfRule>
    <cfRule type="cellIs" dxfId="71" priority="76" operator="equal">
      <formula>"MODERADA"</formula>
    </cfRule>
  </conditionalFormatting>
  <conditionalFormatting sqref="F16:F19">
    <cfRule type="colorScale" priority="73">
      <colorScale>
        <cfvo type="num" val="1"/>
        <cfvo type="num" val="3"/>
        <cfvo type="num" val="5"/>
        <color theme="6" tint="-0.499984740745262"/>
        <color rgb="FFFFFF00"/>
        <color rgb="FFC00000"/>
      </colorScale>
    </cfRule>
  </conditionalFormatting>
  <conditionalFormatting sqref="H16:H19">
    <cfRule type="cellIs" dxfId="70" priority="72" operator="equal">
      <formula>"BAJA"</formula>
    </cfRule>
  </conditionalFormatting>
  <conditionalFormatting sqref="H16:H19">
    <cfRule type="cellIs" dxfId="69" priority="69" operator="equal">
      <formula>"EXTREMA"</formula>
    </cfRule>
    <cfRule type="cellIs" dxfId="68" priority="70" operator="equal">
      <formula>"ALTA"</formula>
    </cfRule>
    <cfRule type="cellIs" dxfId="67" priority="71" operator="equal">
      <formula>"MODERADA"</formula>
    </cfRule>
  </conditionalFormatting>
  <conditionalFormatting sqref="F16:F19">
    <cfRule type="colorScale" priority="68">
      <colorScale>
        <cfvo type="num" val="1"/>
        <cfvo type="num" val="3"/>
        <cfvo type="num" val="5"/>
        <color theme="6" tint="-0.499984740745262"/>
        <color rgb="FFFFFF00"/>
        <color rgb="FFC00000"/>
      </colorScale>
    </cfRule>
  </conditionalFormatting>
  <conditionalFormatting sqref="H16:H19">
    <cfRule type="cellIs" dxfId="66" priority="67" operator="equal">
      <formula>"BAJA"</formula>
    </cfRule>
  </conditionalFormatting>
  <conditionalFormatting sqref="H16:H19">
    <cfRule type="cellIs" dxfId="65" priority="64" operator="equal">
      <formula>"EXTREMA"</formula>
    </cfRule>
    <cfRule type="cellIs" dxfId="64" priority="65" operator="equal">
      <formula>"ALTA"</formula>
    </cfRule>
    <cfRule type="cellIs" dxfId="63" priority="66" operator="equal">
      <formula>"MODERADA"</formula>
    </cfRule>
  </conditionalFormatting>
  <conditionalFormatting sqref="F16:F19">
    <cfRule type="colorScale" priority="63">
      <colorScale>
        <cfvo type="num" val="1"/>
        <cfvo type="num" val="3"/>
        <cfvo type="num" val="5"/>
        <color theme="6" tint="-0.499984740745262"/>
        <color rgb="FFFFFF00"/>
        <color rgb="FFC00000"/>
      </colorScale>
    </cfRule>
  </conditionalFormatting>
  <conditionalFormatting sqref="H16:H19">
    <cfRule type="cellIs" dxfId="62" priority="62" operator="equal">
      <formula>"BAJA"</formula>
    </cfRule>
  </conditionalFormatting>
  <conditionalFormatting sqref="H16:H19">
    <cfRule type="cellIs" dxfId="61" priority="59" operator="equal">
      <formula>"EXTREMA"</formula>
    </cfRule>
    <cfRule type="cellIs" dxfId="60" priority="60" operator="equal">
      <formula>"ALTA"</formula>
    </cfRule>
    <cfRule type="cellIs" dxfId="59" priority="61" operator="equal">
      <formula>"MODERADA"</formula>
    </cfRule>
  </conditionalFormatting>
  <conditionalFormatting sqref="F16:F19">
    <cfRule type="colorScale" priority="58">
      <colorScale>
        <cfvo type="num" val="1"/>
        <cfvo type="num" val="3"/>
        <cfvo type="num" val="5"/>
        <color theme="6" tint="-0.499984740745262"/>
        <color rgb="FFFFFF00"/>
        <color rgb="FFC00000"/>
      </colorScale>
    </cfRule>
  </conditionalFormatting>
  <conditionalFormatting sqref="H16:H19">
    <cfRule type="cellIs" dxfId="58" priority="57" operator="equal">
      <formula>"BAJA"</formula>
    </cfRule>
  </conditionalFormatting>
  <conditionalFormatting sqref="H16:H19">
    <cfRule type="cellIs" dxfId="57" priority="54" operator="equal">
      <formula>"EXTREMA"</formula>
    </cfRule>
    <cfRule type="cellIs" dxfId="56" priority="55" operator="equal">
      <formula>"ALTA"</formula>
    </cfRule>
    <cfRule type="cellIs" dxfId="55" priority="56" operator="equal">
      <formula>"MODERADA"</formula>
    </cfRule>
  </conditionalFormatting>
  <conditionalFormatting sqref="F16:F19">
    <cfRule type="colorScale" priority="53">
      <colorScale>
        <cfvo type="num" val="1"/>
        <cfvo type="num" val="3"/>
        <cfvo type="num" val="5"/>
        <color theme="6" tint="-0.499984740745262"/>
        <color rgb="FFFFFF00"/>
        <color rgb="FFC00000"/>
      </colorScale>
    </cfRule>
  </conditionalFormatting>
  <conditionalFormatting sqref="H16:H19">
    <cfRule type="cellIs" dxfId="54" priority="52" operator="equal">
      <formula>"BAJA"</formula>
    </cfRule>
  </conditionalFormatting>
  <conditionalFormatting sqref="H16:H19">
    <cfRule type="cellIs" dxfId="53" priority="49" operator="equal">
      <formula>"EXTREMA"</formula>
    </cfRule>
    <cfRule type="cellIs" dxfId="52" priority="50" operator="equal">
      <formula>"ALTA"</formula>
    </cfRule>
    <cfRule type="cellIs" dxfId="51" priority="51" operator="equal">
      <formula>"MODERADA"</formula>
    </cfRule>
  </conditionalFormatting>
  <conditionalFormatting sqref="O16:O19">
    <cfRule type="cellIs" dxfId="50" priority="48" operator="equal">
      <formula>"BAJA"</formula>
    </cfRule>
  </conditionalFormatting>
  <conditionalFormatting sqref="O16:O19">
    <cfRule type="cellIs" dxfId="49" priority="45" operator="equal">
      <formula>"EXTREMA"</formula>
    </cfRule>
    <cfRule type="cellIs" dxfId="48" priority="46" operator="equal">
      <formula>"ALTA"</formula>
    </cfRule>
    <cfRule type="cellIs" dxfId="47" priority="47" operator="equal">
      <formula>"MODERADA"</formula>
    </cfRule>
  </conditionalFormatting>
  <conditionalFormatting sqref="M16:M19">
    <cfRule type="colorScale" priority="44">
      <colorScale>
        <cfvo type="num" val="1"/>
        <cfvo type="num" val="3"/>
        <cfvo type="num" val="5"/>
        <color theme="6" tint="-0.499984740745262"/>
        <color rgb="FFFFFF00"/>
        <color rgb="FFC00000"/>
      </colorScale>
    </cfRule>
  </conditionalFormatting>
  <conditionalFormatting sqref="O16:O19">
    <cfRule type="cellIs" dxfId="46" priority="43" operator="equal">
      <formula>"BAJA"</formula>
    </cfRule>
  </conditionalFormatting>
  <conditionalFormatting sqref="O16:O19">
    <cfRule type="cellIs" dxfId="45" priority="40" operator="equal">
      <formula>"EXTREMA"</formula>
    </cfRule>
    <cfRule type="cellIs" dxfId="44" priority="41" operator="equal">
      <formula>"ALTA"</formula>
    </cfRule>
    <cfRule type="cellIs" dxfId="43" priority="42" operator="equal">
      <formula>"MODERADA"</formula>
    </cfRule>
  </conditionalFormatting>
  <conditionalFormatting sqref="M16:M19">
    <cfRule type="colorScale" priority="39">
      <colorScale>
        <cfvo type="num" val="1"/>
        <cfvo type="num" val="3"/>
        <cfvo type="num" val="5"/>
        <color theme="6" tint="-0.499984740745262"/>
        <color rgb="FFFFFF00"/>
        <color rgb="FFC00000"/>
      </colorScale>
    </cfRule>
  </conditionalFormatting>
  <conditionalFormatting sqref="O16:O19">
    <cfRule type="cellIs" dxfId="42" priority="38" operator="equal">
      <formula>"BAJA"</formula>
    </cfRule>
  </conditionalFormatting>
  <conditionalFormatting sqref="O16:O19">
    <cfRule type="cellIs" dxfId="41" priority="35" operator="equal">
      <formula>"EXTREMA"</formula>
    </cfRule>
    <cfRule type="cellIs" dxfId="40" priority="36" operator="equal">
      <formula>"ALTA"</formula>
    </cfRule>
    <cfRule type="cellIs" dxfId="39" priority="37" operator="equal">
      <formula>"MODERADA"</formula>
    </cfRule>
  </conditionalFormatting>
  <conditionalFormatting sqref="M16:M19">
    <cfRule type="colorScale" priority="34">
      <colorScale>
        <cfvo type="num" val="1"/>
        <cfvo type="num" val="3"/>
        <cfvo type="num" val="5"/>
        <color theme="6" tint="-0.499984740745262"/>
        <color rgb="FFFFFF00"/>
        <color rgb="FFC00000"/>
      </colorScale>
    </cfRule>
  </conditionalFormatting>
  <conditionalFormatting sqref="O16:O19">
    <cfRule type="cellIs" dxfId="38" priority="33" operator="equal">
      <formula>"BAJA"</formula>
    </cfRule>
  </conditionalFormatting>
  <conditionalFormatting sqref="O16:O19">
    <cfRule type="cellIs" dxfId="37" priority="30" operator="equal">
      <formula>"EXTREMA"</formula>
    </cfRule>
    <cfRule type="cellIs" dxfId="36" priority="31" operator="equal">
      <formula>"ALTA"</formula>
    </cfRule>
    <cfRule type="cellIs" dxfId="35" priority="32" operator="equal">
      <formula>"MODERADA"</formula>
    </cfRule>
  </conditionalFormatting>
  <conditionalFormatting sqref="M16:M19">
    <cfRule type="colorScale" priority="29">
      <colorScale>
        <cfvo type="num" val="1"/>
        <cfvo type="num" val="3"/>
        <cfvo type="num" val="5"/>
        <color theme="6" tint="-0.499984740745262"/>
        <color rgb="FFFFFF00"/>
        <color rgb="FFC00000"/>
      </colorScale>
    </cfRule>
  </conditionalFormatting>
  <conditionalFormatting sqref="O16:O19">
    <cfRule type="cellIs" dxfId="34" priority="28" operator="equal">
      <formula>"BAJA"</formula>
    </cfRule>
  </conditionalFormatting>
  <conditionalFormatting sqref="O16:O19">
    <cfRule type="cellIs" dxfId="33" priority="25" operator="equal">
      <formula>"EXTREMA"</formula>
    </cfRule>
    <cfRule type="cellIs" dxfId="32" priority="26" operator="equal">
      <formula>"ALTA"</formula>
    </cfRule>
    <cfRule type="cellIs" dxfId="31" priority="27" operator="equal">
      <formula>"MODERADA"</formula>
    </cfRule>
  </conditionalFormatting>
  <conditionalFormatting sqref="M16:M19">
    <cfRule type="colorScale" priority="24">
      <colorScale>
        <cfvo type="num" val="1"/>
        <cfvo type="num" val="3"/>
        <cfvo type="num" val="5"/>
        <color theme="6" tint="-0.499984740745262"/>
        <color rgb="FFFFFF00"/>
        <color rgb="FFC00000"/>
      </colorScale>
    </cfRule>
  </conditionalFormatting>
  <conditionalFormatting sqref="O16:O19">
    <cfRule type="cellIs" dxfId="30" priority="23" operator="equal">
      <formula>"BAJA"</formula>
    </cfRule>
  </conditionalFormatting>
  <conditionalFormatting sqref="O16:O19">
    <cfRule type="cellIs" dxfId="29" priority="20" operator="equal">
      <formula>"EXTREMA"</formula>
    </cfRule>
    <cfRule type="cellIs" dxfId="28" priority="21" operator="equal">
      <formula>"ALTA"</formula>
    </cfRule>
    <cfRule type="cellIs" dxfId="27" priority="22" operator="equal">
      <formula>"MODERADA"</formula>
    </cfRule>
  </conditionalFormatting>
  <conditionalFormatting sqref="H10:H14">
    <cfRule type="cellIs" dxfId="26" priority="16" operator="equal">
      <formula>"EXTREMA"</formula>
    </cfRule>
    <cfRule type="cellIs" dxfId="25" priority="17" operator="equal">
      <formula>"ALTA"</formula>
    </cfRule>
    <cfRule type="cellIs" dxfId="24" priority="18" operator="equal">
      <formula>"MODERADA"</formula>
    </cfRule>
    <cfRule type="cellIs" dxfId="23" priority="19" operator="equal">
      <formula>"BAJA"</formula>
    </cfRule>
  </conditionalFormatting>
  <conditionalFormatting sqref="O10:O14">
    <cfRule type="cellIs" dxfId="22" priority="12" operator="equal">
      <formula>"EXTREMA"</formula>
    </cfRule>
    <cfRule type="cellIs" dxfId="21" priority="13" operator="equal">
      <formula>"ALTA"</formula>
    </cfRule>
    <cfRule type="cellIs" dxfId="20" priority="14" operator="equal">
      <formula>"MODERADA"</formula>
    </cfRule>
    <cfRule type="cellIs" dxfId="19" priority="15" operator="equal">
      <formula>"BAJA"</formula>
    </cfRule>
  </conditionalFormatting>
  <conditionalFormatting sqref="M10:N14">
    <cfRule type="colorScale" priority="11">
      <colorScale>
        <cfvo type="num" val="1"/>
        <cfvo type="num" val="3"/>
        <cfvo type="num" val="5"/>
        <color theme="6" tint="-0.499984740745262"/>
        <color rgb="FFFFFF00"/>
        <color rgb="FFC00000"/>
      </colorScale>
    </cfRule>
  </conditionalFormatting>
  <conditionalFormatting sqref="H8:H9 O8:O9">
    <cfRule type="cellIs" dxfId="18" priority="10" operator="equal">
      <formula>"BAJA"</formula>
    </cfRule>
  </conditionalFormatting>
  <conditionalFormatting sqref="H8:H9 O8:O9">
    <cfRule type="cellIs" dxfId="17" priority="7" operator="equal">
      <formula>"EXTREMA"</formula>
    </cfRule>
    <cfRule type="cellIs" dxfId="16" priority="8" operator="equal">
      <formula>"ALTA"</formula>
    </cfRule>
    <cfRule type="cellIs" dxfId="15" priority="9" operator="equal">
      <formula>"MODERADA"</formula>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K3 R3">
    <cfRule type="cellIs" dxfId="14" priority="5" operator="equal">
      <formula>"BAJA"</formula>
    </cfRule>
  </conditionalFormatting>
  <conditionalFormatting sqref="K3 R3">
    <cfRule type="cellIs" dxfId="13" priority="2" operator="equal">
      <formula>"EXTREMA"</formula>
    </cfRule>
    <cfRule type="cellIs" dxfId="12" priority="3" operator="equal">
      <formula>"ALTA"</formula>
    </cfRule>
    <cfRule type="cellIs" dxfId="11"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11811023622047245" top="0.35433070866141736" bottom="0.35433070866141736" header="0.31496062992125984" footer="0.31496062992125984"/>
  <pageSetup paperSize="5" scale="49" fitToHeight="9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0000"/>
    <pageSetUpPr fitToPage="1"/>
  </sheetPr>
  <dimension ref="A1:Y54"/>
  <sheetViews>
    <sheetView view="pageBreakPreview" zoomScale="60" zoomScaleNormal="70" workbookViewId="0">
      <selection activeCell="D16" sqref="D16"/>
    </sheetView>
  </sheetViews>
  <sheetFormatPr baseColWidth="10" defaultColWidth="11.42578125" defaultRowHeight="15" x14ac:dyDescent="0.25"/>
  <cols>
    <col min="1" max="1" width="2.7109375" style="142" customWidth="1"/>
    <col min="2" max="2" width="6.7109375" style="160" customWidth="1"/>
    <col min="3" max="3" width="6.7109375" style="140" customWidth="1"/>
    <col min="4" max="4" width="24.7109375" style="138" customWidth="1"/>
    <col min="5" max="5" width="40.140625" style="163" customWidth="1"/>
    <col min="6" max="9" width="4.7109375" style="47" customWidth="1"/>
    <col min="10" max="10" width="6.5703125" style="47" customWidth="1"/>
    <col min="11" max="11" width="7" style="47" customWidth="1"/>
    <col min="12" max="23" width="4.7109375" style="47" customWidth="1"/>
    <col min="24" max="24" width="8.7109375" style="45" customWidth="1"/>
    <col min="25" max="25" width="24.7109375" style="47" customWidth="1"/>
    <col min="26" max="16384" width="11.42578125" style="47"/>
  </cols>
  <sheetData>
    <row r="1" spans="1:25" s="138" customFormat="1" ht="135.94999999999999" customHeight="1" x14ac:dyDescent="0.25">
      <c r="A1" s="137"/>
      <c r="C1" s="139"/>
      <c r="D1" s="498" t="s">
        <v>424</v>
      </c>
      <c r="E1" s="499"/>
      <c r="F1" s="497" t="s">
        <v>425</v>
      </c>
      <c r="G1" s="497"/>
      <c r="H1" s="497" t="s">
        <v>426</v>
      </c>
      <c r="I1" s="497"/>
      <c r="J1" s="497" t="s">
        <v>427</v>
      </c>
      <c r="K1" s="497"/>
      <c r="L1" s="497" t="s">
        <v>428</v>
      </c>
      <c r="M1" s="497"/>
      <c r="N1" s="497" t="s">
        <v>429</v>
      </c>
      <c r="O1" s="497"/>
      <c r="P1" s="497" t="s">
        <v>430</v>
      </c>
      <c r="Q1" s="497"/>
      <c r="R1" s="497" t="s">
        <v>431</v>
      </c>
      <c r="S1" s="497"/>
      <c r="T1" s="497" t="s">
        <v>432</v>
      </c>
      <c r="U1" s="497"/>
      <c r="V1" s="497" t="s">
        <v>433</v>
      </c>
      <c r="W1" s="497"/>
      <c r="X1" s="500" t="s">
        <v>434</v>
      </c>
      <c r="Y1" s="501"/>
    </row>
    <row r="2" spans="1:25" s="138" customFormat="1" ht="18" customHeight="1" x14ac:dyDescent="0.25">
      <c r="A2" s="137"/>
      <c r="B2" s="506" t="s">
        <v>435</v>
      </c>
      <c r="C2" s="507" t="s">
        <v>436</v>
      </c>
      <c r="D2" s="509" t="s">
        <v>437</v>
      </c>
      <c r="E2" s="509" t="s">
        <v>438</v>
      </c>
      <c r="F2" s="505" t="s">
        <v>439</v>
      </c>
      <c r="G2" s="505"/>
      <c r="H2" s="505" t="s">
        <v>439</v>
      </c>
      <c r="I2" s="505"/>
      <c r="J2" s="505" t="s">
        <v>440</v>
      </c>
      <c r="K2" s="505"/>
      <c r="L2" s="505" t="s">
        <v>441</v>
      </c>
      <c r="M2" s="505"/>
      <c r="N2" s="505" t="s">
        <v>440</v>
      </c>
      <c r="O2" s="505"/>
      <c r="P2" s="505" t="s">
        <v>442</v>
      </c>
      <c r="Q2" s="505"/>
      <c r="R2" s="505" t="s">
        <v>440</v>
      </c>
      <c r="S2" s="505"/>
      <c r="T2" s="505" t="s">
        <v>442</v>
      </c>
      <c r="U2" s="505"/>
      <c r="V2" s="505" t="s">
        <v>443</v>
      </c>
      <c r="W2" s="505"/>
      <c r="X2" s="511" t="s">
        <v>444</v>
      </c>
      <c r="Y2" s="513" t="s">
        <v>445</v>
      </c>
    </row>
    <row r="3" spans="1:25" s="45" customFormat="1" ht="18" customHeight="1" x14ac:dyDescent="0.25">
      <c r="A3" s="140"/>
      <c r="B3" s="506"/>
      <c r="C3" s="508"/>
      <c r="D3" s="510"/>
      <c r="E3" s="510"/>
      <c r="F3" s="141" t="s">
        <v>446</v>
      </c>
      <c r="G3" s="141" t="s">
        <v>447</v>
      </c>
      <c r="H3" s="141" t="s">
        <v>446</v>
      </c>
      <c r="I3" s="141" t="s">
        <v>447</v>
      </c>
      <c r="J3" s="141" t="s">
        <v>446</v>
      </c>
      <c r="K3" s="141" t="s">
        <v>447</v>
      </c>
      <c r="L3" s="141" t="s">
        <v>446</v>
      </c>
      <c r="M3" s="141" t="s">
        <v>447</v>
      </c>
      <c r="N3" s="141" t="s">
        <v>446</v>
      </c>
      <c r="O3" s="141" t="s">
        <v>447</v>
      </c>
      <c r="P3" s="141" t="s">
        <v>446</v>
      </c>
      <c r="Q3" s="141" t="s">
        <v>447</v>
      </c>
      <c r="R3" s="141" t="s">
        <v>446</v>
      </c>
      <c r="S3" s="141" t="s">
        <v>447</v>
      </c>
      <c r="T3" s="141" t="s">
        <v>446</v>
      </c>
      <c r="U3" s="141" t="s">
        <v>447</v>
      </c>
      <c r="V3" s="141" t="s">
        <v>446</v>
      </c>
      <c r="W3" s="141" t="s">
        <v>447</v>
      </c>
      <c r="X3" s="512"/>
      <c r="Y3" s="514"/>
    </row>
    <row r="4" spans="1:25" ht="45" x14ac:dyDescent="0.25">
      <c r="B4" s="502" t="s">
        <v>258</v>
      </c>
      <c r="C4" s="143">
        <v>1.1000000000000001</v>
      </c>
      <c r="D4" s="144" t="s">
        <v>448</v>
      </c>
      <c r="E4" s="144" t="s">
        <v>449</v>
      </c>
      <c r="F4" s="145" t="s">
        <v>450</v>
      </c>
      <c r="G4" s="145"/>
      <c r="H4" s="145"/>
      <c r="I4" s="145" t="s">
        <v>450</v>
      </c>
      <c r="J4" s="145"/>
      <c r="K4" s="145" t="s">
        <v>450</v>
      </c>
      <c r="L4" s="145" t="s">
        <v>450</v>
      </c>
      <c r="M4" s="145"/>
      <c r="N4" s="145"/>
      <c r="O4" s="145" t="s">
        <v>450</v>
      </c>
      <c r="P4" s="145" t="s">
        <v>450</v>
      </c>
      <c r="Q4" s="145"/>
      <c r="R4" s="145" t="s">
        <v>450</v>
      </c>
      <c r="S4" s="145"/>
      <c r="T4" s="145" t="s">
        <v>450</v>
      </c>
      <c r="U4" s="145"/>
      <c r="V4" s="145" t="s">
        <v>450</v>
      </c>
      <c r="W4" s="145"/>
      <c r="X4" s="146">
        <f>IF(J4="X",15,0)+IF(L4="X",5,0)+IF(N4="X",15,0)+IF(P4="X",10,0)+IF(R4="X",15,0)+IF(T4="X",10,0)+IF(V4="X",30,0)</f>
        <v>70</v>
      </c>
      <c r="Y4" s="147" t="s">
        <v>451</v>
      </c>
    </row>
    <row r="5" spans="1:25" ht="56.1" customHeight="1" x14ac:dyDescent="0.25">
      <c r="B5" s="503"/>
      <c r="C5" s="143">
        <v>1.2</v>
      </c>
      <c r="D5" s="144" t="s">
        <v>452</v>
      </c>
      <c r="E5" s="144" t="s">
        <v>453</v>
      </c>
      <c r="F5" s="145" t="s">
        <v>450</v>
      </c>
      <c r="G5" s="145"/>
      <c r="H5" s="145" t="s">
        <v>450</v>
      </c>
      <c r="I5" s="145"/>
      <c r="J5" s="145"/>
      <c r="K5" s="145" t="s">
        <v>450</v>
      </c>
      <c r="L5" s="145"/>
      <c r="M5" s="145" t="s">
        <v>450</v>
      </c>
      <c r="N5" s="145"/>
      <c r="O5" s="145" t="s">
        <v>450</v>
      </c>
      <c r="P5" s="145" t="s">
        <v>450</v>
      </c>
      <c r="Q5" s="145"/>
      <c r="R5" s="145"/>
      <c r="S5" s="145" t="s">
        <v>450</v>
      </c>
      <c r="T5" s="145"/>
      <c r="U5" s="145" t="s">
        <v>450</v>
      </c>
      <c r="V5" s="145"/>
      <c r="W5" s="145" t="s">
        <v>450</v>
      </c>
      <c r="X5" s="148">
        <f t="shared" ref="X5:X49" si="0">IF(J5="X",15,0)+IF(L5="X",5,0)+IF(N5="X",15,0)+IF(P5="X",10,0)+IF(R5="X",15,0)+IF(T5="X",10,0)+IF(V5="X",30,0)</f>
        <v>10</v>
      </c>
      <c r="Y5" s="147" t="s">
        <v>451</v>
      </c>
    </row>
    <row r="6" spans="1:25" ht="56.1" customHeight="1" x14ac:dyDescent="0.25">
      <c r="B6" s="503"/>
      <c r="C6" s="143">
        <v>1.3</v>
      </c>
      <c r="D6" s="144" t="s">
        <v>454</v>
      </c>
      <c r="E6" s="144" t="s">
        <v>455</v>
      </c>
      <c r="F6" s="145" t="s">
        <v>450</v>
      </c>
      <c r="G6" s="145"/>
      <c r="H6" s="145" t="s">
        <v>450</v>
      </c>
      <c r="I6" s="145"/>
      <c r="J6" s="145"/>
      <c r="K6" s="145" t="s">
        <v>450</v>
      </c>
      <c r="L6" s="145" t="s">
        <v>450</v>
      </c>
      <c r="M6" s="145"/>
      <c r="N6" s="145"/>
      <c r="O6" s="145" t="s">
        <v>450</v>
      </c>
      <c r="P6" s="145" t="s">
        <v>450</v>
      </c>
      <c r="Q6" s="145"/>
      <c r="R6" s="145" t="s">
        <v>450</v>
      </c>
      <c r="S6" s="145"/>
      <c r="T6" s="145" t="s">
        <v>450</v>
      </c>
      <c r="U6" s="145"/>
      <c r="V6" s="145" t="s">
        <v>450</v>
      </c>
      <c r="W6" s="145"/>
      <c r="X6" s="146">
        <f t="shared" si="0"/>
        <v>70</v>
      </c>
      <c r="Y6" s="147" t="s">
        <v>451</v>
      </c>
    </row>
    <row r="7" spans="1:25" ht="56.1" customHeight="1" x14ac:dyDescent="0.25">
      <c r="B7" s="504"/>
      <c r="C7" s="143">
        <v>1.4</v>
      </c>
      <c r="D7" s="144" t="s">
        <v>456</v>
      </c>
      <c r="E7" s="144" t="s">
        <v>268</v>
      </c>
      <c r="F7" s="145" t="s">
        <v>450</v>
      </c>
      <c r="G7" s="145"/>
      <c r="H7" s="145"/>
      <c r="I7" s="145" t="s">
        <v>450</v>
      </c>
      <c r="J7" s="145"/>
      <c r="K7" s="145" t="s">
        <v>450</v>
      </c>
      <c r="L7" s="145" t="s">
        <v>450</v>
      </c>
      <c r="M7" s="145"/>
      <c r="N7" s="145"/>
      <c r="O7" s="145" t="s">
        <v>450</v>
      </c>
      <c r="P7" s="145" t="s">
        <v>450</v>
      </c>
      <c r="Q7" s="145"/>
      <c r="R7" s="145" t="s">
        <v>450</v>
      </c>
      <c r="S7" s="145"/>
      <c r="T7" s="145"/>
      <c r="U7" s="145" t="s">
        <v>450</v>
      </c>
      <c r="V7" s="145"/>
      <c r="W7" s="145" t="s">
        <v>450</v>
      </c>
      <c r="X7" s="148">
        <f t="shared" si="0"/>
        <v>30</v>
      </c>
      <c r="Y7" s="147" t="s">
        <v>451</v>
      </c>
    </row>
    <row r="8" spans="1:25" ht="74.25" customHeight="1" x14ac:dyDescent="0.25">
      <c r="B8" s="502" t="s">
        <v>457</v>
      </c>
      <c r="C8" s="143">
        <v>2.1</v>
      </c>
      <c r="D8" s="149" t="s">
        <v>458</v>
      </c>
      <c r="E8" s="149" t="s">
        <v>459</v>
      </c>
      <c r="F8" s="145" t="s">
        <v>450</v>
      </c>
      <c r="G8" s="145"/>
      <c r="H8" s="145" t="s">
        <v>450</v>
      </c>
      <c r="I8" s="145"/>
      <c r="J8" s="145" t="s">
        <v>450</v>
      </c>
      <c r="K8" s="145"/>
      <c r="L8" s="145" t="s">
        <v>450</v>
      </c>
      <c r="M8" s="145"/>
      <c r="N8" s="145"/>
      <c r="O8" s="145" t="s">
        <v>450</v>
      </c>
      <c r="P8" s="145" t="s">
        <v>450</v>
      </c>
      <c r="Q8" s="145"/>
      <c r="R8" s="145" t="s">
        <v>450</v>
      </c>
      <c r="S8" s="145"/>
      <c r="T8" s="145" t="s">
        <v>450</v>
      </c>
      <c r="U8" s="145"/>
      <c r="V8" s="145" t="s">
        <v>450</v>
      </c>
      <c r="W8" s="145"/>
      <c r="X8" s="146">
        <f>IF(J8="X",15,0)+IF(L8="X",5,0)+IF(N8="X",15,0)+IF(P8="X",10,0)+IF(R8="X",15,0)+IF(T8="X",10,0)+IF(V8="X",30,0)</f>
        <v>85</v>
      </c>
      <c r="Y8" s="147" t="s">
        <v>451</v>
      </c>
    </row>
    <row r="9" spans="1:25" ht="73.5" customHeight="1" x14ac:dyDescent="0.25">
      <c r="B9" s="503"/>
      <c r="C9" s="143">
        <v>2.2000000000000002</v>
      </c>
      <c r="D9" s="149" t="s">
        <v>460</v>
      </c>
      <c r="E9" s="149" t="s">
        <v>461</v>
      </c>
      <c r="F9" s="145" t="s">
        <v>450</v>
      </c>
      <c r="G9" s="145"/>
      <c r="H9" s="145"/>
      <c r="I9" s="145" t="s">
        <v>450</v>
      </c>
      <c r="J9" s="145" t="s">
        <v>450</v>
      </c>
      <c r="K9" s="145"/>
      <c r="L9" s="145" t="s">
        <v>450</v>
      </c>
      <c r="M9" s="145"/>
      <c r="N9" s="145"/>
      <c r="O9" s="145" t="s">
        <v>450</v>
      </c>
      <c r="P9" s="145" t="s">
        <v>450</v>
      </c>
      <c r="Q9" s="145"/>
      <c r="R9" s="145" t="s">
        <v>450</v>
      </c>
      <c r="S9" s="145"/>
      <c r="T9" s="145" t="s">
        <v>450</v>
      </c>
      <c r="U9" s="145"/>
      <c r="V9" s="145" t="s">
        <v>450</v>
      </c>
      <c r="W9" s="145"/>
      <c r="X9" s="146">
        <f t="shared" si="0"/>
        <v>85</v>
      </c>
      <c r="Y9" s="147" t="s">
        <v>451</v>
      </c>
    </row>
    <row r="10" spans="1:25" ht="67.5" customHeight="1" x14ac:dyDescent="0.25">
      <c r="B10" s="503"/>
      <c r="C10" s="143">
        <v>2.2999999999999998</v>
      </c>
      <c r="D10" s="149" t="s">
        <v>462</v>
      </c>
      <c r="E10" s="149" t="s">
        <v>463</v>
      </c>
      <c r="F10" s="145" t="s">
        <v>450</v>
      </c>
      <c r="G10" s="145"/>
      <c r="H10" s="145"/>
      <c r="I10" s="145" t="s">
        <v>450</v>
      </c>
      <c r="J10" s="145"/>
      <c r="K10" s="145" t="s">
        <v>450</v>
      </c>
      <c r="L10" s="145" t="s">
        <v>450</v>
      </c>
      <c r="M10" s="145"/>
      <c r="N10" s="145"/>
      <c r="O10" s="145" t="s">
        <v>450</v>
      </c>
      <c r="P10" s="145" t="s">
        <v>450</v>
      </c>
      <c r="Q10" s="145"/>
      <c r="R10" s="145" t="s">
        <v>450</v>
      </c>
      <c r="S10" s="145"/>
      <c r="T10" s="145"/>
      <c r="U10" s="145" t="s">
        <v>450</v>
      </c>
      <c r="V10" s="145"/>
      <c r="W10" s="145" t="s">
        <v>450</v>
      </c>
      <c r="X10" s="148">
        <f t="shared" si="0"/>
        <v>30</v>
      </c>
      <c r="Y10" s="147" t="s">
        <v>451</v>
      </c>
    </row>
    <row r="11" spans="1:25" ht="56.1" customHeight="1" x14ac:dyDescent="0.25">
      <c r="B11" s="504"/>
      <c r="C11" s="143">
        <v>2.4</v>
      </c>
      <c r="D11" s="149" t="s">
        <v>464</v>
      </c>
      <c r="E11" s="149" t="s">
        <v>465</v>
      </c>
      <c r="F11" s="145" t="s">
        <v>450</v>
      </c>
      <c r="G11" s="145"/>
      <c r="H11" s="145" t="s">
        <v>450</v>
      </c>
      <c r="I11" s="145"/>
      <c r="J11" s="145" t="s">
        <v>450</v>
      </c>
      <c r="K11" s="145"/>
      <c r="L11" s="145" t="s">
        <v>450</v>
      </c>
      <c r="M11" s="145"/>
      <c r="N11" s="145"/>
      <c r="O11" s="145" t="s">
        <v>450</v>
      </c>
      <c r="P11" s="145" t="s">
        <v>450</v>
      </c>
      <c r="Q11" s="145"/>
      <c r="R11" s="145" t="s">
        <v>450</v>
      </c>
      <c r="S11" s="145"/>
      <c r="T11" s="145" t="s">
        <v>450</v>
      </c>
      <c r="U11" s="145"/>
      <c r="V11" s="145" t="s">
        <v>450</v>
      </c>
      <c r="W11" s="145"/>
      <c r="X11" s="146">
        <f t="shared" si="0"/>
        <v>85</v>
      </c>
      <c r="Y11" s="147" t="s">
        <v>451</v>
      </c>
    </row>
    <row r="12" spans="1:25" ht="71.25" customHeight="1" x14ac:dyDescent="0.25">
      <c r="B12" s="502" t="s">
        <v>381</v>
      </c>
      <c r="C12" s="143">
        <v>3.1</v>
      </c>
      <c r="D12" s="144" t="s">
        <v>387</v>
      </c>
      <c r="E12" s="144" t="s">
        <v>466</v>
      </c>
      <c r="F12" s="145" t="s">
        <v>450</v>
      </c>
      <c r="G12" s="145"/>
      <c r="H12" s="145"/>
      <c r="I12" s="145" t="s">
        <v>450</v>
      </c>
      <c r="J12" s="145"/>
      <c r="K12" s="145" t="s">
        <v>450</v>
      </c>
      <c r="L12" s="145" t="s">
        <v>450</v>
      </c>
      <c r="M12" s="145"/>
      <c r="N12" s="145"/>
      <c r="O12" s="145" t="s">
        <v>450</v>
      </c>
      <c r="P12" s="145" t="s">
        <v>450</v>
      </c>
      <c r="Q12" s="145"/>
      <c r="R12" s="145" t="s">
        <v>450</v>
      </c>
      <c r="S12" s="145"/>
      <c r="T12" s="145"/>
      <c r="U12" s="145" t="s">
        <v>450</v>
      </c>
      <c r="V12" s="145" t="s">
        <v>450</v>
      </c>
      <c r="W12" s="145"/>
      <c r="X12" s="146">
        <f t="shared" si="0"/>
        <v>60</v>
      </c>
      <c r="Y12" s="147" t="s">
        <v>451</v>
      </c>
    </row>
    <row r="13" spans="1:25" ht="84.75" customHeight="1" x14ac:dyDescent="0.25">
      <c r="B13" s="503"/>
      <c r="C13" s="143">
        <v>3.2</v>
      </c>
      <c r="D13" s="144" t="s">
        <v>397</v>
      </c>
      <c r="E13" s="144" t="s">
        <v>467</v>
      </c>
      <c r="F13" s="145" t="s">
        <v>450</v>
      </c>
      <c r="G13" s="145"/>
      <c r="H13" s="145"/>
      <c r="I13" s="145" t="s">
        <v>450</v>
      </c>
      <c r="J13" s="145"/>
      <c r="K13" s="145" t="s">
        <v>450</v>
      </c>
      <c r="L13" s="145"/>
      <c r="M13" s="145" t="s">
        <v>450</v>
      </c>
      <c r="N13" s="150"/>
      <c r="O13" s="145" t="s">
        <v>450</v>
      </c>
      <c r="P13" s="145" t="s">
        <v>450</v>
      </c>
      <c r="Q13" s="145"/>
      <c r="R13" s="145"/>
      <c r="S13" s="145" t="s">
        <v>450</v>
      </c>
      <c r="T13" s="145" t="s">
        <v>450</v>
      </c>
      <c r="U13" s="145"/>
      <c r="V13" s="145"/>
      <c r="W13" s="145" t="s">
        <v>450</v>
      </c>
      <c r="X13" s="146">
        <f t="shared" si="0"/>
        <v>20</v>
      </c>
      <c r="Y13" s="147" t="s">
        <v>451</v>
      </c>
    </row>
    <row r="14" spans="1:25" ht="100.5" customHeight="1" x14ac:dyDescent="0.25">
      <c r="B14" s="503"/>
      <c r="C14" s="143">
        <v>3.3</v>
      </c>
      <c r="D14" s="144" t="s">
        <v>468</v>
      </c>
      <c r="E14" s="144" t="s">
        <v>469</v>
      </c>
      <c r="F14" s="145" t="s">
        <v>450</v>
      </c>
      <c r="G14" s="145"/>
      <c r="H14" s="145"/>
      <c r="I14" s="145" t="s">
        <v>450</v>
      </c>
      <c r="J14" s="145"/>
      <c r="K14" s="145" t="s">
        <v>450</v>
      </c>
      <c r="L14" s="145" t="s">
        <v>450</v>
      </c>
      <c r="M14" s="145"/>
      <c r="N14" s="145"/>
      <c r="O14" s="145" t="s">
        <v>450</v>
      </c>
      <c r="P14" s="145" t="s">
        <v>450</v>
      </c>
      <c r="Q14" s="145"/>
      <c r="R14" s="145" t="s">
        <v>450</v>
      </c>
      <c r="S14" s="145"/>
      <c r="T14" s="145"/>
      <c r="U14" s="145" t="s">
        <v>450</v>
      </c>
      <c r="V14" s="145" t="s">
        <v>450</v>
      </c>
      <c r="W14" s="145"/>
      <c r="X14" s="146">
        <f t="shared" si="0"/>
        <v>60</v>
      </c>
      <c r="Y14" s="147" t="s">
        <v>451</v>
      </c>
    </row>
    <row r="15" spans="1:25" ht="69.75" customHeight="1" x14ac:dyDescent="0.25">
      <c r="B15" s="503"/>
      <c r="C15" s="143">
        <v>3.4</v>
      </c>
      <c r="D15" s="144" t="s">
        <v>470</v>
      </c>
      <c r="E15" s="144" t="s">
        <v>471</v>
      </c>
      <c r="F15" s="145" t="s">
        <v>450</v>
      </c>
      <c r="G15" s="145"/>
      <c r="H15" s="145"/>
      <c r="I15" s="145" t="s">
        <v>450</v>
      </c>
      <c r="J15" s="145"/>
      <c r="K15" s="145" t="s">
        <v>450</v>
      </c>
      <c r="L15" s="145"/>
      <c r="M15" s="145" t="s">
        <v>450</v>
      </c>
      <c r="N15" s="145"/>
      <c r="O15" s="145" t="s">
        <v>450</v>
      </c>
      <c r="P15" s="145" t="s">
        <v>450</v>
      </c>
      <c r="Q15" s="145"/>
      <c r="R15" s="145"/>
      <c r="S15" s="145" t="s">
        <v>450</v>
      </c>
      <c r="T15" s="145"/>
      <c r="U15" s="145" t="s">
        <v>450</v>
      </c>
      <c r="V15" s="145"/>
      <c r="W15" s="145" t="s">
        <v>450</v>
      </c>
      <c r="X15" s="148">
        <f t="shared" si="0"/>
        <v>10</v>
      </c>
      <c r="Y15" s="147" t="s">
        <v>451</v>
      </c>
    </row>
    <row r="16" spans="1:25" ht="100.5" customHeight="1" x14ac:dyDescent="0.25">
      <c r="B16" s="502" t="s">
        <v>472</v>
      </c>
      <c r="C16" s="143">
        <v>4.0999999999999996</v>
      </c>
      <c r="D16" s="144" t="s">
        <v>473</v>
      </c>
      <c r="E16" s="144" t="s">
        <v>474</v>
      </c>
      <c r="F16" s="145" t="s">
        <v>450</v>
      </c>
      <c r="G16" s="145"/>
      <c r="H16" s="145" t="s">
        <v>450</v>
      </c>
      <c r="I16" s="150"/>
      <c r="J16" s="145" t="s">
        <v>450</v>
      </c>
      <c r="K16" s="145"/>
      <c r="L16" s="145" t="s">
        <v>450</v>
      </c>
      <c r="M16" s="145"/>
      <c r="N16" s="145"/>
      <c r="O16" s="145" t="s">
        <v>450</v>
      </c>
      <c r="P16" s="145" t="s">
        <v>450</v>
      </c>
      <c r="Q16" s="145"/>
      <c r="R16" s="145" t="s">
        <v>450</v>
      </c>
      <c r="S16" s="145"/>
      <c r="T16" s="145" t="s">
        <v>450</v>
      </c>
      <c r="U16" s="145"/>
      <c r="V16" s="145" t="s">
        <v>450</v>
      </c>
      <c r="W16" s="145"/>
      <c r="X16" s="146">
        <f t="shared" si="0"/>
        <v>85</v>
      </c>
      <c r="Y16" s="147" t="s">
        <v>451</v>
      </c>
    </row>
    <row r="17" spans="2:25" ht="70.5" customHeight="1" x14ac:dyDescent="0.25">
      <c r="B17" s="503"/>
      <c r="C17" s="143">
        <v>4.2</v>
      </c>
      <c r="D17" s="144" t="s">
        <v>410</v>
      </c>
      <c r="E17" s="144" t="s">
        <v>475</v>
      </c>
      <c r="F17" s="145" t="s">
        <v>450</v>
      </c>
      <c r="G17" s="145"/>
      <c r="H17" s="145" t="s">
        <v>450</v>
      </c>
      <c r="I17" s="150"/>
      <c r="J17" s="145"/>
      <c r="K17" s="145" t="s">
        <v>450</v>
      </c>
      <c r="L17" s="145"/>
      <c r="M17" s="145" t="s">
        <v>450</v>
      </c>
      <c r="N17" s="145"/>
      <c r="O17" s="145" t="s">
        <v>450</v>
      </c>
      <c r="P17" s="145" t="s">
        <v>450</v>
      </c>
      <c r="Q17" s="145"/>
      <c r="R17" s="145" t="s">
        <v>450</v>
      </c>
      <c r="S17" s="145"/>
      <c r="T17" s="145" t="s">
        <v>450</v>
      </c>
      <c r="U17" s="145"/>
      <c r="V17" s="145" t="s">
        <v>450</v>
      </c>
      <c r="W17" s="145"/>
      <c r="X17" s="146">
        <f t="shared" si="0"/>
        <v>65</v>
      </c>
      <c r="Y17" s="147" t="s">
        <v>451</v>
      </c>
    </row>
    <row r="18" spans="2:25" ht="69.75" customHeight="1" x14ac:dyDescent="0.25">
      <c r="B18" s="503"/>
      <c r="C18" s="143">
        <v>4.3</v>
      </c>
      <c r="D18" s="144" t="s">
        <v>419</v>
      </c>
      <c r="E18" s="144" t="s">
        <v>421</v>
      </c>
      <c r="F18" s="145" t="s">
        <v>450</v>
      </c>
      <c r="G18" s="145"/>
      <c r="H18" s="145"/>
      <c r="I18" s="145" t="s">
        <v>450</v>
      </c>
      <c r="J18" s="145"/>
      <c r="K18" s="145" t="s">
        <v>450</v>
      </c>
      <c r="L18" s="145" t="s">
        <v>450</v>
      </c>
      <c r="M18" s="145"/>
      <c r="N18" s="145"/>
      <c r="O18" s="145" t="s">
        <v>450</v>
      </c>
      <c r="P18" s="145" t="s">
        <v>450</v>
      </c>
      <c r="Q18" s="145"/>
      <c r="R18" s="145" t="s">
        <v>450</v>
      </c>
      <c r="S18" s="145"/>
      <c r="T18" s="145"/>
      <c r="U18" s="145" t="s">
        <v>450</v>
      </c>
      <c r="V18" s="145" t="s">
        <v>450</v>
      </c>
      <c r="W18" s="145"/>
      <c r="X18" s="146">
        <f t="shared" si="0"/>
        <v>60</v>
      </c>
      <c r="Y18" s="147" t="s">
        <v>451</v>
      </c>
    </row>
    <row r="19" spans="2:25" ht="111" customHeight="1" x14ac:dyDescent="0.25">
      <c r="B19" s="502" t="s">
        <v>476</v>
      </c>
      <c r="C19" s="143">
        <v>5.0999999999999996</v>
      </c>
      <c r="D19" s="151" t="s">
        <v>43</v>
      </c>
      <c r="E19" s="151" t="s">
        <v>41</v>
      </c>
      <c r="F19" s="150" t="s">
        <v>450</v>
      </c>
      <c r="G19" s="150"/>
      <c r="H19" s="150"/>
      <c r="I19" s="150" t="s">
        <v>450</v>
      </c>
      <c r="J19" s="150"/>
      <c r="K19" s="150" t="s">
        <v>450</v>
      </c>
      <c r="L19" s="150" t="s">
        <v>450</v>
      </c>
      <c r="M19" s="150"/>
      <c r="N19" s="145"/>
      <c r="O19" s="145" t="s">
        <v>450</v>
      </c>
      <c r="P19" s="145" t="s">
        <v>450</v>
      </c>
      <c r="Q19" s="145"/>
      <c r="R19" s="145"/>
      <c r="S19" s="145" t="s">
        <v>450</v>
      </c>
      <c r="T19" s="145" t="s">
        <v>450</v>
      </c>
      <c r="U19" s="145"/>
      <c r="V19" s="145" t="s">
        <v>450</v>
      </c>
      <c r="W19" s="145"/>
      <c r="X19" s="148">
        <f t="shared" si="0"/>
        <v>55</v>
      </c>
      <c r="Y19" s="147" t="s">
        <v>451</v>
      </c>
    </row>
    <row r="20" spans="2:25" ht="138" customHeight="1" x14ac:dyDescent="0.25">
      <c r="B20" s="503"/>
      <c r="C20" s="143">
        <v>5.2</v>
      </c>
      <c r="D20" s="151" t="s">
        <v>35</v>
      </c>
      <c r="E20" s="151" t="s">
        <v>33</v>
      </c>
      <c r="F20" s="150" t="s">
        <v>450</v>
      </c>
      <c r="G20" s="150"/>
      <c r="H20" s="150"/>
      <c r="I20" s="150" t="s">
        <v>450</v>
      </c>
      <c r="J20" s="150"/>
      <c r="K20" s="150" t="s">
        <v>450</v>
      </c>
      <c r="L20" s="150" t="s">
        <v>450</v>
      </c>
      <c r="M20" s="150"/>
      <c r="N20" s="145"/>
      <c r="O20" s="145" t="s">
        <v>450</v>
      </c>
      <c r="P20" s="145" t="s">
        <v>450</v>
      </c>
      <c r="Q20" s="145"/>
      <c r="R20" s="145" t="s">
        <v>450</v>
      </c>
      <c r="S20" s="145"/>
      <c r="T20" s="145" t="s">
        <v>450</v>
      </c>
      <c r="U20" s="145"/>
      <c r="V20" s="145" t="s">
        <v>450</v>
      </c>
      <c r="W20" s="145"/>
      <c r="X20" s="146">
        <f t="shared" si="0"/>
        <v>70</v>
      </c>
      <c r="Y20" s="147" t="s">
        <v>451</v>
      </c>
    </row>
    <row r="21" spans="2:25" ht="69.75" customHeight="1" x14ac:dyDescent="0.25">
      <c r="B21" s="503"/>
      <c r="C21" s="143">
        <v>5.3</v>
      </c>
      <c r="D21" s="151" t="s">
        <v>25</v>
      </c>
      <c r="E21" s="151" t="s">
        <v>15</v>
      </c>
      <c r="F21" s="150" t="s">
        <v>450</v>
      </c>
      <c r="G21" s="150"/>
      <c r="H21" s="150" t="s">
        <v>450</v>
      </c>
      <c r="I21" s="150"/>
      <c r="J21" s="150"/>
      <c r="K21" s="150" t="s">
        <v>450</v>
      </c>
      <c r="L21" s="150" t="s">
        <v>450</v>
      </c>
      <c r="M21" s="150"/>
      <c r="N21" s="145"/>
      <c r="O21" s="145" t="s">
        <v>450</v>
      </c>
      <c r="P21" s="145" t="s">
        <v>450</v>
      </c>
      <c r="Q21" s="145"/>
      <c r="R21" s="145" t="s">
        <v>450</v>
      </c>
      <c r="S21" s="145"/>
      <c r="T21" s="145" t="s">
        <v>450</v>
      </c>
      <c r="U21" s="145"/>
      <c r="V21" s="145" t="s">
        <v>450</v>
      </c>
      <c r="W21" s="145"/>
      <c r="X21" s="146">
        <f t="shared" si="0"/>
        <v>70</v>
      </c>
      <c r="Y21" s="147" t="s">
        <v>451</v>
      </c>
    </row>
    <row r="22" spans="2:25" ht="71.25" customHeight="1" x14ac:dyDescent="0.25">
      <c r="B22" s="503"/>
      <c r="C22" s="143">
        <v>5.4</v>
      </c>
      <c r="D22" s="151" t="s">
        <v>18</v>
      </c>
      <c r="E22" s="151" t="s">
        <v>15</v>
      </c>
      <c r="F22" s="150" t="s">
        <v>450</v>
      </c>
      <c r="G22" s="150"/>
      <c r="H22" s="150" t="s">
        <v>450</v>
      </c>
      <c r="I22" s="150"/>
      <c r="J22" s="150"/>
      <c r="K22" s="150" t="s">
        <v>450</v>
      </c>
      <c r="L22" s="150" t="s">
        <v>450</v>
      </c>
      <c r="M22" s="150"/>
      <c r="N22" s="145"/>
      <c r="O22" s="145" t="s">
        <v>450</v>
      </c>
      <c r="P22" s="145" t="s">
        <v>450</v>
      </c>
      <c r="Q22" s="145"/>
      <c r="R22" s="145" t="s">
        <v>450</v>
      </c>
      <c r="S22" s="145"/>
      <c r="T22" s="145" t="s">
        <v>450</v>
      </c>
      <c r="U22" s="145"/>
      <c r="V22" s="145" t="s">
        <v>450</v>
      </c>
      <c r="W22" s="145"/>
      <c r="X22" s="146">
        <f t="shared" si="0"/>
        <v>70</v>
      </c>
      <c r="Y22" s="147" t="s">
        <v>451</v>
      </c>
    </row>
    <row r="23" spans="2:25" ht="73.5" customHeight="1" x14ac:dyDescent="0.25">
      <c r="B23" s="502" t="s">
        <v>477</v>
      </c>
      <c r="C23" s="143">
        <v>6.1</v>
      </c>
      <c r="D23" s="144" t="s">
        <v>200</v>
      </c>
      <c r="E23" s="144" t="s">
        <v>202</v>
      </c>
      <c r="F23" s="145" t="s">
        <v>450</v>
      </c>
      <c r="G23" s="145"/>
      <c r="H23" s="145"/>
      <c r="I23" s="145" t="s">
        <v>450</v>
      </c>
      <c r="J23" s="145" t="s">
        <v>450</v>
      </c>
      <c r="K23" s="145"/>
      <c r="L23" s="145" t="s">
        <v>450</v>
      </c>
      <c r="M23" s="145"/>
      <c r="N23" s="145"/>
      <c r="O23" s="145" t="s">
        <v>450</v>
      </c>
      <c r="P23" s="145" t="s">
        <v>450</v>
      </c>
      <c r="Q23" s="145"/>
      <c r="R23" s="145" t="s">
        <v>450</v>
      </c>
      <c r="S23" s="145"/>
      <c r="T23" s="145" t="s">
        <v>450</v>
      </c>
      <c r="U23" s="145"/>
      <c r="V23" s="145" t="s">
        <v>450</v>
      </c>
      <c r="W23" s="145"/>
      <c r="X23" s="146">
        <f t="shared" si="0"/>
        <v>85</v>
      </c>
      <c r="Y23" s="147" t="s">
        <v>451</v>
      </c>
    </row>
    <row r="24" spans="2:25" ht="106.5" customHeight="1" x14ac:dyDescent="0.25">
      <c r="B24" s="503"/>
      <c r="C24" s="143">
        <v>6.2</v>
      </c>
      <c r="D24" s="144" t="s">
        <v>211</v>
      </c>
      <c r="E24" s="144" t="s">
        <v>213</v>
      </c>
      <c r="F24" s="145" t="s">
        <v>450</v>
      </c>
      <c r="G24" s="145"/>
      <c r="H24" s="145"/>
      <c r="I24" s="145" t="s">
        <v>450</v>
      </c>
      <c r="J24" s="145" t="s">
        <v>450</v>
      </c>
      <c r="K24" s="145"/>
      <c r="L24" s="145" t="s">
        <v>450</v>
      </c>
      <c r="M24" s="145"/>
      <c r="N24" s="145"/>
      <c r="O24" s="145" t="s">
        <v>450</v>
      </c>
      <c r="P24" s="145" t="s">
        <v>450</v>
      </c>
      <c r="Q24" s="145"/>
      <c r="R24" s="145" t="s">
        <v>450</v>
      </c>
      <c r="S24" s="145"/>
      <c r="T24" s="145" t="s">
        <v>450</v>
      </c>
      <c r="U24" s="145"/>
      <c r="V24" s="145" t="s">
        <v>450</v>
      </c>
      <c r="W24" s="145"/>
      <c r="X24" s="146">
        <f t="shared" si="0"/>
        <v>85</v>
      </c>
      <c r="Y24" s="147" t="s">
        <v>451</v>
      </c>
    </row>
    <row r="25" spans="2:25" ht="71.25" customHeight="1" x14ac:dyDescent="0.25">
      <c r="B25" s="503"/>
      <c r="C25" s="143">
        <v>6.3</v>
      </c>
      <c r="D25" s="144" t="s">
        <v>219</v>
      </c>
      <c r="E25" s="144" t="s">
        <v>478</v>
      </c>
      <c r="F25" s="145" t="s">
        <v>450</v>
      </c>
      <c r="G25" s="145"/>
      <c r="H25" s="145"/>
      <c r="I25" s="145" t="s">
        <v>450</v>
      </c>
      <c r="J25" s="145" t="s">
        <v>450</v>
      </c>
      <c r="K25" s="145"/>
      <c r="L25" s="145" t="s">
        <v>450</v>
      </c>
      <c r="M25" s="145"/>
      <c r="N25" s="145"/>
      <c r="O25" s="145" t="s">
        <v>450</v>
      </c>
      <c r="P25" s="145" t="s">
        <v>450</v>
      </c>
      <c r="Q25" s="145"/>
      <c r="R25" s="145" t="s">
        <v>450</v>
      </c>
      <c r="S25" s="145"/>
      <c r="T25" s="145" t="s">
        <v>450</v>
      </c>
      <c r="U25" s="145"/>
      <c r="V25" s="145" t="s">
        <v>450</v>
      </c>
      <c r="W25" s="145"/>
      <c r="X25" s="146">
        <f t="shared" si="0"/>
        <v>85</v>
      </c>
      <c r="Y25" s="147" t="s">
        <v>451</v>
      </c>
    </row>
    <row r="26" spans="2:25" ht="180.75" customHeight="1" x14ac:dyDescent="0.25">
      <c r="B26" s="502" t="s">
        <v>147</v>
      </c>
      <c r="C26" s="143">
        <v>7.1</v>
      </c>
      <c r="D26" s="144" t="s">
        <v>150</v>
      </c>
      <c r="E26" s="144" t="s">
        <v>479</v>
      </c>
      <c r="F26" s="145" t="s">
        <v>450</v>
      </c>
      <c r="G26" s="145"/>
      <c r="H26" s="145" t="s">
        <v>450</v>
      </c>
      <c r="I26" s="145"/>
      <c r="J26" s="145"/>
      <c r="K26" s="145" t="s">
        <v>450</v>
      </c>
      <c r="L26" s="145" t="s">
        <v>450</v>
      </c>
      <c r="M26" s="145"/>
      <c r="N26" s="145" t="s">
        <v>450</v>
      </c>
      <c r="O26" s="145"/>
      <c r="P26" s="145" t="s">
        <v>450</v>
      </c>
      <c r="Q26" s="145"/>
      <c r="R26" s="145" t="s">
        <v>450</v>
      </c>
      <c r="S26" s="145"/>
      <c r="T26" s="145"/>
      <c r="U26" s="145" t="s">
        <v>450</v>
      </c>
      <c r="V26" s="145"/>
      <c r="W26" s="145" t="s">
        <v>450</v>
      </c>
      <c r="X26" s="148">
        <f t="shared" si="0"/>
        <v>45</v>
      </c>
      <c r="Y26" s="147" t="s">
        <v>451</v>
      </c>
    </row>
    <row r="27" spans="2:25" ht="54.75" customHeight="1" x14ac:dyDescent="0.25">
      <c r="B27" s="503"/>
      <c r="C27" s="143">
        <v>7.2</v>
      </c>
      <c r="D27" s="144" t="s">
        <v>161</v>
      </c>
      <c r="E27" s="144" t="s">
        <v>163</v>
      </c>
      <c r="F27" s="145" t="s">
        <v>450</v>
      </c>
      <c r="G27" s="145"/>
      <c r="H27" s="145"/>
      <c r="I27" s="145" t="s">
        <v>450</v>
      </c>
      <c r="J27" s="145"/>
      <c r="K27" s="145" t="s">
        <v>450</v>
      </c>
      <c r="L27" s="145" t="s">
        <v>450</v>
      </c>
      <c r="M27" s="145"/>
      <c r="N27" s="145"/>
      <c r="O27" s="145" t="s">
        <v>450</v>
      </c>
      <c r="P27" s="145" t="s">
        <v>450</v>
      </c>
      <c r="Q27" s="145"/>
      <c r="R27" s="145"/>
      <c r="S27" s="145" t="s">
        <v>450</v>
      </c>
      <c r="T27" s="145" t="s">
        <v>450</v>
      </c>
      <c r="U27" s="145"/>
      <c r="V27" s="145" t="s">
        <v>450</v>
      </c>
      <c r="W27" s="145"/>
      <c r="X27" s="146">
        <f t="shared" si="0"/>
        <v>55</v>
      </c>
      <c r="Y27" s="147" t="s">
        <v>451</v>
      </c>
    </row>
    <row r="28" spans="2:25" ht="56.1" customHeight="1" x14ac:dyDescent="0.25">
      <c r="B28" s="503"/>
      <c r="C28" s="143">
        <v>7.3</v>
      </c>
      <c r="D28" s="144" t="s">
        <v>170</v>
      </c>
      <c r="E28" s="144" t="s">
        <v>172</v>
      </c>
      <c r="F28" s="145" t="s">
        <v>450</v>
      </c>
      <c r="G28" s="145"/>
      <c r="H28" s="145" t="s">
        <v>450</v>
      </c>
      <c r="I28" s="145"/>
      <c r="J28" s="145"/>
      <c r="K28" s="145" t="s">
        <v>450</v>
      </c>
      <c r="L28" s="145" t="s">
        <v>450</v>
      </c>
      <c r="M28" s="145"/>
      <c r="N28" s="145"/>
      <c r="O28" s="145" t="s">
        <v>450</v>
      </c>
      <c r="P28" s="145" t="s">
        <v>450</v>
      </c>
      <c r="Q28" s="145"/>
      <c r="R28" s="145" t="s">
        <v>450</v>
      </c>
      <c r="S28" s="145"/>
      <c r="T28" s="145" t="s">
        <v>450</v>
      </c>
      <c r="U28" s="145"/>
      <c r="V28" s="145" t="s">
        <v>450</v>
      </c>
      <c r="W28" s="145"/>
      <c r="X28" s="146">
        <f t="shared" si="0"/>
        <v>70</v>
      </c>
      <c r="Y28" s="147" t="s">
        <v>451</v>
      </c>
    </row>
    <row r="29" spans="2:25" ht="113.25" customHeight="1" x14ac:dyDescent="0.25">
      <c r="B29" s="503"/>
      <c r="C29" s="143">
        <v>7.4</v>
      </c>
      <c r="D29" s="144" t="s">
        <v>179</v>
      </c>
      <c r="E29" s="144" t="s">
        <v>480</v>
      </c>
      <c r="F29" s="145" t="s">
        <v>450</v>
      </c>
      <c r="G29" s="145"/>
      <c r="H29" s="145"/>
      <c r="I29" s="145" t="s">
        <v>450</v>
      </c>
      <c r="J29" s="145"/>
      <c r="K29" s="145" t="s">
        <v>450</v>
      </c>
      <c r="L29" s="145" t="s">
        <v>450</v>
      </c>
      <c r="M29" s="145"/>
      <c r="N29" s="145"/>
      <c r="O29" s="145" t="s">
        <v>450</v>
      </c>
      <c r="P29" s="145" t="s">
        <v>450</v>
      </c>
      <c r="Q29" s="145"/>
      <c r="R29" s="145" t="s">
        <v>450</v>
      </c>
      <c r="S29" s="145"/>
      <c r="T29" s="145"/>
      <c r="U29" s="145" t="s">
        <v>450</v>
      </c>
      <c r="V29" s="145"/>
      <c r="W29" s="145" t="s">
        <v>450</v>
      </c>
      <c r="X29" s="148">
        <f t="shared" si="0"/>
        <v>30</v>
      </c>
      <c r="Y29" s="147" t="s">
        <v>451</v>
      </c>
    </row>
    <row r="30" spans="2:25" ht="85.5" customHeight="1" x14ac:dyDescent="0.25">
      <c r="B30" s="502" t="s">
        <v>481</v>
      </c>
      <c r="C30" s="143">
        <v>8.1</v>
      </c>
      <c r="D30" s="144" t="s">
        <v>482</v>
      </c>
      <c r="E30" s="144" t="s">
        <v>483</v>
      </c>
      <c r="F30" s="145" t="s">
        <v>450</v>
      </c>
      <c r="G30" s="145"/>
      <c r="H30" s="145"/>
      <c r="I30" s="145" t="s">
        <v>450</v>
      </c>
      <c r="J30" s="145"/>
      <c r="K30" s="145" t="s">
        <v>450</v>
      </c>
      <c r="L30" s="145" t="s">
        <v>450</v>
      </c>
      <c r="M30" s="145"/>
      <c r="N30" s="145"/>
      <c r="O30" s="145" t="s">
        <v>450</v>
      </c>
      <c r="P30" s="145" t="s">
        <v>450</v>
      </c>
      <c r="Q30" s="145"/>
      <c r="R30" s="145" t="s">
        <v>450</v>
      </c>
      <c r="S30" s="145"/>
      <c r="T30" s="145" t="s">
        <v>450</v>
      </c>
      <c r="U30" s="145"/>
      <c r="V30" s="145" t="s">
        <v>450</v>
      </c>
      <c r="W30" s="145"/>
      <c r="X30" s="148">
        <f>IF(J30="X",15,0)+IF(L30="X",5,0)+IF(N30="X",15,0)+IF(P30="X",10,0)+IF(R30="X",15,0)+IF(T30="X",10,0)+IF(V30="X",30,0)</f>
        <v>70</v>
      </c>
      <c r="Y30" s="147" t="s">
        <v>451</v>
      </c>
    </row>
    <row r="31" spans="2:25" ht="85.5" customHeight="1" x14ac:dyDescent="0.25">
      <c r="B31" s="503"/>
      <c r="C31" s="143">
        <v>8.1999999999999993</v>
      </c>
      <c r="D31" s="144" t="s">
        <v>337</v>
      </c>
      <c r="E31" s="144" t="s">
        <v>483</v>
      </c>
      <c r="F31" s="145" t="s">
        <v>450</v>
      </c>
      <c r="G31" s="145"/>
      <c r="H31" s="145"/>
      <c r="I31" s="145" t="s">
        <v>450</v>
      </c>
      <c r="J31" s="145"/>
      <c r="K31" s="145" t="s">
        <v>450</v>
      </c>
      <c r="L31" s="145" t="s">
        <v>450</v>
      </c>
      <c r="M31" s="145"/>
      <c r="N31" s="145"/>
      <c r="O31" s="145" t="s">
        <v>450</v>
      </c>
      <c r="P31" s="145" t="s">
        <v>450</v>
      </c>
      <c r="Q31" s="145"/>
      <c r="R31" s="145" t="s">
        <v>450</v>
      </c>
      <c r="S31" s="145"/>
      <c r="T31" s="145" t="s">
        <v>450</v>
      </c>
      <c r="U31" s="145"/>
      <c r="V31" s="145" t="s">
        <v>450</v>
      </c>
      <c r="W31" s="145"/>
      <c r="X31" s="148">
        <f t="shared" ref="X31:X36" si="1">IF(J31="X",15,0)+IF(L31="X",5,0)+IF(N31="X",15,0)+IF(P31="X",10,0)+IF(R31="X",15,0)+IF(T31="X",10,0)+IF(V31="X",30,0)</f>
        <v>70</v>
      </c>
      <c r="Y31" s="147" t="s">
        <v>451</v>
      </c>
    </row>
    <row r="32" spans="2:25" ht="66" customHeight="1" x14ac:dyDescent="0.25">
      <c r="B32" s="503"/>
      <c r="C32" s="143">
        <v>8.3000000000000007</v>
      </c>
      <c r="D32" s="144" t="s">
        <v>343</v>
      </c>
      <c r="E32" s="144" t="s">
        <v>345</v>
      </c>
      <c r="F32" s="145" t="s">
        <v>450</v>
      </c>
      <c r="G32" s="145"/>
      <c r="H32" s="145"/>
      <c r="I32" s="145" t="s">
        <v>450</v>
      </c>
      <c r="J32" s="145"/>
      <c r="K32" s="145" t="s">
        <v>450</v>
      </c>
      <c r="L32" s="145" t="s">
        <v>450</v>
      </c>
      <c r="M32" s="145"/>
      <c r="N32" s="145"/>
      <c r="O32" s="145" t="s">
        <v>450</v>
      </c>
      <c r="P32" s="145" t="s">
        <v>450</v>
      </c>
      <c r="Q32" s="145"/>
      <c r="R32" s="145" t="s">
        <v>450</v>
      </c>
      <c r="S32" s="145"/>
      <c r="T32" s="145" t="s">
        <v>450</v>
      </c>
      <c r="U32" s="145"/>
      <c r="V32" s="145"/>
      <c r="W32" s="145" t="s">
        <v>450</v>
      </c>
      <c r="X32" s="148">
        <f t="shared" si="1"/>
        <v>40</v>
      </c>
      <c r="Y32" s="147" t="s">
        <v>451</v>
      </c>
    </row>
    <row r="33" spans="1:25" ht="76.5" customHeight="1" x14ac:dyDescent="0.25">
      <c r="B33" s="503"/>
      <c r="C33" s="143">
        <v>8.4</v>
      </c>
      <c r="D33" s="144" t="s">
        <v>351</v>
      </c>
      <c r="E33" s="144" t="s">
        <v>353</v>
      </c>
      <c r="F33" s="145" t="s">
        <v>450</v>
      </c>
      <c r="G33" s="145"/>
      <c r="H33" s="145"/>
      <c r="I33" s="145" t="s">
        <v>450</v>
      </c>
      <c r="J33" s="145"/>
      <c r="K33" s="145" t="s">
        <v>450</v>
      </c>
      <c r="L33" s="145" t="s">
        <v>450</v>
      </c>
      <c r="M33" s="145"/>
      <c r="N33" s="145"/>
      <c r="O33" s="145" t="s">
        <v>450</v>
      </c>
      <c r="P33" s="145" t="s">
        <v>450</v>
      </c>
      <c r="Q33" s="145"/>
      <c r="R33" s="145" t="s">
        <v>450</v>
      </c>
      <c r="S33" s="145"/>
      <c r="T33" s="145" t="s">
        <v>450</v>
      </c>
      <c r="U33" s="145"/>
      <c r="V33" s="145"/>
      <c r="W33" s="145" t="s">
        <v>450</v>
      </c>
      <c r="X33" s="148">
        <f t="shared" si="1"/>
        <v>40</v>
      </c>
      <c r="Y33" s="147" t="s">
        <v>451</v>
      </c>
    </row>
    <row r="34" spans="1:25" ht="100.5" customHeight="1" x14ac:dyDescent="0.25">
      <c r="B34" s="516" t="s">
        <v>484</v>
      </c>
      <c r="C34" s="143">
        <v>9.1</v>
      </c>
      <c r="D34" s="144" t="s">
        <v>485</v>
      </c>
      <c r="E34" s="144" t="s">
        <v>486</v>
      </c>
      <c r="F34" s="145" t="s">
        <v>450</v>
      </c>
      <c r="G34" s="145"/>
      <c r="H34" s="145" t="s">
        <v>450</v>
      </c>
      <c r="I34" s="145"/>
      <c r="J34" s="145"/>
      <c r="K34" s="145" t="s">
        <v>450</v>
      </c>
      <c r="L34" s="145" t="s">
        <v>450</v>
      </c>
      <c r="M34" s="145"/>
      <c r="N34" s="145"/>
      <c r="O34" s="145" t="s">
        <v>450</v>
      </c>
      <c r="P34" s="145" t="s">
        <v>450</v>
      </c>
      <c r="Q34" s="145"/>
      <c r="R34" s="145" t="s">
        <v>450</v>
      </c>
      <c r="S34" s="145"/>
      <c r="T34" s="145" t="s">
        <v>450</v>
      </c>
      <c r="U34" s="145"/>
      <c r="V34" s="145"/>
      <c r="W34" s="145" t="s">
        <v>450</v>
      </c>
      <c r="X34" s="152">
        <f t="shared" si="1"/>
        <v>40</v>
      </c>
      <c r="Y34" s="147" t="s">
        <v>451</v>
      </c>
    </row>
    <row r="35" spans="1:25" ht="93.75" customHeight="1" x14ac:dyDescent="0.25">
      <c r="B35" s="517"/>
      <c r="C35" s="143">
        <v>9.1999999999999993</v>
      </c>
      <c r="D35" s="144" t="s">
        <v>487</v>
      </c>
      <c r="E35" s="144" t="s">
        <v>488</v>
      </c>
      <c r="F35" s="145" t="s">
        <v>450</v>
      </c>
      <c r="G35" s="145"/>
      <c r="H35" s="145" t="s">
        <v>450</v>
      </c>
      <c r="I35" s="145"/>
      <c r="J35" s="145"/>
      <c r="K35" s="145" t="s">
        <v>450</v>
      </c>
      <c r="L35" s="145" t="s">
        <v>450</v>
      </c>
      <c r="M35" s="145"/>
      <c r="N35" s="145"/>
      <c r="O35" s="145" t="s">
        <v>450</v>
      </c>
      <c r="P35" s="145" t="s">
        <v>450</v>
      </c>
      <c r="Q35" s="145"/>
      <c r="R35" s="145" t="s">
        <v>450</v>
      </c>
      <c r="S35" s="145"/>
      <c r="T35" s="145" t="s">
        <v>450</v>
      </c>
      <c r="U35" s="145"/>
      <c r="V35" s="145"/>
      <c r="W35" s="145" t="s">
        <v>450</v>
      </c>
      <c r="X35" s="152">
        <f t="shared" si="1"/>
        <v>40</v>
      </c>
      <c r="Y35" s="147" t="s">
        <v>451</v>
      </c>
    </row>
    <row r="36" spans="1:25" s="153" customFormat="1" ht="86.25" customHeight="1" x14ac:dyDescent="0.25">
      <c r="A36" s="142"/>
      <c r="B36" s="518"/>
      <c r="C36" s="143">
        <v>9.3000000000000007</v>
      </c>
      <c r="D36" s="144" t="s">
        <v>489</v>
      </c>
      <c r="E36" s="144" t="s">
        <v>490</v>
      </c>
      <c r="F36" s="145"/>
      <c r="G36" s="145" t="s">
        <v>450</v>
      </c>
      <c r="H36" s="145" t="s">
        <v>450</v>
      </c>
      <c r="I36" s="145"/>
      <c r="J36" s="145"/>
      <c r="K36" s="145" t="s">
        <v>450</v>
      </c>
      <c r="L36" s="145" t="s">
        <v>450</v>
      </c>
      <c r="M36" s="145"/>
      <c r="N36" s="145" t="s">
        <v>450</v>
      </c>
      <c r="O36" s="145"/>
      <c r="P36" s="145"/>
      <c r="Q36" s="145" t="s">
        <v>450</v>
      </c>
      <c r="R36" s="145"/>
      <c r="S36" s="145" t="s">
        <v>450</v>
      </c>
      <c r="T36" s="145" t="s">
        <v>450</v>
      </c>
      <c r="U36" s="145"/>
      <c r="V36" s="145"/>
      <c r="W36" s="145" t="s">
        <v>450</v>
      </c>
      <c r="X36" s="152">
        <f t="shared" si="1"/>
        <v>30</v>
      </c>
      <c r="Y36" s="147" t="s">
        <v>451</v>
      </c>
    </row>
    <row r="37" spans="1:25" ht="94.5" customHeight="1" x14ac:dyDescent="0.25">
      <c r="B37" s="502" t="s">
        <v>227</v>
      </c>
      <c r="C37" s="143">
        <v>10.1</v>
      </c>
      <c r="D37" s="144" t="s">
        <v>232</v>
      </c>
      <c r="E37" s="144" t="s">
        <v>491</v>
      </c>
      <c r="F37" s="145" t="s">
        <v>450</v>
      </c>
      <c r="G37" s="145"/>
      <c r="H37" s="150" t="s">
        <v>450</v>
      </c>
      <c r="I37" s="150"/>
      <c r="J37" s="150"/>
      <c r="K37" s="150" t="s">
        <v>450</v>
      </c>
      <c r="L37" s="150" t="s">
        <v>450</v>
      </c>
      <c r="M37" s="150"/>
      <c r="N37" s="150"/>
      <c r="O37" s="150" t="s">
        <v>450</v>
      </c>
      <c r="P37" s="150" t="s">
        <v>450</v>
      </c>
      <c r="Q37" s="145"/>
      <c r="R37" s="145"/>
      <c r="S37" s="145" t="s">
        <v>450</v>
      </c>
      <c r="T37" s="145" t="s">
        <v>450</v>
      </c>
      <c r="U37" s="145"/>
      <c r="V37" s="145"/>
      <c r="W37" s="145" t="s">
        <v>450</v>
      </c>
      <c r="X37" s="148">
        <f>IF(J37="X",15,0)+IF(L37="X",5,0)+IF(N37="X",15,0)+IF(P37="X",10,0)+IF(R37="X",15,0)+IF(T37="X",10,0)+IF(V37="X",30,0)</f>
        <v>25</v>
      </c>
      <c r="Y37" s="147" t="s">
        <v>451</v>
      </c>
    </row>
    <row r="38" spans="1:25" ht="98.25" customHeight="1" x14ac:dyDescent="0.25">
      <c r="B38" s="503"/>
      <c r="C38" s="143">
        <v>10.199999999999999</v>
      </c>
      <c r="D38" s="144" t="s">
        <v>242</v>
      </c>
      <c r="E38" s="144" t="s">
        <v>492</v>
      </c>
      <c r="F38" s="145" t="s">
        <v>450</v>
      </c>
      <c r="G38" s="145"/>
      <c r="H38" s="150"/>
      <c r="I38" s="150" t="s">
        <v>450</v>
      </c>
      <c r="J38" s="150"/>
      <c r="K38" s="150" t="s">
        <v>450</v>
      </c>
      <c r="L38" s="150"/>
      <c r="M38" s="150" t="s">
        <v>450</v>
      </c>
      <c r="N38" s="150"/>
      <c r="O38" s="150" t="s">
        <v>450</v>
      </c>
      <c r="P38" s="150" t="s">
        <v>450</v>
      </c>
      <c r="Q38" s="145"/>
      <c r="R38" s="145" t="s">
        <v>450</v>
      </c>
      <c r="S38" s="145"/>
      <c r="T38" s="145" t="s">
        <v>450</v>
      </c>
      <c r="U38" s="145"/>
      <c r="V38" s="145" t="s">
        <v>450</v>
      </c>
      <c r="W38" s="145"/>
      <c r="X38" s="146">
        <f>IF(J38="X",15,0)+IF(L38="X",5,0)+IF(N38="X",15,0)+IF(P38="X",10,0)+IF(R38="X",15,0)+IF(T38="X",10,0)+IF(V38="X",30,0)</f>
        <v>65</v>
      </c>
      <c r="Y38" s="147" t="s">
        <v>451</v>
      </c>
    </row>
    <row r="39" spans="1:25" ht="80.25" customHeight="1" x14ac:dyDescent="0.25">
      <c r="B39" s="504"/>
      <c r="C39" s="143">
        <v>10.3</v>
      </c>
      <c r="D39" s="144" t="s">
        <v>251</v>
      </c>
      <c r="E39" s="144" t="s">
        <v>493</v>
      </c>
      <c r="F39" s="145" t="s">
        <v>450</v>
      </c>
      <c r="G39" s="145"/>
      <c r="H39" s="150" t="s">
        <v>450</v>
      </c>
      <c r="I39" s="150"/>
      <c r="J39" s="150"/>
      <c r="K39" s="150" t="s">
        <v>450</v>
      </c>
      <c r="L39" s="150" t="s">
        <v>450</v>
      </c>
      <c r="M39" s="150"/>
      <c r="N39" s="150"/>
      <c r="O39" s="150" t="s">
        <v>450</v>
      </c>
      <c r="P39" s="150" t="s">
        <v>450</v>
      </c>
      <c r="Q39" s="145"/>
      <c r="R39" s="145" t="s">
        <v>450</v>
      </c>
      <c r="S39" s="145"/>
      <c r="T39" s="145" t="s">
        <v>450</v>
      </c>
      <c r="U39" s="145"/>
      <c r="V39" s="145" t="s">
        <v>450</v>
      </c>
      <c r="W39" s="145"/>
      <c r="X39" s="146">
        <f>IF(J39="X",15,0)+IF(L39="X",5,0)+IF(N39="X",15,0)+IF(P39="X",10,0)+IF(R39="X",15,0)+IF(T39="X",10,0)+IF(V39="X",30,0)</f>
        <v>70</v>
      </c>
      <c r="Y39" s="147" t="s">
        <v>451</v>
      </c>
    </row>
    <row r="40" spans="1:25" ht="65.25" customHeight="1" x14ac:dyDescent="0.25">
      <c r="B40" s="502" t="s">
        <v>146</v>
      </c>
      <c r="C40" s="143">
        <v>11.1</v>
      </c>
      <c r="D40" s="144" t="s">
        <v>144</v>
      </c>
      <c r="E40" s="144" t="s">
        <v>142</v>
      </c>
      <c r="F40" s="145" t="s">
        <v>450</v>
      </c>
      <c r="G40" s="145"/>
      <c r="H40" s="145"/>
      <c r="I40" s="145" t="s">
        <v>450</v>
      </c>
      <c r="J40" s="145"/>
      <c r="K40" s="145" t="s">
        <v>450</v>
      </c>
      <c r="L40" s="145" t="s">
        <v>450</v>
      </c>
      <c r="M40" s="145"/>
      <c r="N40" s="145"/>
      <c r="O40" s="145" t="s">
        <v>450</v>
      </c>
      <c r="P40" s="145" t="s">
        <v>450</v>
      </c>
      <c r="Q40" s="145"/>
      <c r="R40" s="145" t="s">
        <v>450</v>
      </c>
      <c r="S40" s="145"/>
      <c r="T40" s="145" t="s">
        <v>450</v>
      </c>
      <c r="U40" s="145"/>
      <c r="V40" s="145" t="s">
        <v>450</v>
      </c>
      <c r="W40" s="145"/>
      <c r="X40" s="146">
        <f t="shared" si="0"/>
        <v>70</v>
      </c>
      <c r="Y40" s="147" t="s">
        <v>451</v>
      </c>
    </row>
    <row r="41" spans="1:25" ht="72" customHeight="1" x14ac:dyDescent="0.25">
      <c r="B41" s="503"/>
      <c r="C41" s="143">
        <v>11.2</v>
      </c>
      <c r="D41" s="144" t="s">
        <v>137</v>
      </c>
      <c r="E41" s="144" t="s">
        <v>135</v>
      </c>
      <c r="F41" s="145" t="s">
        <v>450</v>
      </c>
      <c r="G41" s="145"/>
      <c r="H41" s="145"/>
      <c r="I41" s="145" t="s">
        <v>450</v>
      </c>
      <c r="J41" s="145"/>
      <c r="K41" s="145" t="s">
        <v>450</v>
      </c>
      <c r="L41" s="145" t="s">
        <v>450</v>
      </c>
      <c r="M41" s="145"/>
      <c r="N41" s="145"/>
      <c r="O41" s="145" t="s">
        <v>450</v>
      </c>
      <c r="P41" s="145" t="s">
        <v>450</v>
      </c>
      <c r="Q41" s="145"/>
      <c r="R41" s="145" t="s">
        <v>450</v>
      </c>
      <c r="S41" s="145"/>
      <c r="T41" s="145" t="s">
        <v>450</v>
      </c>
      <c r="U41" s="145"/>
      <c r="V41" s="145"/>
      <c r="W41" s="145" t="s">
        <v>450</v>
      </c>
      <c r="X41" s="148">
        <f t="shared" si="0"/>
        <v>40</v>
      </c>
      <c r="Y41" s="147" t="s">
        <v>451</v>
      </c>
    </row>
    <row r="42" spans="1:25" ht="66" customHeight="1" x14ac:dyDescent="0.25">
      <c r="B42" s="503"/>
      <c r="C42" s="143">
        <v>11.3</v>
      </c>
      <c r="D42" s="144" t="s">
        <v>129</v>
      </c>
      <c r="E42" s="144" t="s">
        <v>127</v>
      </c>
      <c r="F42" s="145" t="s">
        <v>450</v>
      </c>
      <c r="G42" s="145"/>
      <c r="H42" s="145"/>
      <c r="I42" s="145" t="s">
        <v>450</v>
      </c>
      <c r="J42" s="145"/>
      <c r="K42" s="145" t="s">
        <v>450</v>
      </c>
      <c r="L42" s="145" t="s">
        <v>450</v>
      </c>
      <c r="M42" s="145"/>
      <c r="N42" s="145"/>
      <c r="O42" s="145" t="s">
        <v>450</v>
      </c>
      <c r="P42" s="145" t="s">
        <v>450</v>
      </c>
      <c r="Q42" s="145"/>
      <c r="R42" s="145" t="s">
        <v>450</v>
      </c>
      <c r="S42" s="145"/>
      <c r="T42" s="145" t="s">
        <v>450</v>
      </c>
      <c r="U42" s="145"/>
      <c r="V42" s="145" t="s">
        <v>450</v>
      </c>
      <c r="W42" s="145"/>
      <c r="X42" s="146">
        <f t="shared" si="0"/>
        <v>70</v>
      </c>
      <c r="Y42" s="147" t="s">
        <v>451</v>
      </c>
    </row>
    <row r="43" spans="1:25" s="43" customFormat="1" ht="45" x14ac:dyDescent="0.25">
      <c r="A43" s="154"/>
      <c r="B43" s="519" t="s">
        <v>119</v>
      </c>
      <c r="C43" s="155">
        <v>12.1</v>
      </c>
      <c r="D43" s="151" t="s">
        <v>494</v>
      </c>
      <c r="E43" s="151" t="s">
        <v>495</v>
      </c>
      <c r="F43" s="150" t="s">
        <v>450</v>
      </c>
      <c r="G43" s="150"/>
      <c r="H43" s="150"/>
      <c r="I43" s="150" t="s">
        <v>450</v>
      </c>
      <c r="J43" s="150"/>
      <c r="K43" s="150" t="s">
        <v>450</v>
      </c>
      <c r="L43" s="150" t="s">
        <v>450</v>
      </c>
      <c r="M43" s="150"/>
      <c r="N43" s="150"/>
      <c r="O43" s="150" t="s">
        <v>450</v>
      </c>
      <c r="P43" s="150" t="s">
        <v>450</v>
      </c>
      <c r="Q43" s="150"/>
      <c r="R43" s="150" t="s">
        <v>450</v>
      </c>
      <c r="S43" s="150"/>
      <c r="T43" s="150"/>
      <c r="U43" s="150" t="s">
        <v>450</v>
      </c>
      <c r="V43" s="150" t="s">
        <v>450</v>
      </c>
      <c r="W43" s="150"/>
      <c r="X43" s="148">
        <f t="shared" si="0"/>
        <v>60</v>
      </c>
      <c r="Y43" s="156" t="s">
        <v>451</v>
      </c>
    </row>
    <row r="44" spans="1:25" s="43" customFormat="1" ht="45" x14ac:dyDescent="0.25">
      <c r="A44" s="154"/>
      <c r="B44" s="520"/>
      <c r="C44" s="155">
        <v>12.2</v>
      </c>
      <c r="D44" s="151" t="s">
        <v>496</v>
      </c>
      <c r="E44" s="151" t="s">
        <v>497</v>
      </c>
      <c r="F44" s="150" t="s">
        <v>450</v>
      </c>
      <c r="G44" s="150"/>
      <c r="H44" s="150"/>
      <c r="I44" s="150" t="s">
        <v>450</v>
      </c>
      <c r="J44" s="150"/>
      <c r="K44" s="150" t="s">
        <v>450</v>
      </c>
      <c r="L44" s="150" t="s">
        <v>450</v>
      </c>
      <c r="M44" s="150"/>
      <c r="N44" s="150"/>
      <c r="O44" s="150" t="s">
        <v>450</v>
      </c>
      <c r="P44" s="150" t="s">
        <v>450</v>
      </c>
      <c r="Q44" s="150"/>
      <c r="R44" s="150" t="s">
        <v>450</v>
      </c>
      <c r="S44" s="150"/>
      <c r="T44" s="150" t="s">
        <v>450</v>
      </c>
      <c r="U44" s="150"/>
      <c r="V44" s="150" t="s">
        <v>450</v>
      </c>
      <c r="W44" s="150"/>
      <c r="X44" s="146">
        <f t="shared" si="0"/>
        <v>70</v>
      </c>
      <c r="Y44" s="156" t="s">
        <v>451</v>
      </c>
    </row>
    <row r="45" spans="1:25" s="43" customFormat="1" ht="56.1" customHeight="1" x14ac:dyDescent="0.25">
      <c r="A45" s="154"/>
      <c r="B45" s="520"/>
      <c r="C45" s="155">
        <v>12.3</v>
      </c>
      <c r="D45" s="151" t="s">
        <v>498</v>
      </c>
      <c r="E45" s="151" t="s">
        <v>91</v>
      </c>
      <c r="F45" s="150" t="s">
        <v>450</v>
      </c>
      <c r="G45" s="150"/>
      <c r="H45" s="150"/>
      <c r="I45" s="150" t="s">
        <v>450</v>
      </c>
      <c r="J45" s="150"/>
      <c r="K45" s="150" t="s">
        <v>450</v>
      </c>
      <c r="L45" s="150" t="s">
        <v>450</v>
      </c>
      <c r="M45" s="150"/>
      <c r="N45" s="150"/>
      <c r="O45" s="150" t="s">
        <v>450</v>
      </c>
      <c r="P45" s="150" t="s">
        <v>450</v>
      </c>
      <c r="Q45" s="150"/>
      <c r="R45" s="150" t="s">
        <v>450</v>
      </c>
      <c r="S45" s="150"/>
      <c r="T45" s="150" t="s">
        <v>450</v>
      </c>
      <c r="U45" s="150"/>
      <c r="V45" s="150" t="s">
        <v>450</v>
      </c>
      <c r="W45" s="150"/>
      <c r="X45" s="146">
        <f t="shared" si="0"/>
        <v>70</v>
      </c>
      <c r="Y45" s="156" t="s">
        <v>451</v>
      </c>
    </row>
    <row r="46" spans="1:25" s="43" customFormat="1" ht="88.5" customHeight="1" x14ac:dyDescent="0.25">
      <c r="A46" s="154"/>
      <c r="B46" s="520"/>
      <c r="C46" s="155">
        <v>12.4</v>
      </c>
      <c r="D46" s="151" t="s">
        <v>83</v>
      </c>
      <c r="E46" s="151" t="s">
        <v>80</v>
      </c>
      <c r="F46" s="150" t="s">
        <v>450</v>
      </c>
      <c r="G46" s="150"/>
      <c r="H46" s="150"/>
      <c r="I46" s="150" t="s">
        <v>450</v>
      </c>
      <c r="J46" s="150"/>
      <c r="K46" s="150" t="s">
        <v>450</v>
      </c>
      <c r="L46" s="150" t="s">
        <v>450</v>
      </c>
      <c r="M46" s="150"/>
      <c r="N46" s="150"/>
      <c r="O46" s="150" t="s">
        <v>450</v>
      </c>
      <c r="P46" s="150" t="s">
        <v>450</v>
      </c>
      <c r="Q46" s="150"/>
      <c r="R46" s="150" t="s">
        <v>450</v>
      </c>
      <c r="S46" s="150"/>
      <c r="T46" s="150" t="s">
        <v>450</v>
      </c>
      <c r="U46" s="150"/>
      <c r="V46" s="150" t="s">
        <v>450</v>
      </c>
      <c r="W46" s="150"/>
      <c r="X46" s="146">
        <f t="shared" si="0"/>
        <v>70</v>
      </c>
      <c r="Y46" s="156" t="s">
        <v>451</v>
      </c>
    </row>
    <row r="47" spans="1:25" ht="69" customHeight="1" x14ac:dyDescent="0.25">
      <c r="B47" s="502" t="s">
        <v>272</v>
      </c>
      <c r="C47" s="143">
        <v>13.1</v>
      </c>
      <c r="D47" s="144" t="s">
        <v>276</v>
      </c>
      <c r="E47" s="144" t="s">
        <v>278</v>
      </c>
      <c r="F47" s="145" t="s">
        <v>450</v>
      </c>
      <c r="G47" s="145"/>
      <c r="H47" s="145" t="s">
        <v>450</v>
      </c>
      <c r="I47" s="145"/>
      <c r="J47" s="145" t="s">
        <v>450</v>
      </c>
      <c r="K47" s="145"/>
      <c r="L47" s="145" t="s">
        <v>450</v>
      </c>
      <c r="M47" s="145"/>
      <c r="N47" s="145"/>
      <c r="O47" s="145" t="s">
        <v>450</v>
      </c>
      <c r="P47" s="145" t="s">
        <v>450</v>
      </c>
      <c r="Q47" s="145"/>
      <c r="R47" s="145" t="s">
        <v>450</v>
      </c>
      <c r="S47" s="145"/>
      <c r="T47" s="145" t="s">
        <v>450</v>
      </c>
      <c r="U47" s="145"/>
      <c r="V47" s="145" t="s">
        <v>450</v>
      </c>
      <c r="W47" s="145"/>
      <c r="X47" s="157">
        <f t="shared" si="0"/>
        <v>85</v>
      </c>
      <c r="Y47" s="147" t="s">
        <v>451</v>
      </c>
    </row>
    <row r="48" spans="1:25" ht="105" customHeight="1" x14ac:dyDescent="0.25">
      <c r="B48" s="503"/>
      <c r="C48" s="143">
        <v>13.2</v>
      </c>
      <c r="D48" s="144" t="s">
        <v>285</v>
      </c>
      <c r="E48" s="144" t="s">
        <v>287</v>
      </c>
      <c r="F48" s="145" t="s">
        <v>450</v>
      </c>
      <c r="G48" s="145"/>
      <c r="H48" s="145"/>
      <c r="I48" s="145" t="s">
        <v>450</v>
      </c>
      <c r="J48" s="145" t="s">
        <v>450</v>
      </c>
      <c r="K48" s="145"/>
      <c r="L48" s="145" t="s">
        <v>450</v>
      </c>
      <c r="M48" s="145"/>
      <c r="N48" s="145"/>
      <c r="O48" s="145" t="s">
        <v>450</v>
      </c>
      <c r="P48" s="145" t="s">
        <v>450</v>
      </c>
      <c r="Q48" s="145"/>
      <c r="R48" s="145" t="s">
        <v>450</v>
      </c>
      <c r="S48" s="145"/>
      <c r="T48" s="145" t="s">
        <v>450</v>
      </c>
      <c r="U48" s="145"/>
      <c r="V48" s="145" t="s">
        <v>450</v>
      </c>
      <c r="W48" s="145"/>
      <c r="X48" s="146">
        <f t="shared" si="0"/>
        <v>85</v>
      </c>
      <c r="Y48" s="147" t="s">
        <v>451</v>
      </c>
    </row>
    <row r="49" spans="2:25" ht="116.25" customHeight="1" x14ac:dyDescent="0.25">
      <c r="B49" s="503"/>
      <c r="C49" s="143">
        <v>13.3</v>
      </c>
      <c r="D49" s="144" t="s">
        <v>293</v>
      </c>
      <c r="E49" s="144" t="s">
        <v>499</v>
      </c>
      <c r="F49" s="145" t="s">
        <v>450</v>
      </c>
      <c r="G49" s="145"/>
      <c r="H49" s="145" t="s">
        <v>450</v>
      </c>
      <c r="I49" s="145"/>
      <c r="J49" s="145" t="s">
        <v>450</v>
      </c>
      <c r="K49" s="145"/>
      <c r="L49" s="145" t="s">
        <v>450</v>
      </c>
      <c r="M49" s="145"/>
      <c r="N49" s="145"/>
      <c r="O49" s="145" t="s">
        <v>450</v>
      </c>
      <c r="P49" s="145" t="s">
        <v>450</v>
      </c>
      <c r="Q49" s="145"/>
      <c r="R49" s="145"/>
      <c r="S49" s="145" t="s">
        <v>450</v>
      </c>
      <c r="T49" s="145" t="s">
        <v>450</v>
      </c>
      <c r="U49" s="145"/>
      <c r="V49" s="145"/>
      <c r="W49" s="145" t="s">
        <v>450</v>
      </c>
      <c r="X49" s="148">
        <f t="shared" si="0"/>
        <v>40</v>
      </c>
      <c r="Y49" s="147" t="s">
        <v>451</v>
      </c>
    </row>
    <row r="50" spans="2:25" ht="50.1" customHeight="1" x14ac:dyDescent="0.25">
      <c r="B50" s="515"/>
      <c r="C50" s="515"/>
      <c r="D50" s="515"/>
      <c r="E50" s="515"/>
      <c r="F50" s="515"/>
      <c r="G50" s="515"/>
      <c r="H50" s="515"/>
      <c r="I50" s="515"/>
      <c r="J50" s="515"/>
      <c r="K50" s="515"/>
      <c r="L50" s="515"/>
      <c r="M50" s="515"/>
      <c r="N50" s="515"/>
      <c r="O50" s="515"/>
      <c r="P50" s="515"/>
      <c r="Q50" s="515"/>
      <c r="R50" s="515"/>
      <c r="S50" s="515"/>
      <c r="T50" s="515"/>
      <c r="U50" s="515"/>
      <c r="V50" s="515"/>
      <c r="W50" s="515"/>
      <c r="X50" s="158"/>
      <c r="Y50" s="159"/>
    </row>
    <row r="53" spans="2:25" x14ac:dyDescent="0.25">
      <c r="C53" s="161"/>
      <c r="D53" s="162"/>
      <c r="F53" s="164"/>
      <c r="G53" s="164"/>
      <c r="H53" s="164"/>
      <c r="I53" s="164"/>
      <c r="J53" s="164"/>
      <c r="K53" s="164"/>
    </row>
    <row r="54" spans="2:25" x14ac:dyDescent="0.25">
      <c r="C54" s="165" t="s">
        <v>500</v>
      </c>
      <c r="F54" s="165" t="s">
        <v>501</v>
      </c>
      <c r="G54" s="138"/>
    </row>
  </sheetData>
  <mergeCells count="40">
    <mergeCell ref="B50:W50"/>
    <mergeCell ref="B12:B15"/>
    <mergeCell ref="B16:B18"/>
    <mergeCell ref="B19:B22"/>
    <mergeCell ref="B23:B25"/>
    <mergeCell ref="B26:B29"/>
    <mergeCell ref="B30:B33"/>
    <mergeCell ref="B34:B36"/>
    <mergeCell ref="B37:B39"/>
    <mergeCell ref="B40:B42"/>
    <mergeCell ref="B43:B46"/>
    <mergeCell ref="B47:B49"/>
    <mergeCell ref="T2:U2"/>
    <mergeCell ref="V2:W2"/>
    <mergeCell ref="X2:X3"/>
    <mergeCell ref="Y2:Y3"/>
    <mergeCell ref="B4:B7"/>
    <mergeCell ref="P2:Q2"/>
    <mergeCell ref="R2:S2"/>
    <mergeCell ref="B8:B11"/>
    <mergeCell ref="H2:I2"/>
    <mergeCell ref="J2:K2"/>
    <mergeCell ref="L2:M2"/>
    <mergeCell ref="N2:O2"/>
    <mergeCell ref="B2:B3"/>
    <mergeCell ref="C2:C3"/>
    <mergeCell ref="D2:D3"/>
    <mergeCell ref="E2:E3"/>
    <mergeCell ref="F2:G2"/>
    <mergeCell ref="P1:Q1"/>
    <mergeCell ref="R1:S1"/>
    <mergeCell ref="T1:U1"/>
    <mergeCell ref="V1:W1"/>
    <mergeCell ref="X1:Y1"/>
    <mergeCell ref="N1:O1"/>
    <mergeCell ref="D1:E1"/>
    <mergeCell ref="F1:G1"/>
    <mergeCell ref="H1:I1"/>
    <mergeCell ref="J1:K1"/>
    <mergeCell ref="L1:M1"/>
  </mergeCells>
  <dataValidations count="1">
    <dataValidation type="list" allowBlank="1" showDropDown="1" showInputMessage="1" showErrorMessage="1" sqref="F4:W49" xr:uid="{00000000-0002-0000-0B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6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0000"/>
    <pageSetUpPr autoPageBreaks="0"/>
  </sheetPr>
  <dimension ref="A1:AZ32"/>
  <sheetViews>
    <sheetView showGridLines="0" zoomScale="55" zoomScaleNormal="55" workbookViewId="0">
      <selection activeCell="AA10" sqref="AA10"/>
    </sheetView>
  </sheetViews>
  <sheetFormatPr baseColWidth="10" defaultColWidth="11.42578125" defaultRowHeight="15" x14ac:dyDescent="0.25"/>
  <cols>
    <col min="1" max="1" width="5.7109375" style="19" customWidth="1"/>
    <col min="2" max="2" width="18.7109375" style="19" customWidth="1"/>
    <col min="3" max="6" width="5.7109375" style="19" customWidth="1"/>
    <col min="7" max="7" width="12.28515625" style="45" customWidth="1"/>
    <col min="8" max="8" width="7.7109375" style="45" customWidth="1"/>
    <col min="9" max="9" width="6.85546875" style="19" hidden="1" customWidth="1"/>
    <col min="10" max="12" width="5.7109375" style="19" hidden="1" customWidth="1"/>
    <col min="13" max="13" width="13.140625" style="45" hidden="1" customWidth="1"/>
    <col min="14" max="14" width="7.7109375" style="45" hidden="1" customWidth="1"/>
    <col min="15" max="15" width="14.7109375" style="19" hidden="1" customWidth="1"/>
    <col min="16" max="16" width="6" style="19" customWidth="1"/>
    <col min="17" max="17" width="5.7109375" style="19" hidden="1" customWidth="1"/>
    <col min="18" max="18" width="36.7109375" style="19" hidden="1" customWidth="1"/>
    <col min="19" max="22" width="5.7109375" style="19" hidden="1" customWidth="1"/>
    <col min="23" max="23" width="12.85546875" style="45" hidden="1" customWidth="1"/>
    <col min="24" max="24" width="10.7109375" style="45" hidden="1" customWidth="1"/>
    <col min="25" max="28" width="5.7109375" style="19" hidden="1" customWidth="1"/>
    <col min="29" max="29" width="14.140625" style="45" hidden="1" customWidth="1"/>
    <col min="30" max="30" width="10.7109375" style="45" hidden="1" customWidth="1"/>
    <col min="31" max="31" width="12.7109375" style="19" hidden="1" customWidth="1"/>
    <col min="32" max="32" width="4.7109375" style="19" customWidth="1"/>
    <col min="33" max="33" width="32.28515625" style="19" customWidth="1"/>
    <col min="34" max="46" width="5.7109375" style="19" customWidth="1"/>
    <col min="47" max="50" width="5.7109375" style="19" hidden="1" customWidth="1"/>
    <col min="51" max="51" width="11.42578125" style="19"/>
    <col min="52" max="52" width="17.140625" style="19" customWidth="1"/>
    <col min="53" max="16384" width="11.42578125" style="19"/>
  </cols>
  <sheetData>
    <row r="1" spans="1:52" ht="27" customHeight="1" x14ac:dyDescent="0.25"/>
    <row r="2" spans="1:52" ht="48" customHeight="1" thickBot="1" x14ac:dyDescent="0.3">
      <c r="C2" s="454" t="s">
        <v>502</v>
      </c>
      <c r="D2" s="454"/>
      <c r="E2" s="454"/>
      <c r="F2" s="454"/>
      <c r="G2" s="454"/>
      <c r="H2" s="454"/>
      <c r="I2" s="454"/>
      <c r="J2" s="454"/>
      <c r="K2" s="454"/>
      <c r="L2" s="454"/>
      <c r="M2" s="454"/>
      <c r="N2" s="454"/>
      <c r="O2" s="454"/>
      <c r="W2" s="19"/>
      <c r="X2" s="19"/>
      <c r="AC2" s="19"/>
      <c r="AD2" s="19"/>
      <c r="AG2" s="521" t="s">
        <v>503</v>
      </c>
      <c r="AH2" s="521"/>
      <c r="AI2" s="521"/>
      <c r="AJ2" s="521"/>
      <c r="AK2" s="521"/>
      <c r="AL2" s="521"/>
      <c r="AM2" s="521"/>
      <c r="AN2" s="521"/>
      <c r="AO2" s="521"/>
      <c r="AP2" s="521"/>
      <c r="AQ2" s="521"/>
      <c r="AR2" s="521"/>
      <c r="AS2" s="521"/>
      <c r="AT2" s="521"/>
      <c r="AU2" s="521"/>
      <c r="AV2" s="521"/>
      <c r="AW2" s="521"/>
      <c r="AX2" s="521"/>
      <c r="AY2" s="521"/>
      <c r="AZ2" s="521"/>
    </row>
    <row r="3" spans="1:52" ht="36" customHeight="1" thickBot="1" x14ac:dyDescent="0.3">
      <c r="C3" s="522" t="s">
        <v>504</v>
      </c>
      <c r="D3" s="522"/>
      <c r="E3" s="522"/>
      <c r="F3" s="522"/>
      <c r="G3" s="522"/>
      <c r="H3" s="522"/>
      <c r="I3" s="522" t="s">
        <v>505</v>
      </c>
      <c r="J3" s="522"/>
      <c r="K3" s="522"/>
      <c r="L3" s="522"/>
      <c r="M3" s="522"/>
      <c r="N3" s="522"/>
      <c r="O3" s="523" t="s">
        <v>506</v>
      </c>
      <c r="W3" s="19"/>
      <c r="X3" s="19"/>
      <c r="AC3" s="19"/>
      <c r="AD3" s="19"/>
      <c r="AG3" s="166" t="s">
        <v>507</v>
      </c>
      <c r="AH3" s="166">
        <v>1</v>
      </c>
      <c r="AI3" s="166">
        <v>2</v>
      </c>
      <c r="AJ3" s="166">
        <v>3</v>
      </c>
      <c r="AK3" s="166">
        <v>4</v>
      </c>
      <c r="AL3" s="166">
        <v>5</v>
      </c>
      <c r="AM3" s="166">
        <v>6</v>
      </c>
      <c r="AN3" s="166">
        <v>7</v>
      </c>
      <c r="AO3" s="166">
        <v>8</v>
      </c>
      <c r="AP3" s="166">
        <v>9</v>
      </c>
      <c r="AQ3" s="166">
        <v>10</v>
      </c>
      <c r="AR3" s="166">
        <v>11</v>
      </c>
      <c r="AS3" s="166">
        <v>12</v>
      </c>
      <c r="AT3" s="166">
        <v>13</v>
      </c>
      <c r="AU3" s="166">
        <v>14</v>
      </c>
      <c r="AV3" s="166">
        <v>15</v>
      </c>
      <c r="AW3" s="166">
        <v>16</v>
      </c>
      <c r="AX3" s="166">
        <v>17</v>
      </c>
      <c r="AY3" s="167" t="s">
        <v>508</v>
      </c>
      <c r="AZ3" s="167" t="s">
        <v>509</v>
      </c>
    </row>
    <row r="4" spans="1:52" s="168" customFormat="1" ht="36" customHeight="1" thickTop="1" thickBot="1" x14ac:dyDescent="0.3">
      <c r="C4" s="524" t="s">
        <v>510</v>
      </c>
      <c r="D4" s="524"/>
      <c r="E4" s="524"/>
      <c r="F4" s="524"/>
      <c r="G4" s="510" t="s">
        <v>511</v>
      </c>
      <c r="H4" s="525" t="s">
        <v>512</v>
      </c>
      <c r="I4" s="524" t="s">
        <v>510</v>
      </c>
      <c r="J4" s="524"/>
      <c r="K4" s="524"/>
      <c r="L4" s="524"/>
      <c r="M4" s="510" t="s">
        <v>511</v>
      </c>
      <c r="N4" s="525" t="s">
        <v>512</v>
      </c>
      <c r="O4" s="523"/>
      <c r="AG4" s="169" t="s">
        <v>262</v>
      </c>
      <c r="AH4" s="170">
        <f>1+1</f>
        <v>2</v>
      </c>
      <c r="AI4" s="170"/>
      <c r="AJ4" s="171"/>
      <c r="AK4" s="170"/>
      <c r="AL4" s="170"/>
      <c r="AM4" s="171"/>
      <c r="AN4" s="170"/>
      <c r="AO4" s="170"/>
      <c r="AP4" s="170"/>
      <c r="AQ4" s="170"/>
      <c r="AR4" s="170"/>
      <c r="AS4" s="170"/>
      <c r="AT4" s="170"/>
      <c r="AU4" s="170"/>
      <c r="AV4" s="170"/>
      <c r="AW4" s="170"/>
      <c r="AX4" s="170"/>
      <c r="AY4" s="172">
        <f t="shared" ref="AY4:AY9" si="0">SUM(AH4:AX4)</f>
        <v>2</v>
      </c>
      <c r="AZ4" s="173">
        <f t="shared" ref="AZ4:AZ9" si="1">AY4/$AY$10</f>
        <v>4.3478260869565216E-2</v>
      </c>
    </row>
    <row r="5" spans="1:52" s="45" customFormat="1" ht="79.5" customHeight="1" thickTop="1" thickBot="1" x14ac:dyDescent="0.3">
      <c r="A5" s="174" t="s">
        <v>513</v>
      </c>
      <c r="B5" s="175" t="s">
        <v>514</v>
      </c>
      <c r="C5" s="176" t="s">
        <v>515</v>
      </c>
      <c r="D5" s="176" t="s">
        <v>516</v>
      </c>
      <c r="E5" s="176" t="s">
        <v>517</v>
      </c>
      <c r="F5" s="176" t="s">
        <v>518</v>
      </c>
      <c r="G5" s="510"/>
      <c r="H5" s="526"/>
      <c r="I5" s="176" t="s">
        <v>515</v>
      </c>
      <c r="J5" s="176" t="s">
        <v>516</v>
      </c>
      <c r="K5" s="176" t="s">
        <v>517</v>
      </c>
      <c r="L5" s="176" t="s">
        <v>518</v>
      </c>
      <c r="M5" s="510"/>
      <c r="N5" s="526"/>
      <c r="O5" s="523"/>
      <c r="Q5" s="177" t="s">
        <v>513</v>
      </c>
      <c r="R5" s="178" t="s">
        <v>514</v>
      </c>
      <c r="S5" s="177" t="s">
        <v>515</v>
      </c>
      <c r="T5" s="177" t="s">
        <v>516</v>
      </c>
      <c r="U5" s="177" t="s">
        <v>517</v>
      </c>
      <c r="V5" s="177" t="s">
        <v>518</v>
      </c>
      <c r="W5" s="141" t="s">
        <v>511</v>
      </c>
      <c r="X5" s="176" t="s">
        <v>519</v>
      </c>
      <c r="Y5" s="177" t="s">
        <v>515</v>
      </c>
      <c r="Z5" s="177" t="s">
        <v>516</v>
      </c>
      <c r="AA5" s="177" t="s">
        <v>517</v>
      </c>
      <c r="AB5" s="177" t="s">
        <v>518</v>
      </c>
      <c r="AC5" s="141" t="s">
        <v>511</v>
      </c>
      <c r="AD5" s="177" t="s">
        <v>519</v>
      </c>
      <c r="AE5" s="141" t="s">
        <v>520</v>
      </c>
      <c r="AG5" s="179" t="s">
        <v>16</v>
      </c>
      <c r="AH5" s="180">
        <v>1</v>
      </c>
      <c r="AI5" s="180">
        <v>1</v>
      </c>
      <c r="AJ5" s="180">
        <v>1</v>
      </c>
      <c r="AK5" s="181">
        <v>1</v>
      </c>
      <c r="AL5" s="180">
        <v>4</v>
      </c>
      <c r="AM5" s="181">
        <v>2</v>
      </c>
      <c r="AN5" s="181"/>
      <c r="AO5" s="180">
        <v>2</v>
      </c>
      <c r="AP5" s="180">
        <v>2</v>
      </c>
      <c r="AQ5" s="180"/>
      <c r="AR5" s="180"/>
      <c r="AS5" s="181">
        <v>1</v>
      </c>
      <c r="AT5" s="180">
        <v>3</v>
      </c>
      <c r="AU5" s="181"/>
      <c r="AV5" s="181"/>
      <c r="AW5" s="181"/>
      <c r="AX5" s="181"/>
      <c r="AY5" s="172">
        <f t="shared" si="0"/>
        <v>18</v>
      </c>
      <c r="AZ5" s="173">
        <f t="shared" si="1"/>
        <v>0.39130434782608697</v>
      </c>
    </row>
    <row r="6" spans="1:52" ht="30" customHeight="1" thickTop="1" thickBot="1" x14ac:dyDescent="0.3">
      <c r="A6" s="45">
        <v>1</v>
      </c>
      <c r="B6" s="156" t="s">
        <v>521</v>
      </c>
      <c r="C6" s="145" t="e">
        <f>#REF!</f>
        <v>#REF!</v>
      </c>
      <c r="D6" s="145" t="e">
        <f>#REF!</f>
        <v>#REF!</v>
      </c>
      <c r="E6" s="145" t="e">
        <f>#REF!</f>
        <v>#REF!</v>
      </c>
      <c r="F6" s="145" t="e">
        <f>#REF!</f>
        <v>#REF!</v>
      </c>
      <c r="G6" s="141" t="e">
        <f>SUM(C6:F6)</f>
        <v>#REF!</v>
      </c>
      <c r="H6" s="182" t="e">
        <f>IF(F6&gt;0,F6/G6,IF(E6&gt;0,E6/G6,0))</f>
        <v>#REF!</v>
      </c>
      <c r="I6" s="145" t="e">
        <f>#REF!</f>
        <v>#REF!</v>
      </c>
      <c r="J6" s="145" t="e">
        <f>#REF!</f>
        <v>#REF!</v>
      </c>
      <c r="K6" s="145" t="e">
        <f>#REF!</f>
        <v>#REF!</v>
      </c>
      <c r="L6" s="145" t="e">
        <f>#REF!</f>
        <v>#REF!</v>
      </c>
      <c r="M6" s="183" t="e">
        <f>SUM(I6:L6)</f>
        <v>#REF!</v>
      </c>
      <c r="N6" s="182" t="e">
        <f>IF(L6&gt;0,L6/M6,IF(K6&gt;0,K6/M6,0))</f>
        <v>#REF!</v>
      </c>
      <c r="O6" s="184" t="e">
        <f>H6-N6</f>
        <v>#REF!</v>
      </c>
      <c r="Q6" s="178">
        <v>1</v>
      </c>
      <c r="R6" s="185" t="s">
        <v>521</v>
      </c>
      <c r="S6" s="186">
        <v>0</v>
      </c>
      <c r="T6" s="186">
        <v>0</v>
      </c>
      <c r="U6" s="186">
        <v>1</v>
      </c>
      <c r="V6" s="186">
        <v>1</v>
      </c>
      <c r="W6" s="178">
        <f>SUM(S6:V6)</f>
        <v>2</v>
      </c>
      <c r="X6" s="187">
        <v>0.5</v>
      </c>
      <c r="Y6" s="186">
        <v>0</v>
      </c>
      <c r="Z6" s="186">
        <v>1</v>
      </c>
      <c r="AA6" s="186">
        <v>0</v>
      </c>
      <c r="AB6" s="186">
        <v>1</v>
      </c>
      <c r="AC6" s="188">
        <f>SUM(Y6:AB6)</f>
        <v>2</v>
      </c>
      <c r="AD6" s="187">
        <v>0.5</v>
      </c>
      <c r="AE6" s="189">
        <v>0</v>
      </c>
      <c r="AG6" s="179" t="s">
        <v>81</v>
      </c>
      <c r="AH6" s="180">
        <v>1</v>
      </c>
      <c r="AI6" s="180"/>
      <c r="AJ6" s="180">
        <v>1</v>
      </c>
      <c r="AK6" s="181">
        <v>1</v>
      </c>
      <c r="AL6" s="181"/>
      <c r="AM6" s="180">
        <v>1</v>
      </c>
      <c r="AN6" s="180"/>
      <c r="AO6" s="181"/>
      <c r="AP6" s="180"/>
      <c r="AQ6" s="181">
        <v>1</v>
      </c>
      <c r="AR6" s="181">
        <v>3</v>
      </c>
      <c r="AS6" s="180">
        <v>1</v>
      </c>
      <c r="AT6" s="181"/>
      <c r="AU6" s="180"/>
      <c r="AV6" s="180"/>
      <c r="AW6" s="181"/>
      <c r="AX6" s="180"/>
      <c r="AY6" s="172">
        <f t="shared" si="0"/>
        <v>9</v>
      </c>
      <c r="AZ6" s="173">
        <f t="shared" si="1"/>
        <v>0.19565217391304349</v>
      </c>
    </row>
    <row r="7" spans="1:52" ht="30" customHeight="1" thickTop="1" thickBot="1" x14ac:dyDescent="0.3">
      <c r="A7" s="45">
        <v>2</v>
      </c>
      <c r="B7" s="156" t="s">
        <v>522</v>
      </c>
      <c r="C7" s="145" t="e">
        <f>#REF!</f>
        <v>#REF!</v>
      </c>
      <c r="D7" s="145" t="e">
        <f>#REF!</f>
        <v>#REF!</v>
      </c>
      <c r="E7" s="145" t="e">
        <f>#REF!</f>
        <v>#REF!</v>
      </c>
      <c r="F7" s="145" t="e">
        <f>#REF!</f>
        <v>#REF!</v>
      </c>
      <c r="G7" s="141" t="e">
        <f t="shared" ref="G7:G18" si="2">SUM(C7:F7)</f>
        <v>#REF!</v>
      </c>
      <c r="H7" s="182" t="e">
        <f t="shared" ref="H7:H18" si="3">IF(F7&gt;0,F7/G7,IF(E7&gt;0,E7/G7,0))</f>
        <v>#REF!</v>
      </c>
      <c r="I7" s="145" t="e">
        <f>#REF!</f>
        <v>#REF!</v>
      </c>
      <c r="J7" s="145" t="e">
        <f>#REF!</f>
        <v>#REF!</v>
      </c>
      <c r="K7" s="145" t="e">
        <f>#REF!</f>
        <v>#REF!</v>
      </c>
      <c r="L7" s="145" t="e">
        <f>#REF!</f>
        <v>#REF!</v>
      </c>
      <c r="M7" s="183" t="e">
        <f t="shared" ref="M7:M19" si="4">SUM(I7:L7)</f>
        <v>#REF!</v>
      </c>
      <c r="N7" s="182" t="e">
        <f t="shared" ref="N7:N19" si="5">IF(L7&gt;0,L7/M7,IF(K7&gt;0,K7/M7,0))</f>
        <v>#REF!</v>
      </c>
      <c r="O7" s="184" t="e">
        <f t="shared" ref="O7:O19" si="6">H7-N7</f>
        <v>#REF!</v>
      </c>
      <c r="Q7" s="178">
        <v>2</v>
      </c>
      <c r="R7" s="185" t="s">
        <v>522</v>
      </c>
      <c r="S7" s="186">
        <v>0</v>
      </c>
      <c r="T7" s="186">
        <v>0</v>
      </c>
      <c r="U7" s="186">
        <v>0</v>
      </c>
      <c r="V7" s="186">
        <v>4</v>
      </c>
      <c r="W7" s="178">
        <f t="shared" ref="W7:W18" si="7">SUM(S7:V7)</f>
        <v>4</v>
      </c>
      <c r="X7" s="187">
        <v>1</v>
      </c>
      <c r="Y7" s="186">
        <v>0</v>
      </c>
      <c r="Z7" s="186">
        <v>0</v>
      </c>
      <c r="AA7" s="186">
        <v>0</v>
      </c>
      <c r="AB7" s="186">
        <v>4</v>
      </c>
      <c r="AC7" s="188">
        <f>SUM(Y7:AB7)</f>
        <v>4</v>
      </c>
      <c r="AD7" s="187">
        <v>1</v>
      </c>
      <c r="AE7" s="189">
        <v>0</v>
      </c>
      <c r="AG7" s="179" t="s">
        <v>105</v>
      </c>
      <c r="AH7" s="181"/>
      <c r="AI7" s="181">
        <v>3</v>
      </c>
      <c r="AJ7" s="181">
        <v>2</v>
      </c>
      <c r="AK7" s="181">
        <v>1</v>
      </c>
      <c r="AL7" s="181"/>
      <c r="AM7" s="181"/>
      <c r="AN7" s="180">
        <v>2</v>
      </c>
      <c r="AO7" s="181"/>
      <c r="AP7" s="181"/>
      <c r="AQ7" s="180">
        <v>2</v>
      </c>
      <c r="AR7" s="180"/>
      <c r="AS7" s="181">
        <v>1</v>
      </c>
      <c r="AT7" s="181"/>
      <c r="AU7" s="181"/>
      <c r="AV7" s="180"/>
      <c r="AW7" s="180"/>
      <c r="AX7" s="181"/>
      <c r="AY7" s="172">
        <f t="shared" si="0"/>
        <v>11</v>
      </c>
      <c r="AZ7" s="173">
        <f t="shared" si="1"/>
        <v>0.2391304347826087</v>
      </c>
    </row>
    <row r="8" spans="1:52" ht="30" customHeight="1" thickTop="1" thickBot="1" x14ac:dyDescent="0.3">
      <c r="A8" s="45">
        <v>3</v>
      </c>
      <c r="B8" s="156" t="s">
        <v>523</v>
      </c>
      <c r="C8" s="145">
        <f>'(3) Juridica'!H14</f>
        <v>0</v>
      </c>
      <c r="D8" s="145">
        <f>'(3) Juridica'!H15</f>
        <v>0</v>
      </c>
      <c r="E8" s="145">
        <f>'(3) Juridica'!H16</f>
        <v>1</v>
      </c>
      <c r="F8" s="145">
        <f>'(3) Juridica'!H17</f>
        <v>1</v>
      </c>
      <c r="G8" s="141">
        <f t="shared" si="2"/>
        <v>2</v>
      </c>
      <c r="H8" s="182">
        <f t="shared" si="3"/>
        <v>0.5</v>
      </c>
      <c r="I8" s="145">
        <f>'(3) Juridica'!O14</f>
        <v>0</v>
      </c>
      <c r="J8" s="145">
        <f>'(3) Juridica'!O15</f>
        <v>0</v>
      </c>
      <c r="K8" s="145">
        <f>'(3) Juridica'!O16</f>
        <v>0</v>
      </c>
      <c r="L8" s="145">
        <f>'(3) Juridica'!O17</f>
        <v>1</v>
      </c>
      <c r="M8" s="183">
        <f t="shared" si="4"/>
        <v>1</v>
      </c>
      <c r="N8" s="182">
        <f t="shared" si="5"/>
        <v>1</v>
      </c>
      <c r="O8" s="184">
        <f t="shared" si="6"/>
        <v>-0.5</v>
      </c>
      <c r="Q8" s="178">
        <v>3</v>
      </c>
      <c r="R8" s="185" t="s">
        <v>523</v>
      </c>
      <c r="S8" s="186">
        <v>0</v>
      </c>
      <c r="T8" s="186">
        <v>0</v>
      </c>
      <c r="U8" s="186">
        <v>0</v>
      </c>
      <c r="V8" s="186">
        <v>8</v>
      </c>
      <c r="W8" s="178">
        <f t="shared" si="7"/>
        <v>8</v>
      </c>
      <c r="X8" s="187">
        <v>1</v>
      </c>
      <c r="Y8" s="186">
        <v>0</v>
      </c>
      <c r="Z8" s="186">
        <v>0</v>
      </c>
      <c r="AA8" s="186">
        <v>0</v>
      </c>
      <c r="AB8" s="186">
        <v>8</v>
      </c>
      <c r="AC8" s="188">
        <f t="shared" ref="AC8:AC18" si="8">SUM(Y8:AB8)</f>
        <v>8</v>
      </c>
      <c r="AD8" s="187">
        <v>1</v>
      </c>
      <c r="AE8" s="189">
        <v>0</v>
      </c>
      <c r="AG8" s="179" t="s">
        <v>152</v>
      </c>
      <c r="AH8" s="180"/>
      <c r="AI8" s="180"/>
      <c r="AJ8" s="180"/>
      <c r="AK8" s="180"/>
      <c r="AL8" s="180"/>
      <c r="AM8" s="180"/>
      <c r="AN8" s="180">
        <v>2</v>
      </c>
      <c r="AO8" s="180"/>
      <c r="AP8" s="180">
        <v>1</v>
      </c>
      <c r="AQ8" s="180"/>
      <c r="AR8" s="180"/>
      <c r="AS8" s="180"/>
      <c r="AT8" s="181"/>
      <c r="AU8" s="181"/>
      <c r="AV8" s="180"/>
      <c r="AW8" s="180"/>
      <c r="AX8" s="180"/>
      <c r="AY8" s="172">
        <f t="shared" si="0"/>
        <v>3</v>
      </c>
      <c r="AZ8" s="173">
        <f t="shared" si="1"/>
        <v>6.5217391304347824E-2</v>
      </c>
    </row>
    <row r="9" spans="1:52" ht="30" customHeight="1" thickTop="1" thickBot="1" x14ac:dyDescent="0.3">
      <c r="A9" s="45">
        <v>4</v>
      </c>
      <c r="B9" s="156" t="s">
        <v>524</v>
      </c>
      <c r="C9" s="145">
        <f>'(4) Contratación'!H14</f>
        <v>0</v>
      </c>
      <c r="D9" s="145">
        <f>'(4) Contratación'!H15</f>
        <v>0</v>
      </c>
      <c r="E9" s="145">
        <f>'(4) Contratación'!H16</f>
        <v>2</v>
      </c>
      <c r="F9" s="145">
        <f>'(4) Contratación'!H17</f>
        <v>0</v>
      </c>
      <c r="G9" s="141">
        <f t="shared" si="2"/>
        <v>2</v>
      </c>
      <c r="H9" s="182">
        <f>IF(F9&gt;0,F9/G9,IF(E9&gt;0,E9/G9,0))</f>
        <v>1</v>
      </c>
      <c r="I9" s="145">
        <f>'(4) Contratación'!O14</f>
        <v>2</v>
      </c>
      <c r="J9" s="145">
        <f>'(4) Contratación'!O15</f>
        <v>0</v>
      </c>
      <c r="K9" s="145">
        <f>'(4) Contratación'!O16</f>
        <v>0</v>
      </c>
      <c r="L9" s="145">
        <f>'(4) Contratación'!O17</f>
        <v>0</v>
      </c>
      <c r="M9" s="183">
        <f t="shared" si="4"/>
        <v>2</v>
      </c>
      <c r="N9" s="182">
        <f t="shared" si="5"/>
        <v>0</v>
      </c>
      <c r="O9" s="184">
        <f>H9-N9</f>
        <v>1</v>
      </c>
      <c r="Q9" s="178">
        <v>4</v>
      </c>
      <c r="R9" s="185" t="s">
        <v>524</v>
      </c>
      <c r="S9" s="186">
        <v>0</v>
      </c>
      <c r="T9" s="186">
        <v>0</v>
      </c>
      <c r="U9" s="186">
        <v>1</v>
      </c>
      <c r="V9" s="186">
        <v>2</v>
      </c>
      <c r="W9" s="178">
        <f t="shared" si="7"/>
        <v>3</v>
      </c>
      <c r="X9" s="187">
        <v>0.66666666666666663</v>
      </c>
      <c r="Y9" s="186">
        <v>0</v>
      </c>
      <c r="Z9" s="186">
        <v>1</v>
      </c>
      <c r="AA9" s="186">
        <v>0</v>
      </c>
      <c r="AB9" s="186">
        <v>2</v>
      </c>
      <c r="AC9" s="188">
        <f t="shared" si="8"/>
        <v>3</v>
      </c>
      <c r="AD9" s="187">
        <v>0.66666666666666663</v>
      </c>
      <c r="AE9" s="189">
        <v>0</v>
      </c>
      <c r="AG9" s="190" t="s">
        <v>92</v>
      </c>
      <c r="AH9" s="191"/>
      <c r="AI9" s="191"/>
      <c r="AJ9" s="191"/>
      <c r="AK9" s="191"/>
      <c r="AL9" s="191"/>
      <c r="AM9" s="192"/>
      <c r="AN9" s="191"/>
      <c r="AO9" s="192">
        <v>2</v>
      </c>
      <c r="AP9" s="192"/>
      <c r="AQ9" s="191"/>
      <c r="AR9" s="191"/>
      <c r="AS9" s="192">
        <v>1</v>
      </c>
      <c r="AT9" s="192"/>
      <c r="AU9" s="191"/>
      <c r="AV9" s="192"/>
      <c r="AW9" s="192"/>
      <c r="AX9" s="192"/>
      <c r="AY9" s="172">
        <f t="shared" si="0"/>
        <v>3</v>
      </c>
      <c r="AZ9" s="173">
        <f t="shared" si="1"/>
        <v>6.5217391304347824E-2</v>
      </c>
    </row>
    <row r="10" spans="1:52" ht="30" customHeight="1" thickTop="1" thickBot="1" x14ac:dyDescent="0.3">
      <c r="A10" s="45">
        <v>5</v>
      </c>
      <c r="B10" s="147" t="s">
        <v>525</v>
      </c>
      <c r="C10" s="145" t="e">
        <f>#REF!</f>
        <v>#REF!</v>
      </c>
      <c r="D10" s="145" t="e">
        <f>#REF!</f>
        <v>#REF!</v>
      </c>
      <c r="E10" s="145" t="e">
        <f>#REF!</f>
        <v>#REF!</v>
      </c>
      <c r="F10" s="145" t="e">
        <f>#REF!</f>
        <v>#REF!</v>
      </c>
      <c r="G10" s="141" t="e">
        <f t="shared" si="2"/>
        <v>#REF!</v>
      </c>
      <c r="H10" s="182" t="e">
        <f t="shared" si="3"/>
        <v>#REF!</v>
      </c>
      <c r="I10" s="145" t="e">
        <f>#REF!</f>
        <v>#REF!</v>
      </c>
      <c r="J10" s="145" t="e">
        <f>#REF!</f>
        <v>#REF!</v>
      </c>
      <c r="K10" s="145" t="e">
        <f>#REF!</f>
        <v>#REF!</v>
      </c>
      <c r="L10" s="145" t="e">
        <f>#REF!</f>
        <v>#REF!</v>
      </c>
      <c r="M10" s="183" t="e">
        <f t="shared" si="4"/>
        <v>#REF!</v>
      </c>
      <c r="N10" s="182" t="e">
        <f t="shared" si="5"/>
        <v>#REF!</v>
      </c>
      <c r="O10" s="184" t="e">
        <f t="shared" si="6"/>
        <v>#REF!</v>
      </c>
      <c r="Q10" s="178">
        <v>5</v>
      </c>
      <c r="R10" s="185" t="s">
        <v>525</v>
      </c>
      <c r="S10" s="186">
        <v>0</v>
      </c>
      <c r="T10" s="186">
        <v>0</v>
      </c>
      <c r="U10" s="186">
        <v>4</v>
      </c>
      <c r="V10" s="186">
        <v>3</v>
      </c>
      <c r="W10" s="178">
        <f t="shared" si="7"/>
        <v>7</v>
      </c>
      <c r="X10" s="187">
        <v>0.42857142857142855</v>
      </c>
      <c r="Y10" s="186">
        <v>0</v>
      </c>
      <c r="Z10" s="186">
        <v>4</v>
      </c>
      <c r="AA10" s="186">
        <v>1</v>
      </c>
      <c r="AB10" s="186">
        <v>2</v>
      </c>
      <c r="AC10" s="188">
        <f t="shared" si="8"/>
        <v>7</v>
      </c>
      <c r="AD10" s="187">
        <v>0.2857142857142857</v>
      </c>
      <c r="AE10" s="189">
        <v>0.14285714285714285</v>
      </c>
      <c r="AG10" s="193" t="s">
        <v>526</v>
      </c>
      <c r="AH10" s="194">
        <f t="shared" ref="AH10:AT10" si="9">SUM(AH4:AH9)</f>
        <v>4</v>
      </c>
      <c r="AI10" s="194">
        <f t="shared" si="9"/>
        <v>4</v>
      </c>
      <c r="AJ10" s="194">
        <f t="shared" si="9"/>
        <v>4</v>
      </c>
      <c r="AK10" s="194">
        <f t="shared" si="9"/>
        <v>3</v>
      </c>
      <c r="AL10" s="194">
        <f t="shared" si="9"/>
        <v>4</v>
      </c>
      <c r="AM10" s="194">
        <f t="shared" si="9"/>
        <v>3</v>
      </c>
      <c r="AN10" s="194">
        <f t="shared" si="9"/>
        <v>4</v>
      </c>
      <c r="AO10" s="194">
        <f t="shared" si="9"/>
        <v>4</v>
      </c>
      <c r="AP10" s="194">
        <f t="shared" si="9"/>
        <v>3</v>
      </c>
      <c r="AQ10" s="194">
        <f t="shared" si="9"/>
        <v>3</v>
      </c>
      <c r="AR10" s="194">
        <f t="shared" si="9"/>
        <v>3</v>
      </c>
      <c r="AS10" s="194">
        <f t="shared" si="9"/>
        <v>4</v>
      </c>
      <c r="AT10" s="194">
        <f t="shared" si="9"/>
        <v>3</v>
      </c>
      <c r="AU10" s="194">
        <v>4</v>
      </c>
      <c r="AV10" s="194">
        <v>4</v>
      </c>
      <c r="AW10" s="194">
        <v>4</v>
      </c>
      <c r="AX10" s="194">
        <v>4</v>
      </c>
      <c r="AY10" s="195">
        <f>SUM(AY4:AY9)</f>
        <v>46</v>
      </c>
      <c r="AZ10" s="196">
        <v>1</v>
      </c>
    </row>
    <row r="11" spans="1:52" ht="30" customHeight="1" x14ac:dyDescent="0.25">
      <c r="A11" s="45">
        <v>6</v>
      </c>
      <c r="B11" s="147" t="s">
        <v>527</v>
      </c>
      <c r="C11" s="145" t="e">
        <f>#REF!</f>
        <v>#REF!</v>
      </c>
      <c r="D11" s="145" t="e">
        <f>#REF!</f>
        <v>#REF!</v>
      </c>
      <c r="E11" s="145" t="e">
        <f>#REF!</f>
        <v>#REF!</v>
      </c>
      <c r="F11" s="145" t="e">
        <f>#REF!</f>
        <v>#REF!</v>
      </c>
      <c r="G11" s="141" t="e">
        <f t="shared" si="2"/>
        <v>#REF!</v>
      </c>
      <c r="H11" s="182" t="e">
        <f t="shared" si="3"/>
        <v>#REF!</v>
      </c>
      <c r="I11" s="145" t="e">
        <f>#REF!</f>
        <v>#REF!</v>
      </c>
      <c r="J11" s="145" t="e">
        <f>#REF!</f>
        <v>#REF!</v>
      </c>
      <c r="K11" s="145" t="e">
        <f>#REF!</f>
        <v>#REF!</v>
      </c>
      <c r="L11" s="145" t="e">
        <f>#REF!</f>
        <v>#REF!</v>
      </c>
      <c r="M11" s="183" t="e">
        <f t="shared" si="4"/>
        <v>#REF!</v>
      </c>
      <c r="N11" s="182" t="e">
        <f t="shared" si="5"/>
        <v>#REF!</v>
      </c>
      <c r="O11" s="184" t="e">
        <f t="shared" si="6"/>
        <v>#REF!</v>
      </c>
      <c r="Q11" s="178">
        <v>6</v>
      </c>
      <c r="R11" s="185" t="s">
        <v>528</v>
      </c>
      <c r="S11" s="186">
        <v>2</v>
      </c>
      <c r="T11" s="186">
        <v>0</v>
      </c>
      <c r="U11" s="186">
        <v>2</v>
      </c>
      <c r="V11" s="186">
        <v>1</v>
      </c>
      <c r="W11" s="178">
        <f t="shared" si="7"/>
        <v>5</v>
      </c>
      <c r="X11" s="187">
        <v>0.2</v>
      </c>
      <c r="Y11" s="186">
        <v>2</v>
      </c>
      <c r="Z11" s="186">
        <v>2</v>
      </c>
      <c r="AA11" s="186">
        <v>0</v>
      </c>
      <c r="AB11" s="186">
        <v>1</v>
      </c>
      <c r="AC11" s="188">
        <f t="shared" si="8"/>
        <v>5</v>
      </c>
      <c r="AD11" s="187">
        <v>0.2</v>
      </c>
      <c r="AE11" s="189">
        <v>0</v>
      </c>
    </row>
    <row r="12" spans="1:52" ht="43.5" customHeight="1" x14ac:dyDescent="0.25">
      <c r="A12" s="45">
        <v>7</v>
      </c>
      <c r="B12" s="147" t="s">
        <v>529</v>
      </c>
      <c r="C12" s="145" t="e">
        <f>#REF!</f>
        <v>#REF!</v>
      </c>
      <c r="D12" s="145" t="e">
        <f>#REF!</f>
        <v>#REF!</v>
      </c>
      <c r="E12" s="145" t="e">
        <f>#REF!</f>
        <v>#REF!</v>
      </c>
      <c r="F12" s="145" t="e">
        <f>#REF!</f>
        <v>#REF!</v>
      </c>
      <c r="G12" s="141" t="e">
        <f t="shared" si="2"/>
        <v>#REF!</v>
      </c>
      <c r="H12" s="182" t="e">
        <f t="shared" si="3"/>
        <v>#REF!</v>
      </c>
      <c r="I12" s="145" t="e">
        <f>#REF!</f>
        <v>#REF!</v>
      </c>
      <c r="J12" s="145" t="e">
        <f>#REF!</f>
        <v>#REF!</v>
      </c>
      <c r="K12" s="145" t="e">
        <f>#REF!</f>
        <v>#REF!</v>
      </c>
      <c r="L12" s="145" t="e">
        <f>#REF!</f>
        <v>#REF!</v>
      </c>
      <c r="M12" s="183" t="e">
        <f t="shared" si="4"/>
        <v>#REF!</v>
      </c>
      <c r="N12" s="182" t="e">
        <f t="shared" si="5"/>
        <v>#REF!</v>
      </c>
      <c r="O12" s="184" t="e">
        <f t="shared" si="6"/>
        <v>#REF!</v>
      </c>
      <c r="Q12" s="178">
        <v>7</v>
      </c>
      <c r="R12" s="185" t="s">
        <v>530</v>
      </c>
      <c r="S12" s="186">
        <v>4</v>
      </c>
      <c r="T12" s="186">
        <v>0</v>
      </c>
      <c r="U12" s="186">
        <v>1</v>
      </c>
      <c r="V12" s="186">
        <v>0</v>
      </c>
      <c r="W12" s="178">
        <f t="shared" si="7"/>
        <v>5</v>
      </c>
      <c r="X12" s="187">
        <v>0.2</v>
      </c>
      <c r="Y12" s="186">
        <v>4</v>
      </c>
      <c r="Z12" s="186">
        <v>1</v>
      </c>
      <c r="AA12" s="186">
        <v>0</v>
      </c>
      <c r="AB12" s="186">
        <v>0</v>
      </c>
      <c r="AC12" s="188">
        <f t="shared" si="8"/>
        <v>5</v>
      </c>
      <c r="AD12" s="187">
        <v>0</v>
      </c>
      <c r="AE12" s="189">
        <v>0.2</v>
      </c>
    </row>
    <row r="13" spans="1:52" ht="30" customHeight="1" x14ac:dyDescent="0.25">
      <c r="A13" s="45">
        <v>8</v>
      </c>
      <c r="B13" s="147" t="s">
        <v>531</v>
      </c>
      <c r="C13" s="145" t="e">
        <f>#REF!</f>
        <v>#REF!</v>
      </c>
      <c r="D13" s="145" t="e">
        <f>#REF!</f>
        <v>#REF!</v>
      </c>
      <c r="E13" s="145" t="e">
        <f>#REF!</f>
        <v>#REF!</v>
      </c>
      <c r="F13" s="145" t="e">
        <f>#REF!</f>
        <v>#REF!</v>
      </c>
      <c r="G13" s="141" t="e">
        <f t="shared" si="2"/>
        <v>#REF!</v>
      </c>
      <c r="H13" s="182" t="e">
        <f t="shared" si="3"/>
        <v>#REF!</v>
      </c>
      <c r="I13" s="145" t="e">
        <f>#REF!</f>
        <v>#REF!</v>
      </c>
      <c r="J13" s="145" t="e">
        <f>#REF!</f>
        <v>#REF!</v>
      </c>
      <c r="K13" s="145" t="e">
        <f>#REF!</f>
        <v>#REF!</v>
      </c>
      <c r="L13" s="145" t="e">
        <f>#REF!</f>
        <v>#REF!</v>
      </c>
      <c r="M13" s="183" t="e">
        <f t="shared" si="4"/>
        <v>#REF!</v>
      </c>
      <c r="N13" s="182" t="e">
        <f t="shared" si="5"/>
        <v>#REF!</v>
      </c>
      <c r="O13" s="184" t="e">
        <f t="shared" si="6"/>
        <v>#REF!</v>
      </c>
      <c r="Q13" s="178">
        <v>8</v>
      </c>
      <c r="R13" s="185" t="s">
        <v>532</v>
      </c>
      <c r="S13" s="186">
        <v>1</v>
      </c>
      <c r="T13" s="186">
        <v>0</v>
      </c>
      <c r="U13" s="186">
        <v>2</v>
      </c>
      <c r="V13" s="186">
        <v>0</v>
      </c>
      <c r="W13" s="178">
        <f t="shared" si="7"/>
        <v>3</v>
      </c>
      <c r="X13" s="187">
        <v>0.66666666666666663</v>
      </c>
      <c r="Y13" s="186">
        <v>0</v>
      </c>
      <c r="Z13" s="186">
        <v>2</v>
      </c>
      <c r="AA13" s="186">
        <v>1</v>
      </c>
      <c r="AB13" s="186">
        <v>0</v>
      </c>
      <c r="AC13" s="188">
        <f t="shared" si="8"/>
        <v>3</v>
      </c>
      <c r="AD13" s="187">
        <v>0.33333333333333331</v>
      </c>
      <c r="AE13" s="189">
        <v>0.33333333333333331</v>
      </c>
    </row>
    <row r="14" spans="1:52" ht="30" customHeight="1" x14ac:dyDescent="0.25">
      <c r="A14" s="45">
        <v>9</v>
      </c>
      <c r="B14" s="147" t="s">
        <v>533</v>
      </c>
      <c r="C14" s="145" t="e">
        <f>#REF!</f>
        <v>#REF!</v>
      </c>
      <c r="D14" s="145" t="e">
        <f>#REF!</f>
        <v>#REF!</v>
      </c>
      <c r="E14" s="145" t="e">
        <f>#REF!</f>
        <v>#REF!</v>
      </c>
      <c r="F14" s="145" t="e">
        <f>#REF!</f>
        <v>#REF!</v>
      </c>
      <c r="G14" s="141" t="e">
        <f t="shared" si="2"/>
        <v>#REF!</v>
      </c>
      <c r="H14" s="182" t="e">
        <f t="shared" si="3"/>
        <v>#REF!</v>
      </c>
      <c r="I14" s="145" t="e">
        <f>#REF!</f>
        <v>#REF!</v>
      </c>
      <c r="J14" s="145" t="e">
        <f>#REF!</f>
        <v>#REF!</v>
      </c>
      <c r="K14" s="145" t="e">
        <f>#REF!</f>
        <v>#REF!</v>
      </c>
      <c r="L14" s="145" t="e">
        <f>#REF!</f>
        <v>#REF!</v>
      </c>
      <c r="M14" s="183" t="e">
        <f t="shared" si="4"/>
        <v>#REF!</v>
      </c>
      <c r="N14" s="182" t="e">
        <f t="shared" si="5"/>
        <v>#REF!</v>
      </c>
      <c r="O14" s="184" t="e">
        <f t="shared" si="6"/>
        <v>#REF!</v>
      </c>
      <c r="Q14" s="178">
        <v>9</v>
      </c>
      <c r="R14" s="185" t="s">
        <v>534</v>
      </c>
      <c r="S14" s="186">
        <v>4</v>
      </c>
      <c r="T14" s="186">
        <v>0</v>
      </c>
      <c r="U14" s="186">
        <v>2</v>
      </c>
      <c r="V14" s="186">
        <v>0</v>
      </c>
      <c r="W14" s="178">
        <f t="shared" si="7"/>
        <v>6</v>
      </c>
      <c r="X14" s="187">
        <v>0.33333333333333331</v>
      </c>
      <c r="Y14" s="186">
        <v>5</v>
      </c>
      <c r="Z14" s="186">
        <v>1</v>
      </c>
      <c r="AA14" s="186">
        <v>0</v>
      </c>
      <c r="AB14" s="186">
        <v>0</v>
      </c>
      <c r="AC14" s="188">
        <f t="shared" si="8"/>
        <v>6</v>
      </c>
      <c r="AD14" s="187">
        <v>0</v>
      </c>
      <c r="AE14" s="189">
        <v>0.33333333333333331</v>
      </c>
    </row>
    <row r="15" spans="1:52" ht="30" customHeight="1" x14ac:dyDescent="0.25">
      <c r="A15" s="45">
        <v>10</v>
      </c>
      <c r="B15" s="147" t="s">
        <v>535</v>
      </c>
      <c r="C15" s="145" t="e">
        <f>#REF!</f>
        <v>#REF!</v>
      </c>
      <c r="D15" s="145" t="e">
        <f>#REF!</f>
        <v>#REF!</v>
      </c>
      <c r="E15" s="145" t="e">
        <f>#REF!</f>
        <v>#REF!</v>
      </c>
      <c r="F15" s="145" t="e">
        <f>#REF!</f>
        <v>#REF!</v>
      </c>
      <c r="G15" s="141" t="e">
        <f t="shared" si="2"/>
        <v>#REF!</v>
      </c>
      <c r="H15" s="182">
        <v>0</v>
      </c>
      <c r="I15" s="145" t="e">
        <f>#REF!</f>
        <v>#REF!</v>
      </c>
      <c r="J15" s="145" t="e">
        <f>#REF!</f>
        <v>#REF!</v>
      </c>
      <c r="K15" s="145" t="e">
        <f>#REF!</f>
        <v>#REF!</v>
      </c>
      <c r="L15" s="145" t="e">
        <f>#REF!</f>
        <v>#REF!</v>
      </c>
      <c r="M15" s="183">
        <v>4</v>
      </c>
      <c r="N15" s="182">
        <v>0</v>
      </c>
      <c r="O15" s="184">
        <v>0</v>
      </c>
      <c r="Q15" s="178">
        <v>10</v>
      </c>
      <c r="R15" s="185" t="s">
        <v>536</v>
      </c>
      <c r="S15" s="186">
        <v>2</v>
      </c>
      <c r="T15" s="186">
        <v>0</v>
      </c>
      <c r="U15" s="186">
        <v>2</v>
      </c>
      <c r="V15" s="186">
        <v>0</v>
      </c>
      <c r="W15" s="178">
        <f t="shared" si="7"/>
        <v>4</v>
      </c>
      <c r="X15" s="187">
        <v>0.5</v>
      </c>
      <c r="Y15" s="186">
        <v>2</v>
      </c>
      <c r="Z15" s="186">
        <v>1</v>
      </c>
      <c r="AA15" s="186">
        <v>1</v>
      </c>
      <c r="AB15" s="186">
        <v>0</v>
      </c>
      <c r="AC15" s="188">
        <f t="shared" si="8"/>
        <v>4</v>
      </c>
      <c r="AD15" s="187">
        <v>0.25</v>
      </c>
      <c r="AE15" s="189">
        <v>0.25</v>
      </c>
    </row>
    <row r="16" spans="1:52" ht="30" customHeight="1" x14ac:dyDescent="0.25">
      <c r="A16" s="45">
        <v>11</v>
      </c>
      <c r="B16" s="147" t="s">
        <v>537</v>
      </c>
      <c r="C16" s="145" t="e">
        <f>#REF!</f>
        <v>#REF!</v>
      </c>
      <c r="D16" s="145" t="e">
        <f>#REF!</f>
        <v>#REF!</v>
      </c>
      <c r="E16" s="145" t="e">
        <f>#REF!</f>
        <v>#REF!</v>
      </c>
      <c r="F16" s="145" t="e">
        <f>#REF!</f>
        <v>#REF!</v>
      </c>
      <c r="G16" s="141" t="e">
        <f t="shared" si="2"/>
        <v>#REF!</v>
      </c>
      <c r="H16" s="182" t="e">
        <f t="shared" si="3"/>
        <v>#REF!</v>
      </c>
      <c r="I16" s="145" t="e">
        <f>#REF!</f>
        <v>#REF!</v>
      </c>
      <c r="J16" s="145" t="e">
        <f>#REF!</f>
        <v>#REF!</v>
      </c>
      <c r="K16" s="145" t="e">
        <f>#REF!</f>
        <v>#REF!</v>
      </c>
      <c r="L16" s="145" t="e">
        <f>#REF!</f>
        <v>#REF!</v>
      </c>
      <c r="M16" s="183" t="e">
        <f t="shared" si="4"/>
        <v>#REF!</v>
      </c>
      <c r="N16" s="182" t="e">
        <f t="shared" si="5"/>
        <v>#REF!</v>
      </c>
      <c r="O16" s="184" t="e">
        <f t="shared" si="6"/>
        <v>#REF!</v>
      </c>
      <c r="Q16" s="178">
        <v>11</v>
      </c>
      <c r="R16" s="185" t="s">
        <v>538</v>
      </c>
      <c r="S16" s="186">
        <v>3</v>
      </c>
      <c r="T16" s="186">
        <v>0</v>
      </c>
      <c r="U16" s="186">
        <v>1</v>
      </c>
      <c r="V16" s="186">
        <v>0</v>
      </c>
      <c r="W16" s="178">
        <f t="shared" si="7"/>
        <v>4</v>
      </c>
      <c r="X16" s="187">
        <v>0.25</v>
      </c>
      <c r="Y16" s="186">
        <v>3</v>
      </c>
      <c r="Z16" s="186">
        <v>0</v>
      </c>
      <c r="AA16" s="186">
        <v>0</v>
      </c>
      <c r="AB16" s="186">
        <v>1</v>
      </c>
      <c r="AC16" s="188">
        <f t="shared" si="8"/>
        <v>4</v>
      </c>
      <c r="AD16" s="187">
        <v>0.25</v>
      </c>
      <c r="AE16" s="189">
        <v>0</v>
      </c>
    </row>
    <row r="17" spans="1:52" ht="30" customHeight="1" x14ac:dyDescent="0.25">
      <c r="A17" s="45">
        <v>12</v>
      </c>
      <c r="B17" s="147" t="s">
        <v>539</v>
      </c>
      <c r="C17" s="145" t="e">
        <f>#REF!</f>
        <v>#REF!</v>
      </c>
      <c r="D17" s="145" t="e">
        <f>#REF!</f>
        <v>#REF!</v>
      </c>
      <c r="E17" s="145" t="e">
        <f>#REF!</f>
        <v>#REF!</v>
      </c>
      <c r="F17" s="145" t="e">
        <f>#REF!</f>
        <v>#REF!</v>
      </c>
      <c r="G17" s="141" t="e">
        <f t="shared" si="2"/>
        <v>#REF!</v>
      </c>
      <c r="H17" s="182" t="e">
        <f t="shared" si="3"/>
        <v>#REF!</v>
      </c>
      <c r="I17" s="145" t="e">
        <f>#REF!</f>
        <v>#REF!</v>
      </c>
      <c r="J17" s="145" t="e">
        <f>#REF!</f>
        <v>#REF!</v>
      </c>
      <c r="K17" s="145" t="e">
        <f>#REF!</f>
        <v>#REF!</v>
      </c>
      <c r="L17" s="145" t="e">
        <f>#REF!</f>
        <v>#REF!</v>
      </c>
      <c r="M17" s="183" t="e">
        <f t="shared" si="4"/>
        <v>#REF!</v>
      </c>
      <c r="N17" s="182" t="e">
        <f t="shared" si="5"/>
        <v>#REF!</v>
      </c>
      <c r="O17" s="184" t="e">
        <f t="shared" si="6"/>
        <v>#REF!</v>
      </c>
      <c r="Q17" s="178">
        <v>12</v>
      </c>
      <c r="R17" s="185" t="s">
        <v>531</v>
      </c>
      <c r="S17" s="186">
        <v>1</v>
      </c>
      <c r="T17" s="186">
        <v>0</v>
      </c>
      <c r="U17" s="186">
        <v>2</v>
      </c>
      <c r="V17" s="186">
        <v>1</v>
      </c>
      <c r="W17" s="178">
        <f t="shared" si="7"/>
        <v>4</v>
      </c>
      <c r="X17" s="187">
        <v>0.25</v>
      </c>
      <c r="Y17" s="186">
        <v>1</v>
      </c>
      <c r="Z17" s="186">
        <v>2</v>
      </c>
      <c r="AA17" s="186">
        <v>0</v>
      </c>
      <c r="AB17" s="186">
        <v>1</v>
      </c>
      <c r="AC17" s="188">
        <f t="shared" si="8"/>
        <v>4</v>
      </c>
      <c r="AD17" s="187">
        <v>0.25</v>
      </c>
      <c r="AE17" s="189">
        <v>0</v>
      </c>
    </row>
    <row r="18" spans="1:52" ht="30" customHeight="1" x14ac:dyDescent="0.25">
      <c r="A18" s="45">
        <v>13</v>
      </c>
      <c r="B18" s="147" t="s">
        <v>540</v>
      </c>
      <c r="C18" s="145" t="e">
        <f>#REF!</f>
        <v>#REF!</v>
      </c>
      <c r="D18" s="145" t="e">
        <f>#REF!</f>
        <v>#REF!</v>
      </c>
      <c r="E18" s="145" t="e">
        <f>#REF!</f>
        <v>#REF!</v>
      </c>
      <c r="F18" s="145" t="e">
        <f>#REF!</f>
        <v>#REF!</v>
      </c>
      <c r="G18" s="141" t="e">
        <f t="shared" si="2"/>
        <v>#REF!</v>
      </c>
      <c r="H18" s="182" t="e">
        <f t="shared" si="3"/>
        <v>#REF!</v>
      </c>
      <c r="I18" s="145" t="e">
        <f>#REF!</f>
        <v>#REF!</v>
      </c>
      <c r="J18" s="145" t="e">
        <f>#REF!</f>
        <v>#REF!</v>
      </c>
      <c r="K18" s="145" t="e">
        <f>#REF!</f>
        <v>#REF!</v>
      </c>
      <c r="L18" s="145" t="e">
        <f>#REF!</f>
        <v>#REF!</v>
      </c>
      <c r="M18" s="183" t="e">
        <f t="shared" si="4"/>
        <v>#REF!</v>
      </c>
      <c r="N18" s="182" t="e">
        <f t="shared" si="5"/>
        <v>#REF!</v>
      </c>
      <c r="O18" s="184" t="e">
        <f t="shared" si="6"/>
        <v>#REF!</v>
      </c>
      <c r="Q18" s="178">
        <v>13</v>
      </c>
      <c r="R18" s="185" t="s">
        <v>541</v>
      </c>
      <c r="S18" s="186">
        <v>0</v>
      </c>
      <c r="T18" s="186">
        <v>0</v>
      </c>
      <c r="U18" s="186">
        <v>1</v>
      </c>
      <c r="V18" s="186">
        <v>3</v>
      </c>
      <c r="W18" s="178">
        <f t="shared" si="7"/>
        <v>4</v>
      </c>
      <c r="X18" s="187">
        <v>0.75</v>
      </c>
      <c r="Y18" s="186">
        <v>0</v>
      </c>
      <c r="Z18" s="186">
        <v>1</v>
      </c>
      <c r="AA18" s="186">
        <v>1</v>
      </c>
      <c r="AB18" s="186">
        <v>2</v>
      </c>
      <c r="AC18" s="188">
        <f t="shared" si="8"/>
        <v>4</v>
      </c>
      <c r="AD18" s="187">
        <v>0.5</v>
      </c>
      <c r="AE18" s="189">
        <v>0.25</v>
      </c>
    </row>
    <row r="19" spans="1:52" ht="30" customHeight="1" thickBot="1" x14ac:dyDescent="0.3">
      <c r="A19" s="45"/>
      <c r="B19" s="197" t="s">
        <v>542</v>
      </c>
      <c r="C19" s="198" t="e">
        <f>SUM(C6:C18)</f>
        <v>#REF!</v>
      </c>
      <c r="D19" s="198" t="e">
        <f>SUM(D6:D18)</f>
        <v>#REF!</v>
      </c>
      <c r="E19" s="198" t="e">
        <f>SUM(E6:E18)</f>
        <v>#REF!</v>
      </c>
      <c r="F19" s="198" t="e">
        <f>SUM(F6:F18)</f>
        <v>#REF!</v>
      </c>
      <c r="G19" s="199" t="e">
        <f>SUM(C19:F19)</f>
        <v>#REF!</v>
      </c>
      <c r="H19" s="200" t="e">
        <f>IF(F19&gt;0,F19/G19,IF(E19&gt;0,E19/G19,0))</f>
        <v>#REF!</v>
      </c>
      <c r="I19" s="198" t="e">
        <f>SUM(I6:I18)</f>
        <v>#REF!</v>
      </c>
      <c r="J19" s="198" t="e">
        <f>SUM(J6:J18)</f>
        <v>#REF!</v>
      </c>
      <c r="K19" s="198" t="e">
        <f>SUM(K6:K18)</f>
        <v>#REF!</v>
      </c>
      <c r="L19" s="198" t="e">
        <f>SUM(L6:L18)</f>
        <v>#REF!</v>
      </c>
      <c r="M19" s="201" t="e">
        <f t="shared" si="4"/>
        <v>#REF!</v>
      </c>
      <c r="N19" s="200" t="e">
        <f t="shared" si="5"/>
        <v>#REF!</v>
      </c>
      <c r="O19" s="202" t="e">
        <f t="shared" si="6"/>
        <v>#REF!</v>
      </c>
      <c r="Q19" s="203"/>
      <c r="R19" s="185"/>
      <c r="S19" s="186"/>
      <c r="T19" s="186"/>
      <c r="U19" s="186"/>
      <c r="V19" s="186"/>
      <c r="W19" s="178"/>
      <c r="X19" s="187"/>
      <c r="Y19" s="186"/>
      <c r="Z19" s="186"/>
      <c r="AA19" s="186"/>
      <c r="AB19" s="186"/>
      <c r="AC19" s="188"/>
      <c r="AD19" s="187"/>
      <c r="AE19" s="189"/>
    </row>
    <row r="20" spans="1:52" ht="30" customHeight="1" x14ac:dyDescent="0.25">
      <c r="A20" s="45"/>
      <c r="Q20" s="204"/>
      <c r="R20" s="178" t="s">
        <v>542</v>
      </c>
      <c r="S20" s="178">
        <f>SUM(S6:S19)</f>
        <v>17</v>
      </c>
      <c r="T20" s="178">
        <f>SUM(T6:T19)</f>
        <v>0</v>
      </c>
      <c r="U20" s="178">
        <f>SUM(U6:U19)</f>
        <v>19</v>
      </c>
      <c r="V20" s="178">
        <f>SUM(V6:V19)</f>
        <v>23</v>
      </c>
      <c r="W20" s="178">
        <f>SUM(W6:W19)</f>
        <v>59</v>
      </c>
      <c r="X20" s="187">
        <v>0.35714285714285715</v>
      </c>
      <c r="Y20" s="178">
        <f>SUM(Y6:Y19)</f>
        <v>17</v>
      </c>
      <c r="Z20" s="178">
        <f>SUM(Z6:Z19)</f>
        <v>16</v>
      </c>
      <c r="AA20" s="178">
        <f>SUM(AA6:AA19)</f>
        <v>4</v>
      </c>
      <c r="AB20" s="178">
        <f>SUM(AB6:AB19)</f>
        <v>22</v>
      </c>
      <c r="AC20" s="178">
        <f>SUM(AC6:AC19)</f>
        <v>59</v>
      </c>
      <c r="AD20" s="187">
        <v>0.34285714285714286</v>
      </c>
      <c r="AE20" s="189">
        <v>1.428571428571429E-2</v>
      </c>
    </row>
    <row r="21" spans="1:52" ht="30" customHeight="1" x14ac:dyDescent="0.25">
      <c r="A21" s="45"/>
    </row>
    <row r="22" spans="1:52" ht="24.75" customHeight="1" x14ac:dyDescent="0.25">
      <c r="A22" s="45"/>
      <c r="B22" s="205"/>
      <c r="C22" s="527"/>
      <c r="D22" s="527"/>
      <c r="E22" s="527"/>
      <c r="F22" s="527"/>
      <c r="G22" s="527"/>
      <c r="H22" s="527"/>
      <c r="I22" s="527"/>
      <c r="J22" s="527"/>
      <c r="K22" s="527"/>
      <c r="L22" s="527"/>
      <c r="M22" s="527"/>
      <c r="N22" s="527"/>
      <c r="O22" s="5"/>
    </row>
    <row r="23" spans="1:52" ht="30" customHeight="1" x14ac:dyDescent="0.25">
      <c r="A23" s="45"/>
      <c r="B23" s="206" t="s">
        <v>543</v>
      </c>
      <c r="H23" s="19"/>
      <c r="M23" s="19"/>
      <c r="N23" s="19"/>
      <c r="W23" s="19"/>
    </row>
    <row r="24" spans="1:52" ht="30" customHeight="1" x14ac:dyDescent="0.25">
      <c r="A24" s="45"/>
      <c r="B24" s="206" t="s">
        <v>544</v>
      </c>
      <c r="H24" s="19"/>
      <c r="M24" s="19"/>
      <c r="N24" s="19"/>
      <c r="W24" s="19"/>
    </row>
    <row r="25" spans="1:52" ht="20.25" customHeight="1" x14ac:dyDescent="0.25">
      <c r="A25" s="45"/>
      <c r="C25" s="207"/>
      <c r="D25" s="207"/>
      <c r="E25" s="207"/>
      <c r="F25" s="207"/>
      <c r="G25" s="208"/>
      <c r="H25" s="19"/>
      <c r="M25" s="19"/>
      <c r="N25" s="19"/>
      <c r="W25" s="19"/>
      <c r="AF25" s="45"/>
      <c r="AG25" s="45"/>
      <c r="AH25" s="45"/>
      <c r="AI25" s="45"/>
      <c r="AJ25" s="45"/>
      <c r="AK25" s="45"/>
      <c r="AL25" s="45"/>
      <c r="AM25" s="45"/>
      <c r="AN25" s="45"/>
      <c r="AO25" s="45"/>
      <c r="AP25" s="45"/>
      <c r="AQ25" s="45"/>
      <c r="AR25" s="45"/>
      <c r="AS25" s="45"/>
      <c r="AT25" s="45"/>
      <c r="AU25" s="45"/>
      <c r="AV25" s="45"/>
      <c r="AW25" s="45"/>
      <c r="AX25" s="45"/>
      <c r="AY25" s="45"/>
      <c r="AZ25" s="45"/>
    </row>
    <row r="26" spans="1:52" ht="24.75" customHeight="1" x14ac:dyDescent="0.25">
      <c r="A26" s="45"/>
      <c r="B26" s="528" t="s">
        <v>545</v>
      </c>
      <c r="C26" s="528"/>
      <c r="D26" s="209" t="s">
        <v>546</v>
      </c>
      <c r="E26" s="209"/>
      <c r="F26" s="209"/>
      <c r="G26" s="209"/>
      <c r="H26" s="19"/>
      <c r="M26" s="19"/>
      <c r="N26" s="19"/>
      <c r="W26" s="19"/>
    </row>
    <row r="27" spans="1:52" s="45" customFormat="1" ht="24.75" customHeight="1" x14ac:dyDescent="0.25">
      <c r="A27" s="19"/>
      <c r="B27" s="528" t="s">
        <v>547</v>
      </c>
      <c r="C27" s="528"/>
      <c r="D27" s="209" t="s">
        <v>548</v>
      </c>
      <c r="E27" s="209"/>
      <c r="F27" s="209"/>
      <c r="G27" s="209"/>
      <c r="H27" s="19"/>
      <c r="I27" s="19"/>
      <c r="J27" s="19"/>
      <c r="K27" s="19"/>
      <c r="L27" s="19"/>
      <c r="M27" s="19"/>
      <c r="N27" s="19"/>
      <c r="O27" s="19"/>
      <c r="P27" s="19"/>
      <c r="Q27" s="19"/>
      <c r="R27" s="19"/>
      <c r="S27" s="19"/>
      <c r="T27" s="19"/>
      <c r="U27" s="19"/>
      <c r="V27" s="19"/>
      <c r="W27" s="19"/>
      <c r="Y27" s="19"/>
      <c r="Z27" s="19"/>
      <c r="AA27" s="19"/>
      <c r="AB27" s="19"/>
      <c r="AE27" s="19"/>
      <c r="AF27" s="19"/>
      <c r="AG27" s="19"/>
      <c r="AH27" s="19"/>
      <c r="AI27" s="19"/>
      <c r="AJ27" s="19"/>
      <c r="AK27" s="19"/>
      <c r="AL27" s="19"/>
      <c r="AM27" s="19"/>
      <c r="AN27" s="19"/>
      <c r="AO27" s="19"/>
      <c r="AP27" s="19"/>
      <c r="AQ27" s="19"/>
      <c r="AR27" s="19"/>
      <c r="AS27" s="19"/>
      <c r="AT27" s="19"/>
      <c r="AU27" s="19"/>
      <c r="AV27" s="19"/>
      <c r="AW27" s="19"/>
      <c r="AX27" s="19"/>
      <c r="AY27" s="19"/>
      <c r="AZ27" s="19"/>
    </row>
    <row r="28" spans="1:52" ht="15.75" x14ac:dyDescent="0.25">
      <c r="B28" s="528" t="s">
        <v>406</v>
      </c>
      <c r="C28" s="528"/>
      <c r="D28" s="210" t="s">
        <v>549</v>
      </c>
      <c r="E28" s="210"/>
      <c r="F28" s="210"/>
      <c r="G28" s="210"/>
      <c r="H28" s="19"/>
      <c r="M28" s="19"/>
      <c r="N28" s="19"/>
      <c r="W28" s="19"/>
    </row>
    <row r="31" spans="1:52" ht="12" customHeight="1" x14ac:dyDescent="0.25"/>
    <row r="32" spans="1:52" ht="12" customHeight="1" x14ac:dyDescent="0.25"/>
  </sheetData>
  <mergeCells count="15">
    <mergeCell ref="C22:N22"/>
    <mergeCell ref="B26:C26"/>
    <mergeCell ref="B27:C27"/>
    <mergeCell ref="B28:C28"/>
    <mergeCell ref="C2:O2"/>
    <mergeCell ref="AG2:AZ2"/>
    <mergeCell ref="C3:H3"/>
    <mergeCell ref="I3:N3"/>
    <mergeCell ref="O3:O5"/>
    <mergeCell ref="C4:F4"/>
    <mergeCell ref="G4:G5"/>
    <mergeCell ref="H4:H5"/>
    <mergeCell ref="I4:L4"/>
    <mergeCell ref="M4:M5"/>
    <mergeCell ref="N4:N5"/>
  </mergeCells>
  <conditionalFormatting sqref="AC6:AC19 M6:M19">
    <cfRule type="cellIs" dxfId="10" priority="7" operator="notEqual">
      <formula>$G6</formula>
    </cfRule>
  </conditionalFormatting>
  <conditionalFormatting sqref="N6:N19 H6:H19">
    <cfRule type="cellIs" dxfId="9" priority="5" operator="greaterThan">
      <formula>0.5</formula>
    </cfRule>
    <cfRule type="cellIs" dxfId="8" priority="6" operator="lessThanOrEqual">
      <formula>0.2</formula>
    </cfRule>
  </conditionalFormatting>
  <conditionalFormatting sqref="X6:X20 AD6:AD20">
    <cfRule type="cellIs" dxfId="7" priority="3" operator="greaterThan">
      <formula>0.5</formula>
    </cfRule>
    <cfRule type="cellIs" dxfId="6" priority="4" operator="lessThanOrEqual">
      <formula>0.2</formula>
    </cfRule>
  </conditionalFormatting>
  <conditionalFormatting sqref="O6:O19">
    <cfRule type="cellIs" dxfId="5" priority="1" operator="lessThan">
      <formula>0</formula>
    </cfRule>
    <cfRule type="cellIs" dxfId="4" priority="2" operator="greaterThan">
      <formula>0</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0000"/>
    <pageSetUpPr autoPageBreaks="0"/>
  </sheetPr>
  <dimension ref="A1:AB19"/>
  <sheetViews>
    <sheetView showGridLines="0" topLeftCell="B7" zoomScale="85" zoomScaleNormal="85" workbookViewId="0">
      <selection activeCell="AA10" sqref="AA10"/>
    </sheetView>
  </sheetViews>
  <sheetFormatPr baseColWidth="10" defaultRowHeight="15" x14ac:dyDescent="0.25"/>
  <cols>
    <col min="1" max="1" width="2.85546875" customWidth="1"/>
    <col min="2" max="2" width="3.7109375" style="1" customWidth="1"/>
    <col min="3" max="3" width="5.7109375" style="212" customWidth="1"/>
    <col min="4" max="8" width="16.7109375" style="1" customWidth="1"/>
    <col min="9" max="10" width="7.7109375" customWidth="1"/>
    <col min="11" max="11" width="3.7109375" style="1" customWidth="1"/>
    <col min="12" max="12" width="5.7109375" style="212" customWidth="1"/>
    <col min="13" max="17" width="16.7109375" style="1" customWidth="1"/>
  </cols>
  <sheetData>
    <row r="1" spans="1:28" ht="96" customHeight="1" x14ac:dyDescent="0.25">
      <c r="A1" s="532" t="s">
        <v>550</v>
      </c>
      <c r="B1" s="532"/>
      <c r="C1" s="532"/>
      <c r="D1" s="532"/>
      <c r="E1" s="532"/>
      <c r="F1" s="532"/>
      <c r="G1" s="532"/>
      <c r="H1" s="532"/>
      <c r="I1" s="532"/>
      <c r="J1" s="532"/>
      <c r="K1" s="532"/>
      <c r="L1" s="532"/>
      <c r="M1" s="532"/>
      <c r="N1" s="532"/>
      <c r="O1" s="532"/>
      <c r="P1" s="532"/>
      <c r="Q1" s="532"/>
      <c r="R1" s="532"/>
      <c r="S1" s="211"/>
      <c r="T1" s="211"/>
      <c r="U1" s="211"/>
      <c r="V1" s="211"/>
      <c r="W1" s="211"/>
      <c r="X1" s="211"/>
      <c r="Y1" s="211"/>
      <c r="Z1" s="211"/>
    </row>
    <row r="2" spans="1:28" ht="36" customHeight="1" x14ac:dyDescent="0.25"/>
    <row r="3" spans="1:28" s="1" customFormat="1" ht="36" customHeight="1" x14ac:dyDescent="0.2">
      <c r="A3" s="4"/>
      <c r="B3" s="533" t="s">
        <v>551</v>
      </c>
      <c r="C3" s="533"/>
      <c r="D3" s="533"/>
      <c r="E3" s="533"/>
      <c r="F3" s="533"/>
      <c r="G3" s="533"/>
      <c r="H3" s="533"/>
      <c r="I3" s="3"/>
      <c r="K3" s="533" t="s">
        <v>552</v>
      </c>
      <c r="L3" s="533"/>
      <c r="M3" s="533"/>
      <c r="N3" s="533"/>
      <c r="O3" s="533"/>
      <c r="P3" s="533"/>
      <c r="Q3" s="533"/>
      <c r="R3" s="3"/>
      <c r="V3" s="2"/>
      <c r="AB3" s="213"/>
    </row>
    <row r="4" spans="1:28" s="1" customFormat="1" ht="80.099999999999994" customHeight="1" x14ac:dyDescent="0.2">
      <c r="A4" s="4"/>
      <c r="B4" s="529" t="s">
        <v>553</v>
      </c>
      <c r="C4" s="212" t="s">
        <v>554</v>
      </c>
      <c r="D4" s="214">
        <v>1</v>
      </c>
      <c r="E4" s="215"/>
      <c r="F4" s="216">
        <v>1</v>
      </c>
      <c r="G4" s="217"/>
      <c r="H4" s="217"/>
      <c r="I4" s="3"/>
      <c r="K4" s="529" t="s">
        <v>553</v>
      </c>
      <c r="L4" s="212" t="s">
        <v>554</v>
      </c>
      <c r="M4" s="214"/>
      <c r="N4" s="215"/>
      <c r="O4" s="216">
        <v>1</v>
      </c>
      <c r="P4" s="217"/>
      <c r="Q4" s="217"/>
      <c r="R4" s="3"/>
      <c r="V4" s="2"/>
      <c r="AB4" s="529"/>
    </row>
    <row r="5" spans="1:28" s="1" customFormat="1" ht="80.099999999999994" customHeight="1" x14ac:dyDescent="0.2">
      <c r="A5" s="4"/>
      <c r="B5" s="529"/>
      <c r="C5" s="212" t="s">
        <v>555</v>
      </c>
      <c r="D5" s="218"/>
      <c r="E5" s="219">
        <v>1</v>
      </c>
      <c r="F5" s="219">
        <f>1+1+1+1</f>
        <v>4</v>
      </c>
      <c r="G5" s="216"/>
      <c r="H5" s="217"/>
      <c r="I5" s="3"/>
      <c r="K5" s="529"/>
      <c r="L5" s="212" t="s">
        <v>555</v>
      </c>
      <c r="M5" s="220"/>
      <c r="N5" s="219"/>
      <c r="O5" s="219"/>
      <c r="P5" s="216">
        <f>1+1</f>
        <v>2</v>
      </c>
      <c r="Q5" s="217"/>
      <c r="R5" s="3"/>
      <c r="V5" s="2"/>
      <c r="AB5" s="529"/>
    </row>
    <row r="6" spans="1:28" s="1" customFormat="1" ht="80.099999999999994" customHeight="1" x14ac:dyDescent="0.2">
      <c r="A6" s="4"/>
      <c r="B6" s="529"/>
      <c r="C6" s="212" t="s">
        <v>556</v>
      </c>
      <c r="D6" s="221"/>
      <c r="E6" s="222">
        <f>1+1+1+1+1</f>
        <v>5</v>
      </c>
      <c r="F6" s="215">
        <f>1+1+1+1+1+1+1+1+1+1+1+1+1+1</f>
        <v>14</v>
      </c>
      <c r="G6" s="216">
        <f>1+1+1+1+1</f>
        <v>5</v>
      </c>
      <c r="H6" s="216">
        <f>1+1</f>
        <v>2</v>
      </c>
      <c r="I6" s="3"/>
      <c r="K6" s="529"/>
      <c r="L6" s="212" t="s">
        <v>556</v>
      </c>
      <c r="M6" s="223"/>
      <c r="N6" s="224"/>
      <c r="O6" s="215">
        <v>1</v>
      </c>
      <c r="P6" s="216">
        <f>1+1+1</f>
        <v>3</v>
      </c>
      <c r="Q6" s="216">
        <v>1</v>
      </c>
      <c r="R6" s="3"/>
      <c r="V6" s="2"/>
      <c r="AB6" s="529"/>
    </row>
    <row r="7" spans="1:28" s="1" customFormat="1" ht="80.099999999999994" customHeight="1" x14ac:dyDescent="0.2">
      <c r="A7" s="4"/>
      <c r="B7" s="529"/>
      <c r="C7" s="212" t="s">
        <v>557</v>
      </c>
      <c r="D7" s="221"/>
      <c r="E7" s="225"/>
      <c r="F7" s="222">
        <f>1+1</f>
        <v>2</v>
      </c>
      <c r="G7" s="215">
        <f>1+1+1+1</f>
        <v>4</v>
      </c>
      <c r="H7" s="217"/>
      <c r="I7" s="3"/>
      <c r="K7" s="529"/>
      <c r="L7" s="212" t="s">
        <v>557</v>
      </c>
      <c r="M7" s="226"/>
      <c r="N7" s="227"/>
      <c r="O7" s="224"/>
      <c r="P7" s="215"/>
      <c r="Q7" s="217"/>
      <c r="R7" s="3"/>
      <c r="V7" s="2"/>
      <c r="AB7" s="529"/>
    </row>
    <row r="8" spans="1:28" s="1" customFormat="1" ht="80.099999999999994" customHeight="1" thickBot="1" x14ac:dyDescent="0.25">
      <c r="A8" s="4"/>
      <c r="B8" s="529"/>
      <c r="C8" s="212" t="s">
        <v>558</v>
      </c>
      <c r="D8" s="228"/>
      <c r="E8" s="229">
        <v>1</v>
      </c>
      <c r="F8" s="230">
        <f>1+1</f>
        <v>2</v>
      </c>
      <c r="G8" s="231">
        <f>1+1+1</f>
        <v>3</v>
      </c>
      <c r="H8" s="231">
        <v>1</v>
      </c>
      <c r="I8" s="3"/>
      <c r="K8" s="529"/>
      <c r="L8" s="212" t="s">
        <v>558</v>
      </c>
      <c r="M8" s="232"/>
      <c r="N8" s="233"/>
      <c r="O8" s="234"/>
      <c r="P8" s="231">
        <v>1</v>
      </c>
      <c r="Q8" s="231">
        <v>1</v>
      </c>
      <c r="R8" s="3"/>
      <c r="V8" s="2"/>
      <c r="AB8" s="529"/>
    </row>
    <row r="9" spans="1:28" s="94" customFormat="1" ht="36" customHeight="1" thickTop="1" x14ac:dyDescent="0.25">
      <c r="A9" s="95"/>
      <c r="D9" s="94" t="s">
        <v>559</v>
      </c>
      <c r="E9" s="94" t="s">
        <v>560</v>
      </c>
      <c r="F9" s="94" t="s">
        <v>561</v>
      </c>
      <c r="G9" s="94" t="s">
        <v>562</v>
      </c>
      <c r="H9" s="94" t="s">
        <v>563</v>
      </c>
      <c r="M9" s="94" t="s">
        <v>559</v>
      </c>
      <c r="N9" s="94" t="s">
        <v>560</v>
      </c>
      <c r="O9" s="94" t="s">
        <v>561</v>
      </c>
      <c r="P9" s="94" t="s">
        <v>562</v>
      </c>
      <c r="Q9" s="94" t="s">
        <v>563</v>
      </c>
    </row>
    <row r="10" spans="1:28" s="1" customFormat="1" ht="24" customHeight="1" x14ac:dyDescent="0.2">
      <c r="A10" s="4"/>
      <c r="C10" s="212"/>
      <c r="D10" s="530" t="s">
        <v>564</v>
      </c>
      <c r="E10" s="530"/>
      <c r="F10" s="530"/>
      <c r="G10" s="530"/>
      <c r="H10" s="530"/>
      <c r="I10" s="3"/>
      <c r="L10" s="212"/>
      <c r="M10" s="530" t="s">
        <v>564</v>
      </c>
      <c r="N10" s="530"/>
      <c r="O10" s="530"/>
      <c r="P10" s="530"/>
      <c r="Q10" s="530"/>
      <c r="R10" s="3"/>
      <c r="V10" s="2"/>
    </row>
    <row r="13" spans="1:28" s="235" customFormat="1" ht="15.75" x14ac:dyDescent="0.25">
      <c r="B13" s="236"/>
      <c r="C13" s="237"/>
      <c r="D13" s="238"/>
      <c r="E13" s="238"/>
      <c r="F13" s="238"/>
      <c r="G13" s="239"/>
      <c r="H13" s="239"/>
      <c r="K13" s="236"/>
      <c r="L13" s="237"/>
      <c r="M13" s="531"/>
      <c r="N13" s="531"/>
      <c r="O13" s="531"/>
      <c r="P13" s="531"/>
      <c r="Q13" s="531"/>
    </row>
    <row r="14" spans="1:28" ht="18.75" x14ac:dyDescent="0.25">
      <c r="D14" s="206" t="s">
        <v>543</v>
      </c>
      <c r="E14" s="19"/>
      <c r="F14" s="19"/>
      <c r="G14" s="19"/>
      <c r="H14" s="19"/>
      <c r="I14" s="45"/>
      <c r="J14" s="19"/>
    </row>
    <row r="15" spans="1:28" ht="18.75" x14ac:dyDescent="0.25">
      <c r="D15" s="206" t="s">
        <v>544</v>
      </c>
      <c r="E15" s="19"/>
      <c r="F15" s="19"/>
      <c r="G15" s="19"/>
      <c r="H15" s="19"/>
      <c r="I15" s="45"/>
      <c r="J15" s="19"/>
    </row>
    <row r="16" spans="1:28" ht="15.75" x14ac:dyDescent="0.25">
      <c r="D16" s="19"/>
      <c r="E16" s="207"/>
      <c r="F16" s="207"/>
      <c r="G16" s="207"/>
      <c r="H16" s="207"/>
      <c r="I16" s="208"/>
      <c r="J16" s="19"/>
      <c r="K16" s="240"/>
      <c r="L16" s="240"/>
      <c r="M16" s="240"/>
      <c r="N16" s="240"/>
      <c r="O16" s="240"/>
      <c r="P16" s="240"/>
      <c r="Q16" s="240"/>
    </row>
    <row r="17" spans="4:10" ht="15.75" x14ac:dyDescent="0.25">
      <c r="D17" s="241" t="s">
        <v>545</v>
      </c>
      <c r="F17" s="209" t="s">
        <v>546</v>
      </c>
      <c r="G17" s="209"/>
      <c r="H17" s="209"/>
      <c r="I17" s="209"/>
      <c r="J17" s="19"/>
    </row>
    <row r="18" spans="4:10" ht="15.75" x14ac:dyDescent="0.25">
      <c r="D18" s="241" t="s">
        <v>547</v>
      </c>
      <c r="F18" s="209" t="s">
        <v>548</v>
      </c>
      <c r="G18" s="209"/>
      <c r="H18" s="209"/>
      <c r="I18" s="209"/>
      <c r="J18" s="19"/>
    </row>
    <row r="19" spans="4:10" ht="15.75" x14ac:dyDescent="0.25">
      <c r="D19" s="241" t="s">
        <v>406</v>
      </c>
      <c r="F19" s="210" t="s">
        <v>549</v>
      </c>
      <c r="G19" s="210"/>
      <c r="H19" s="210"/>
      <c r="I19" s="210"/>
      <c r="J19" s="19"/>
    </row>
  </sheetData>
  <mergeCells count="9">
    <mergeCell ref="AB4:AB8"/>
    <mergeCell ref="D10:H10"/>
    <mergeCell ref="M10:Q10"/>
    <mergeCell ref="M13:Q13"/>
    <mergeCell ref="A1:R1"/>
    <mergeCell ref="B3:H3"/>
    <mergeCell ref="K3:Q3"/>
    <mergeCell ref="B4:B8"/>
    <mergeCell ref="K4:K8"/>
  </mergeCells>
  <conditionalFormatting sqref="I3:I10">
    <cfRule type="cellIs" dxfId="3" priority="4" operator="equal">
      <formula>"BAJA"</formula>
    </cfRule>
  </conditionalFormatting>
  <conditionalFormatting sqref="I3:I10">
    <cfRule type="cellIs" dxfId="2" priority="1" operator="equal">
      <formula>"EXTREMA"</formula>
    </cfRule>
    <cfRule type="cellIs" dxfId="1" priority="2" operator="equal">
      <formula>"ALTA"</formula>
    </cfRule>
    <cfRule type="cellIs" dxfId="0" priority="3" operator="equal">
      <formula>"MODERADA"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5"/>
  <sheetViews>
    <sheetView showGridLines="0" topLeftCell="U1" zoomScaleNormal="100" workbookViewId="0">
      <selection activeCell="AA10" sqref="AA10"/>
    </sheetView>
  </sheetViews>
  <sheetFormatPr baseColWidth="10" defaultColWidth="11.42578125" defaultRowHeight="24" customHeight="1" x14ac:dyDescent="0.25"/>
  <cols>
    <col min="1" max="1" width="20.7109375" style="242" customWidth="1"/>
    <col min="2" max="2" width="4.7109375" style="242" customWidth="1"/>
    <col min="3" max="4" width="20.7109375" style="242" customWidth="1"/>
    <col min="5" max="5" width="4.7109375" style="242" customWidth="1"/>
    <col min="6" max="6" width="5.7109375" style="242" customWidth="1"/>
    <col min="7" max="7" width="12.7109375" style="242" customWidth="1"/>
    <col min="8" max="8" width="40.7109375" style="242" customWidth="1"/>
    <col min="9" max="9" width="4.7109375" style="242" customWidth="1"/>
    <col min="10" max="10" width="5.7109375" style="242" customWidth="1"/>
    <col min="11" max="11" width="12.7109375" style="208" customWidth="1"/>
    <col min="12" max="16" width="16.7109375" style="207" customWidth="1"/>
    <col min="17" max="17" width="10.7109375" style="242" customWidth="1"/>
    <col min="18" max="18" width="11.42578125" style="242"/>
    <col min="19" max="19" width="6.7109375" style="207" customWidth="1"/>
    <col min="20" max="20" width="16.7109375" style="207" customWidth="1"/>
    <col min="21" max="21" width="6.7109375" style="207" customWidth="1"/>
    <col min="22" max="22" width="16.7109375" style="207" customWidth="1"/>
    <col min="23" max="23" width="6.7109375" style="207" customWidth="1"/>
    <col min="24" max="24" width="16.7109375" style="207" customWidth="1"/>
    <col min="25" max="25" width="6.7109375" style="207" customWidth="1"/>
    <col min="26" max="26" width="16.7109375" style="242" customWidth="1"/>
    <col min="27" max="28" width="11.42578125" style="242"/>
    <col min="29" max="29" width="16.7109375" style="242" customWidth="1"/>
    <col min="30" max="30" width="20.5703125" style="242" customWidth="1"/>
    <col min="31" max="31" width="5.7109375" style="242" customWidth="1"/>
    <col min="32" max="32" width="20.7109375" style="242" customWidth="1"/>
    <col min="33" max="33" width="36.7109375" style="242" customWidth="1"/>
    <col min="34" max="16384" width="11.42578125" style="242"/>
  </cols>
  <sheetData>
    <row r="1" spans="1:33" ht="24" customHeight="1" thickBot="1" x14ac:dyDescent="0.3">
      <c r="AC1" s="243" t="s">
        <v>565</v>
      </c>
    </row>
    <row r="2" spans="1:33" ht="24" customHeight="1" thickBot="1" x14ac:dyDescent="0.3">
      <c r="J2" s="555" t="s">
        <v>566</v>
      </c>
      <c r="K2" s="556"/>
      <c r="L2" s="559" t="s">
        <v>47</v>
      </c>
      <c r="M2" s="559"/>
      <c r="N2" s="559"/>
      <c r="O2" s="559"/>
      <c r="P2" s="560"/>
      <c r="S2" s="539" t="s">
        <v>567</v>
      </c>
      <c r="T2" s="539"/>
      <c r="U2" s="539"/>
      <c r="V2" s="539"/>
      <c r="W2" s="539"/>
      <c r="X2" s="539"/>
      <c r="Y2" s="539"/>
      <c r="Z2" s="539"/>
      <c r="AC2" s="244" t="s">
        <v>124</v>
      </c>
    </row>
    <row r="3" spans="1:33" ht="24" customHeight="1" x14ac:dyDescent="0.25">
      <c r="A3" s="245" t="s">
        <v>568</v>
      </c>
      <c r="B3" s="246"/>
      <c r="C3" s="534" t="s">
        <v>569</v>
      </c>
      <c r="D3" s="535"/>
      <c r="F3" s="536" t="s">
        <v>570</v>
      </c>
      <c r="G3" s="537"/>
      <c r="H3" s="538"/>
      <c r="J3" s="557"/>
      <c r="K3" s="558"/>
      <c r="L3" s="247" t="s">
        <v>571</v>
      </c>
      <c r="M3" s="247" t="s">
        <v>572</v>
      </c>
      <c r="N3" s="247" t="s">
        <v>573</v>
      </c>
      <c r="O3" s="247" t="s">
        <v>574</v>
      </c>
      <c r="P3" s="248" t="s">
        <v>575</v>
      </c>
      <c r="S3" s="539" t="s">
        <v>576</v>
      </c>
      <c r="T3" s="539"/>
      <c r="U3" s="539"/>
      <c r="V3" s="540"/>
      <c r="W3" s="541" t="s">
        <v>577</v>
      </c>
      <c r="X3" s="542"/>
      <c r="Y3" s="542"/>
      <c r="Z3" s="542"/>
      <c r="AC3" s="249" t="s">
        <v>578</v>
      </c>
      <c r="AF3" s="546" t="s">
        <v>579</v>
      </c>
      <c r="AG3" s="547"/>
    </row>
    <row r="4" spans="1:33" ht="24" customHeight="1" thickBot="1" x14ac:dyDescent="0.3">
      <c r="A4" s="250" t="s">
        <v>262</v>
      </c>
      <c r="C4" s="251" t="s">
        <v>182</v>
      </c>
      <c r="D4" s="252" t="s">
        <v>48</v>
      </c>
      <c r="F4" s="253">
        <v>1</v>
      </c>
      <c r="G4" s="254" t="s">
        <v>580</v>
      </c>
      <c r="H4" s="255" t="s">
        <v>581</v>
      </c>
      <c r="J4" s="550" t="s">
        <v>48</v>
      </c>
      <c r="K4" s="247" t="s">
        <v>582</v>
      </c>
      <c r="L4" s="256" t="s">
        <v>515</v>
      </c>
      <c r="M4" s="256" t="s">
        <v>515</v>
      </c>
      <c r="N4" s="256" t="s">
        <v>516</v>
      </c>
      <c r="O4" s="256" t="s">
        <v>517</v>
      </c>
      <c r="P4" s="257" t="s">
        <v>517</v>
      </c>
      <c r="S4" s="552" t="s">
        <v>583</v>
      </c>
      <c r="T4" s="552"/>
      <c r="U4" s="552" t="s">
        <v>584</v>
      </c>
      <c r="V4" s="553"/>
      <c r="W4" s="554" t="s">
        <v>583</v>
      </c>
      <c r="X4" s="552"/>
      <c r="Y4" s="552" t="s">
        <v>584</v>
      </c>
      <c r="Z4" s="552"/>
      <c r="AC4" s="249" t="s">
        <v>391</v>
      </c>
      <c r="AF4" s="548"/>
      <c r="AG4" s="549"/>
    </row>
    <row r="5" spans="1:33" ht="24" customHeight="1" thickTop="1" x14ac:dyDescent="0.25">
      <c r="A5" s="250" t="s">
        <v>16</v>
      </c>
      <c r="C5" s="251" t="s">
        <v>23</v>
      </c>
      <c r="D5" s="258" t="s">
        <v>47</v>
      </c>
      <c r="F5" s="253">
        <v>2</v>
      </c>
      <c r="G5" s="259" t="s">
        <v>585</v>
      </c>
      <c r="H5" s="255" t="s">
        <v>586</v>
      </c>
      <c r="J5" s="550"/>
      <c r="K5" s="247" t="s">
        <v>587</v>
      </c>
      <c r="L5" s="256" t="s">
        <v>515</v>
      </c>
      <c r="M5" s="256" t="s">
        <v>515</v>
      </c>
      <c r="N5" s="256" t="s">
        <v>516</v>
      </c>
      <c r="O5" s="256" t="s">
        <v>517</v>
      </c>
      <c r="P5" s="257" t="s">
        <v>518</v>
      </c>
      <c r="S5" s="260">
        <v>1</v>
      </c>
      <c r="T5" s="260" t="s">
        <v>588</v>
      </c>
      <c r="U5" s="260">
        <v>1</v>
      </c>
      <c r="V5" s="261" t="s">
        <v>582</v>
      </c>
      <c r="W5" s="262">
        <v>5</v>
      </c>
      <c r="X5" s="260" t="s">
        <v>589</v>
      </c>
      <c r="Y5" s="260">
        <v>1</v>
      </c>
      <c r="Z5" s="260" t="s">
        <v>571</v>
      </c>
      <c r="AC5" s="249" t="s">
        <v>590</v>
      </c>
      <c r="AE5" s="543" t="s">
        <v>591</v>
      </c>
      <c r="AF5" s="263" t="s">
        <v>592</v>
      </c>
      <c r="AG5" s="264" t="s">
        <v>593</v>
      </c>
    </row>
    <row r="6" spans="1:33" ht="24" customHeight="1" thickBot="1" x14ac:dyDescent="0.3">
      <c r="A6" s="250" t="s">
        <v>81</v>
      </c>
      <c r="C6" s="265" t="s">
        <v>14</v>
      </c>
      <c r="D6" s="266"/>
      <c r="F6" s="253">
        <v>3</v>
      </c>
      <c r="G6" s="259" t="s">
        <v>594</v>
      </c>
      <c r="H6" s="255" t="s">
        <v>595</v>
      </c>
      <c r="J6" s="550"/>
      <c r="K6" s="247" t="s">
        <v>596</v>
      </c>
      <c r="L6" s="256" t="s">
        <v>515</v>
      </c>
      <c r="M6" s="256" t="s">
        <v>516</v>
      </c>
      <c r="N6" s="256" t="s">
        <v>517</v>
      </c>
      <c r="O6" s="256" t="s">
        <v>518</v>
      </c>
      <c r="P6" s="257" t="s">
        <v>518</v>
      </c>
      <c r="S6" s="260"/>
      <c r="T6" s="260"/>
      <c r="U6" s="260">
        <v>2</v>
      </c>
      <c r="V6" s="261" t="s">
        <v>587</v>
      </c>
      <c r="W6" s="262"/>
      <c r="X6" s="260"/>
      <c r="Y6" s="260">
        <v>2</v>
      </c>
      <c r="Z6" s="260" t="s">
        <v>572</v>
      </c>
      <c r="AC6" s="249" t="s">
        <v>266</v>
      </c>
      <c r="AE6" s="544"/>
      <c r="AF6" s="263" t="s">
        <v>597</v>
      </c>
      <c r="AG6" s="264" t="s">
        <v>598</v>
      </c>
    </row>
    <row r="7" spans="1:33" ht="24" customHeight="1" x14ac:dyDescent="0.25">
      <c r="A7" s="250" t="s">
        <v>105</v>
      </c>
      <c r="F7" s="253">
        <v>4</v>
      </c>
      <c r="G7" s="259" t="s">
        <v>599</v>
      </c>
      <c r="H7" s="255" t="s">
        <v>600</v>
      </c>
      <c r="J7" s="550"/>
      <c r="K7" s="247" t="s">
        <v>601</v>
      </c>
      <c r="L7" s="256" t="s">
        <v>516</v>
      </c>
      <c r="M7" s="256" t="s">
        <v>517</v>
      </c>
      <c r="N7" s="256" t="s">
        <v>517</v>
      </c>
      <c r="O7" s="256" t="s">
        <v>518</v>
      </c>
      <c r="P7" s="257" t="s">
        <v>518</v>
      </c>
      <c r="S7" s="260">
        <v>2</v>
      </c>
      <c r="T7" s="260" t="s">
        <v>602</v>
      </c>
      <c r="U7" s="260">
        <v>3</v>
      </c>
      <c r="V7" s="261" t="s">
        <v>603</v>
      </c>
      <c r="W7" s="262">
        <v>10</v>
      </c>
      <c r="X7" s="260" t="s">
        <v>573</v>
      </c>
      <c r="Y7" s="260">
        <v>3</v>
      </c>
      <c r="Z7" s="260" t="s">
        <v>573</v>
      </c>
      <c r="AC7" s="249" t="s">
        <v>604</v>
      </c>
      <c r="AE7" s="544"/>
      <c r="AF7" s="263" t="s">
        <v>605</v>
      </c>
      <c r="AG7" s="264" t="s">
        <v>606</v>
      </c>
    </row>
    <row r="8" spans="1:33" ht="24" customHeight="1" thickBot="1" x14ac:dyDescent="0.3">
      <c r="A8" s="250" t="s">
        <v>152</v>
      </c>
      <c r="F8" s="267">
        <v>5</v>
      </c>
      <c r="G8" s="268" t="s">
        <v>607</v>
      </c>
      <c r="H8" s="269" t="s">
        <v>608</v>
      </c>
      <c r="J8" s="551"/>
      <c r="K8" s="270" t="s">
        <v>609</v>
      </c>
      <c r="L8" s="271" t="s">
        <v>517</v>
      </c>
      <c r="M8" s="271" t="s">
        <v>517</v>
      </c>
      <c r="N8" s="271" t="s">
        <v>518</v>
      </c>
      <c r="O8" s="271" t="s">
        <v>518</v>
      </c>
      <c r="P8" s="272" t="s">
        <v>518</v>
      </c>
      <c r="S8" s="260"/>
      <c r="T8" s="260"/>
      <c r="U8" s="260">
        <v>4</v>
      </c>
      <c r="V8" s="261" t="s">
        <v>601</v>
      </c>
      <c r="W8" s="262"/>
      <c r="X8" s="260"/>
      <c r="Y8" s="260">
        <v>4</v>
      </c>
      <c r="Z8" s="260" t="s">
        <v>574</v>
      </c>
      <c r="AC8" s="249" t="s">
        <v>610</v>
      </c>
      <c r="AE8" s="545"/>
      <c r="AF8" s="273" t="s">
        <v>611</v>
      </c>
      <c r="AG8" s="274" t="s">
        <v>606</v>
      </c>
    </row>
    <row r="9" spans="1:33" ht="24" customHeight="1" thickBot="1" x14ac:dyDescent="0.3">
      <c r="A9" s="275" t="s">
        <v>92</v>
      </c>
      <c r="S9" s="260">
        <v>3</v>
      </c>
      <c r="T9" s="260" t="s">
        <v>612</v>
      </c>
      <c r="U9" s="260">
        <v>5</v>
      </c>
      <c r="V9" s="261" t="s">
        <v>613</v>
      </c>
      <c r="W9" s="262">
        <v>20</v>
      </c>
      <c r="X9" s="260" t="s">
        <v>575</v>
      </c>
      <c r="Y9" s="260">
        <v>5</v>
      </c>
      <c r="Z9" s="260" t="s">
        <v>575</v>
      </c>
      <c r="AC9" s="276" t="s">
        <v>614</v>
      </c>
    </row>
    <row r="10" spans="1:33" ht="36" customHeight="1" thickTop="1" x14ac:dyDescent="0.25">
      <c r="AE10" s="543" t="s">
        <v>615</v>
      </c>
      <c r="AF10" s="277" t="s">
        <v>616</v>
      </c>
      <c r="AG10" s="278" t="s">
        <v>617</v>
      </c>
    </row>
    <row r="11" spans="1:33" ht="66" customHeight="1" x14ac:dyDescent="0.25">
      <c r="AC11" s="279"/>
      <c r="AE11" s="544"/>
      <c r="AF11" s="280" t="s">
        <v>618</v>
      </c>
      <c r="AG11" s="281" t="s">
        <v>619</v>
      </c>
    </row>
    <row r="12" spans="1:33" ht="51" customHeight="1" x14ac:dyDescent="0.25">
      <c r="AC12" s="282"/>
      <c r="AE12" s="544"/>
      <c r="AF12" s="280" t="s">
        <v>620</v>
      </c>
      <c r="AG12" s="281" t="s">
        <v>621</v>
      </c>
    </row>
    <row r="13" spans="1:33" ht="36.950000000000003" customHeight="1" thickBot="1" x14ac:dyDescent="0.3">
      <c r="AC13" s="282"/>
      <c r="AE13" s="545"/>
      <c r="AF13" s="283" t="s">
        <v>593</v>
      </c>
      <c r="AG13" s="284" t="s">
        <v>622</v>
      </c>
    </row>
    <row r="14" spans="1:33" ht="30" customHeight="1" thickTop="1" x14ac:dyDescent="0.25">
      <c r="AC14" s="16"/>
    </row>
    <row r="15" spans="1:33" ht="24" customHeight="1" x14ac:dyDescent="0.25">
      <c r="AC15" s="282"/>
    </row>
  </sheetData>
  <dataConsolidate/>
  <mergeCells count="15">
    <mergeCell ref="AF3:AG4"/>
    <mergeCell ref="J4:J8"/>
    <mergeCell ref="S4:T4"/>
    <mergeCell ref="U4:V4"/>
    <mergeCell ref="W4:X4"/>
    <mergeCell ref="Y4:Z4"/>
    <mergeCell ref="AE5:AE8"/>
    <mergeCell ref="J2:K3"/>
    <mergeCell ref="L2:P2"/>
    <mergeCell ref="S2:Z2"/>
    <mergeCell ref="C3:D3"/>
    <mergeCell ref="F3:H3"/>
    <mergeCell ref="S3:V3"/>
    <mergeCell ref="W3:Z3"/>
    <mergeCell ref="AE10:AE13"/>
  </mergeCells>
  <dataValidations count="1">
    <dataValidation type="list" allowBlank="1" showInputMessage="1" showErrorMessage="1" sqref="A3:B9" xr:uid="{00000000-0002-0000-0E00-000000000000}">
      <formula1>$A$3:$A$9</formula1>
    </dataValidation>
  </dataValidation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G24"/>
  <sheetViews>
    <sheetView zoomScale="85" zoomScaleNormal="85" workbookViewId="0">
      <selection activeCell="AA10" sqref="AA10"/>
    </sheetView>
  </sheetViews>
  <sheetFormatPr baseColWidth="10" defaultColWidth="11.42578125" defaultRowHeight="15" x14ac:dyDescent="0.25"/>
  <cols>
    <col min="1" max="1" width="6.7109375" style="19" customWidth="1"/>
    <col min="2" max="2" width="16.7109375" style="19" customWidth="1"/>
    <col min="3" max="7" width="24.7109375" style="19" customWidth="1"/>
    <col min="8" max="8" width="11.42578125" style="19"/>
    <col min="9" max="9" width="32.42578125" style="19" bestFit="1" customWidth="1"/>
    <col min="10" max="10" width="21.28515625" style="19" bestFit="1" customWidth="1"/>
    <col min="11" max="11" width="24.28515625" style="19" bestFit="1" customWidth="1"/>
    <col min="12" max="12" width="38.28515625" style="19" bestFit="1" customWidth="1"/>
    <col min="13" max="16384" width="11.42578125" style="19"/>
  </cols>
  <sheetData>
    <row r="1" spans="1:7" s="288" customFormat="1" ht="24" customHeight="1" x14ac:dyDescent="0.25">
      <c r="A1" s="561" t="s">
        <v>47</v>
      </c>
      <c r="B1" s="285" t="s">
        <v>623</v>
      </c>
      <c r="C1" s="286">
        <v>1</v>
      </c>
      <c r="D1" s="286">
        <v>2</v>
      </c>
      <c r="E1" s="286">
        <v>3</v>
      </c>
      <c r="F1" s="286">
        <v>4</v>
      </c>
      <c r="G1" s="287">
        <v>5</v>
      </c>
    </row>
    <row r="2" spans="1:7" ht="63.95" customHeight="1" x14ac:dyDescent="0.25">
      <c r="A2" s="562"/>
      <c r="B2" s="141" t="s">
        <v>624</v>
      </c>
      <c r="C2" s="289" t="s">
        <v>625</v>
      </c>
      <c r="D2" s="289" t="s">
        <v>626</v>
      </c>
      <c r="E2" s="289" t="s">
        <v>627</v>
      </c>
      <c r="F2" s="289" t="s">
        <v>628</v>
      </c>
      <c r="G2" s="290" t="s">
        <v>629</v>
      </c>
    </row>
    <row r="3" spans="1:7" s="288" customFormat="1" ht="24" customHeight="1" thickBot="1" x14ac:dyDescent="0.3">
      <c r="A3" s="563"/>
      <c r="B3" s="291" t="s">
        <v>630</v>
      </c>
      <c r="C3" s="292" t="s">
        <v>571</v>
      </c>
      <c r="D3" s="292" t="s">
        <v>572</v>
      </c>
      <c r="E3" s="292" t="s">
        <v>573</v>
      </c>
      <c r="F3" s="292" t="s">
        <v>574</v>
      </c>
      <c r="G3" s="293" t="s">
        <v>575</v>
      </c>
    </row>
    <row r="4" spans="1:7" ht="36" customHeight="1" x14ac:dyDescent="0.25">
      <c r="A4" s="564" t="s">
        <v>631</v>
      </c>
      <c r="B4" s="294" t="s">
        <v>632</v>
      </c>
      <c r="C4" s="295" t="s">
        <v>633</v>
      </c>
      <c r="D4" s="295" t="s">
        <v>634</v>
      </c>
      <c r="E4" s="295" t="s">
        <v>635</v>
      </c>
      <c r="F4" s="295" t="s">
        <v>636</v>
      </c>
      <c r="G4" s="296" t="s">
        <v>637</v>
      </c>
    </row>
    <row r="5" spans="1:7" ht="36" customHeight="1" x14ac:dyDescent="0.25">
      <c r="A5" s="562"/>
      <c r="B5" s="141" t="s">
        <v>638</v>
      </c>
      <c r="C5" s="145" t="s">
        <v>639</v>
      </c>
      <c r="D5" s="145" t="s">
        <v>640</v>
      </c>
      <c r="E5" s="145" t="s">
        <v>641</v>
      </c>
      <c r="F5" s="145" t="s">
        <v>642</v>
      </c>
      <c r="G5" s="297" t="s">
        <v>643</v>
      </c>
    </row>
    <row r="6" spans="1:7" ht="36" customHeight="1" x14ac:dyDescent="0.25">
      <c r="A6" s="562"/>
      <c r="B6" s="141" t="s">
        <v>644</v>
      </c>
      <c r="C6" s="145" t="s">
        <v>645</v>
      </c>
      <c r="D6" s="145" t="s">
        <v>646</v>
      </c>
      <c r="E6" s="145" t="s">
        <v>647</v>
      </c>
      <c r="F6" s="145" t="s">
        <v>648</v>
      </c>
      <c r="G6" s="297" t="s">
        <v>649</v>
      </c>
    </row>
    <row r="7" spans="1:7" ht="36" customHeight="1" x14ac:dyDescent="0.25">
      <c r="A7" s="562"/>
      <c r="B7" s="141" t="s">
        <v>16</v>
      </c>
      <c r="C7" s="145" t="s">
        <v>650</v>
      </c>
      <c r="D7" s="145" t="s">
        <v>651</v>
      </c>
      <c r="E7" s="145" t="s">
        <v>652</v>
      </c>
      <c r="F7" s="145" t="s">
        <v>653</v>
      </c>
      <c r="G7" s="297" t="s">
        <v>654</v>
      </c>
    </row>
    <row r="8" spans="1:7" ht="36" customHeight="1" x14ac:dyDescent="0.25">
      <c r="A8" s="562"/>
      <c r="B8" s="141" t="s">
        <v>655</v>
      </c>
      <c r="C8" s="145" t="s">
        <v>656</v>
      </c>
      <c r="D8" s="145" t="s">
        <v>657</v>
      </c>
      <c r="E8" s="145" t="s">
        <v>658</v>
      </c>
      <c r="F8" s="145" t="s">
        <v>659</v>
      </c>
      <c r="G8" s="297" t="s">
        <v>660</v>
      </c>
    </row>
    <row r="9" spans="1:7" ht="63.95" customHeight="1" x14ac:dyDescent="0.25">
      <c r="A9" s="562"/>
      <c r="B9" s="141" t="s">
        <v>661</v>
      </c>
      <c r="C9" s="145" t="s">
        <v>662</v>
      </c>
      <c r="D9" s="145" t="s">
        <v>663</v>
      </c>
      <c r="E9" s="145" t="s">
        <v>664</v>
      </c>
      <c r="F9" s="145" t="s">
        <v>665</v>
      </c>
      <c r="G9" s="297" t="s">
        <v>666</v>
      </c>
    </row>
    <row r="10" spans="1:7" ht="63.95" customHeight="1" x14ac:dyDescent="0.25">
      <c r="A10" s="562"/>
      <c r="B10" s="141" t="s">
        <v>528</v>
      </c>
      <c r="C10" s="145" t="s">
        <v>667</v>
      </c>
      <c r="D10" s="145" t="s">
        <v>668</v>
      </c>
      <c r="E10" s="145" t="s">
        <v>669</v>
      </c>
      <c r="F10" s="145" t="s">
        <v>670</v>
      </c>
      <c r="G10" s="297" t="s">
        <v>671</v>
      </c>
    </row>
    <row r="11" spans="1:7" ht="50.1" customHeight="1" x14ac:dyDescent="0.25">
      <c r="A11" s="562"/>
      <c r="B11" s="141" t="s">
        <v>672</v>
      </c>
      <c r="C11" s="145" t="s">
        <v>439</v>
      </c>
      <c r="D11" s="145" t="s">
        <v>439</v>
      </c>
      <c r="E11" s="145" t="s">
        <v>439</v>
      </c>
      <c r="F11" s="145" t="s">
        <v>439</v>
      </c>
      <c r="G11" s="297" t="s">
        <v>673</v>
      </c>
    </row>
    <row r="12" spans="1:7" ht="36" customHeight="1" thickBot="1" x14ac:dyDescent="0.3">
      <c r="A12" s="563"/>
      <c r="B12" s="199" t="s">
        <v>674</v>
      </c>
      <c r="C12" s="298" t="s">
        <v>675</v>
      </c>
      <c r="D12" s="298" t="s">
        <v>675</v>
      </c>
      <c r="E12" s="298" t="s">
        <v>675</v>
      </c>
      <c r="F12" s="298" t="s">
        <v>675</v>
      </c>
      <c r="G12" s="299" t="s">
        <v>675</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mergeCells count="2">
    <mergeCell ref="A1:A3"/>
    <mergeCell ref="A4:A12"/>
  </mergeCells>
  <pageMargins left="0.11811023622047245" right="0.11811023622047245" top="0.74803149606299213" bottom="0.74803149606299213" header="0.31496062992125984" footer="0.31496062992125984"/>
  <pageSetup paperSize="9" scale="9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H9"/>
  <sheetViews>
    <sheetView zoomScale="131" zoomScaleNormal="131" workbookViewId="0">
      <selection activeCell="AA10" sqref="AA10"/>
    </sheetView>
  </sheetViews>
  <sheetFormatPr baseColWidth="10" defaultColWidth="11.42578125" defaultRowHeight="15" x14ac:dyDescent="0.25"/>
  <cols>
    <col min="1" max="1" width="6.7109375" style="207" customWidth="1"/>
    <col min="2" max="2" width="5.7109375" style="207" customWidth="1"/>
    <col min="3" max="3" width="4.7109375" style="207" customWidth="1"/>
    <col min="4" max="8" width="8.7109375" style="207" customWidth="1"/>
    <col min="9" max="9" width="5.7109375" style="207" customWidth="1"/>
    <col min="10" max="89" width="2.7109375" style="207" customWidth="1"/>
    <col min="90" max="16384" width="11.42578125" style="207"/>
  </cols>
  <sheetData>
    <row r="1" spans="2:34" ht="36" customHeight="1" x14ac:dyDescent="0.25"/>
    <row r="2" spans="2:34" ht="39.950000000000003" customHeight="1" x14ac:dyDescent="0.25">
      <c r="B2" s="565" t="s">
        <v>48</v>
      </c>
      <c r="C2" s="207">
        <v>5</v>
      </c>
      <c r="D2" s="300">
        <f>$C2*D$7</f>
        <v>5</v>
      </c>
      <c r="E2" s="301">
        <f t="shared" ref="D2:H6" si="0">$C2*E$7</f>
        <v>10</v>
      </c>
      <c r="F2" s="302">
        <f t="shared" si="0"/>
        <v>15</v>
      </c>
      <c r="G2" s="303">
        <f t="shared" si="0"/>
        <v>20</v>
      </c>
      <c r="H2" s="303">
        <f t="shared" si="0"/>
        <v>25</v>
      </c>
    </row>
    <row r="3" spans="2:34" ht="39.950000000000003" customHeight="1" x14ac:dyDescent="0.25">
      <c r="B3" s="565"/>
      <c r="C3" s="207">
        <v>4</v>
      </c>
      <c r="D3" s="304">
        <f t="shared" si="0"/>
        <v>4</v>
      </c>
      <c r="E3" s="300">
        <f t="shared" si="0"/>
        <v>8</v>
      </c>
      <c r="F3" s="301">
        <f t="shared" si="0"/>
        <v>12</v>
      </c>
      <c r="G3" s="302">
        <f t="shared" si="0"/>
        <v>16</v>
      </c>
      <c r="H3" s="303">
        <f t="shared" si="0"/>
        <v>20</v>
      </c>
    </row>
    <row r="4" spans="2:34" ht="39.950000000000003" customHeight="1" x14ac:dyDescent="0.25">
      <c r="B4" s="565"/>
      <c r="C4" s="207">
        <v>3</v>
      </c>
      <c r="D4" s="304">
        <f t="shared" si="0"/>
        <v>3</v>
      </c>
      <c r="E4" s="300">
        <f t="shared" si="0"/>
        <v>6</v>
      </c>
      <c r="F4" s="300">
        <f t="shared" si="0"/>
        <v>9</v>
      </c>
      <c r="G4" s="301">
        <f t="shared" si="0"/>
        <v>12</v>
      </c>
      <c r="H4" s="302">
        <f t="shared" si="0"/>
        <v>15</v>
      </c>
    </row>
    <row r="5" spans="2:34" ht="39.950000000000003" customHeight="1" x14ac:dyDescent="0.25">
      <c r="B5" s="565"/>
      <c r="C5" s="207">
        <v>2</v>
      </c>
      <c r="D5" s="304">
        <f t="shared" si="0"/>
        <v>2</v>
      </c>
      <c r="E5" s="304">
        <f t="shared" si="0"/>
        <v>4</v>
      </c>
      <c r="F5" s="300">
        <f t="shared" si="0"/>
        <v>6</v>
      </c>
      <c r="G5" s="300">
        <f t="shared" si="0"/>
        <v>8</v>
      </c>
      <c r="H5" s="301">
        <f t="shared" si="0"/>
        <v>10</v>
      </c>
    </row>
    <row r="6" spans="2:34" ht="39.950000000000003" customHeight="1" x14ac:dyDescent="0.25">
      <c r="B6" s="565"/>
      <c r="C6" s="207">
        <v>1</v>
      </c>
      <c r="D6" s="304">
        <f t="shared" si="0"/>
        <v>1</v>
      </c>
      <c r="E6" s="304">
        <f t="shared" si="0"/>
        <v>2</v>
      </c>
      <c r="F6" s="304">
        <f t="shared" si="0"/>
        <v>3</v>
      </c>
      <c r="G6" s="300">
        <f t="shared" si="0"/>
        <v>4</v>
      </c>
      <c r="H6" s="300">
        <f t="shared" si="0"/>
        <v>5</v>
      </c>
    </row>
    <row r="7" spans="2:34" ht="24" customHeight="1" x14ac:dyDescent="0.25">
      <c r="D7" s="207">
        <v>1</v>
      </c>
      <c r="E7" s="207">
        <v>2</v>
      </c>
      <c r="F7" s="207">
        <v>3</v>
      </c>
      <c r="G7" s="207">
        <v>4</v>
      </c>
      <c r="H7" s="207">
        <v>5</v>
      </c>
    </row>
    <row r="8" spans="2:34" ht="9.9499999999999993" customHeight="1" x14ac:dyDescent="0.25">
      <c r="D8" s="566" t="s">
        <v>47</v>
      </c>
      <c r="E8" s="566"/>
      <c r="F8" s="566"/>
      <c r="G8" s="566"/>
      <c r="H8" s="566"/>
      <c r="J8" s="305"/>
      <c r="K8" s="305"/>
      <c r="L8" s="305"/>
      <c r="M8" s="305"/>
      <c r="N8" s="306"/>
      <c r="O8" s="306"/>
      <c r="P8" s="306"/>
      <c r="Q8" s="306"/>
      <c r="R8" s="306"/>
      <c r="S8" s="307"/>
      <c r="T8" s="307"/>
      <c r="U8" s="307"/>
      <c r="V8" s="307"/>
      <c r="W8" s="307"/>
      <c r="X8" s="308"/>
      <c r="Y8" s="308"/>
      <c r="Z8" s="308"/>
      <c r="AA8" s="308"/>
      <c r="AB8" s="308"/>
      <c r="AC8" s="309"/>
      <c r="AD8" s="309"/>
      <c r="AE8" s="309"/>
      <c r="AF8" s="309"/>
      <c r="AG8" s="309"/>
      <c r="AH8" s="309"/>
    </row>
    <row r="9" spans="2:34" x14ac:dyDescent="0.25">
      <c r="D9" s="566"/>
      <c r="E9" s="566"/>
      <c r="F9" s="566"/>
      <c r="G9" s="566"/>
      <c r="H9" s="566"/>
      <c r="J9" s="310">
        <v>1</v>
      </c>
      <c r="K9" s="310">
        <v>2</v>
      </c>
      <c r="L9" s="310">
        <v>3</v>
      </c>
      <c r="M9" s="310">
        <v>4</v>
      </c>
      <c r="N9" s="310">
        <v>5</v>
      </c>
      <c r="O9" s="310">
        <v>6</v>
      </c>
      <c r="P9" s="310">
        <v>7</v>
      </c>
      <c r="Q9" s="310">
        <v>8</v>
      </c>
      <c r="R9" s="310">
        <v>9</v>
      </c>
      <c r="S9" s="310">
        <v>10</v>
      </c>
      <c r="T9" s="310">
        <v>11</v>
      </c>
      <c r="U9" s="310">
        <v>12</v>
      </c>
      <c r="V9" s="310">
        <v>13</v>
      </c>
      <c r="W9" s="310">
        <v>14</v>
      </c>
      <c r="X9" s="310">
        <v>15</v>
      </c>
      <c r="Y9" s="310">
        <v>16</v>
      </c>
      <c r="Z9" s="310">
        <v>17</v>
      </c>
      <c r="AA9" s="310">
        <v>18</v>
      </c>
      <c r="AB9" s="310">
        <v>19</v>
      </c>
      <c r="AC9" s="310">
        <v>20</v>
      </c>
      <c r="AD9" s="310">
        <v>21</v>
      </c>
      <c r="AE9" s="310">
        <v>22</v>
      </c>
      <c r="AF9" s="310">
        <v>23</v>
      </c>
      <c r="AG9" s="310">
        <v>24</v>
      </c>
      <c r="AH9" s="310">
        <v>25</v>
      </c>
    </row>
  </sheetData>
  <mergeCells count="2">
    <mergeCell ref="B2:B6"/>
    <mergeCell ref="D8:H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2:N23"/>
  <sheetViews>
    <sheetView showGridLines="0" workbookViewId="0">
      <selection activeCell="AA10" sqref="AA10"/>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570" t="s">
        <v>566</v>
      </c>
      <c r="D3" s="571"/>
      <c r="E3" s="571"/>
      <c r="F3" s="574" t="s">
        <v>47</v>
      </c>
      <c r="G3" s="574"/>
      <c r="H3" s="574"/>
      <c r="I3" s="574"/>
      <c r="J3" s="575"/>
      <c r="L3" s="242"/>
      <c r="M3" s="576" t="s">
        <v>579</v>
      </c>
      <c r="N3" s="577"/>
    </row>
    <row r="4" spans="3:14" ht="27.75" customHeight="1" thickBot="1" x14ac:dyDescent="0.3">
      <c r="C4" s="572"/>
      <c r="D4" s="573"/>
      <c r="E4" s="573"/>
      <c r="F4" s="311">
        <v>1</v>
      </c>
      <c r="G4" s="311">
        <v>2</v>
      </c>
      <c r="H4" s="311">
        <v>3</v>
      </c>
      <c r="I4" s="311">
        <v>4</v>
      </c>
      <c r="J4" s="312">
        <v>5</v>
      </c>
      <c r="L4" s="242"/>
      <c r="M4" s="578"/>
      <c r="N4" s="579"/>
    </row>
    <row r="5" spans="3:14" ht="24.75" customHeight="1" thickTop="1" x14ac:dyDescent="0.25">
      <c r="C5" s="572"/>
      <c r="D5" s="573"/>
      <c r="E5" s="573"/>
      <c r="F5" s="313" t="s">
        <v>571</v>
      </c>
      <c r="G5" s="313" t="s">
        <v>572</v>
      </c>
      <c r="H5" s="313" t="s">
        <v>573</v>
      </c>
      <c r="I5" s="313" t="s">
        <v>574</v>
      </c>
      <c r="J5" s="314" t="s">
        <v>575</v>
      </c>
      <c r="L5" s="580" t="s">
        <v>591</v>
      </c>
      <c r="M5" s="315" t="s">
        <v>592</v>
      </c>
      <c r="N5" s="316" t="s">
        <v>593</v>
      </c>
    </row>
    <row r="6" spans="3:14" ht="21.75" customHeight="1" x14ac:dyDescent="0.25">
      <c r="C6" s="583" t="s">
        <v>48</v>
      </c>
      <c r="D6" s="317">
        <v>1</v>
      </c>
      <c r="E6" s="318" t="s">
        <v>582</v>
      </c>
      <c r="F6" s="315" t="s">
        <v>515</v>
      </c>
      <c r="G6" s="315" t="s">
        <v>515</v>
      </c>
      <c r="H6" s="315" t="s">
        <v>516</v>
      </c>
      <c r="I6" s="315" t="s">
        <v>517</v>
      </c>
      <c r="J6" s="316" t="s">
        <v>517</v>
      </c>
      <c r="L6" s="581"/>
      <c r="M6" s="315" t="s">
        <v>597</v>
      </c>
      <c r="N6" s="316" t="s">
        <v>598</v>
      </c>
    </row>
    <row r="7" spans="3:14" ht="24" customHeight="1" x14ac:dyDescent="0.25">
      <c r="C7" s="583"/>
      <c r="D7" s="317">
        <v>2</v>
      </c>
      <c r="E7" s="318" t="s">
        <v>587</v>
      </c>
      <c r="F7" s="315" t="s">
        <v>515</v>
      </c>
      <c r="G7" s="315" t="s">
        <v>515</v>
      </c>
      <c r="H7" s="315" t="s">
        <v>516</v>
      </c>
      <c r="I7" s="315" t="s">
        <v>517</v>
      </c>
      <c r="J7" s="316" t="s">
        <v>518</v>
      </c>
      <c r="L7" s="581"/>
      <c r="M7" s="315" t="s">
        <v>605</v>
      </c>
      <c r="N7" s="316" t="s">
        <v>606</v>
      </c>
    </row>
    <row r="8" spans="3:14" ht="24.75" customHeight="1" thickBot="1" x14ac:dyDescent="0.3">
      <c r="C8" s="583"/>
      <c r="D8" s="317">
        <v>3</v>
      </c>
      <c r="E8" s="318" t="s">
        <v>596</v>
      </c>
      <c r="F8" s="315" t="s">
        <v>515</v>
      </c>
      <c r="G8" s="315" t="s">
        <v>516</v>
      </c>
      <c r="H8" s="315" t="s">
        <v>517</v>
      </c>
      <c r="I8" s="315" t="s">
        <v>518</v>
      </c>
      <c r="J8" s="316" t="s">
        <v>518</v>
      </c>
      <c r="L8" s="582"/>
      <c r="M8" s="319" t="s">
        <v>611</v>
      </c>
      <c r="N8" s="320" t="s">
        <v>606</v>
      </c>
    </row>
    <row r="9" spans="3:14" ht="24" customHeight="1" thickTop="1" thickBot="1" x14ac:dyDescent="0.3">
      <c r="C9" s="583"/>
      <c r="D9" s="317">
        <v>4</v>
      </c>
      <c r="E9" s="318" t="s">
        <v>601</v>
      </c>
      <c r="F9" s="315" t="s">
        <v>516</v>
      </c>
      <c r="G9" s="315" t="s">
        <v>517</v>
      </c>
      <c r="H9" s="315" t="s">
        <v>517</v>
      </c>
      <c r="I9" s="315" t="s">
        <v>518</v>
      </c>
      <c r="J9" s="316" t="s">
        <v>518</v>
      </c>
      <c r="L9" s="242"/>
      <c r="M9" s="242"/>
      <c r="N9" s="242"/>
    </row>
    <row r="10" spans="3:14" ht="42" customHeight="1" thickTop="1" thickBot="1" x14ac:dyDescent="0.3">
      <c r="C10" s="584"/>
      <c r="D10" s="321">
        <v>5</v>
      </c>
      <c r="E10" s="322" t="s">
        <v>609</v>
      </c>
      <c r="F10" s="319" t="s">
        <v>517</v>
      </c>
      <c r="G10" s="319" t="s">
        <v>517</v>
      </c>
      <c r="H10" s="319" t="s">
        <v>518</v>
      </c>
      <c r="I10" s="319" t="s">
        <v>518</v>
      </c>
      <c r="J10" s="320" t="s">
        <v>518</v>
      </c>
      <c r="L10" s="585" t="s">
        <v>615</v>
      </c>
      <c r="M10" s="323" t="s">
        <v>616</v>
      </c>
      <c r="N10" s="324" t="s">
        <v>617</v>
      </c>
    </row>
    <row r="11" spans="3:14" ht="60" x14ac:dyDescent="0.25">
      <c r="L11" s="586"/>
      <c r="M11" s="325" t="s">
        <v>618</v>
      </c>
      <c r="N11" s="326" t="s">
        <v>619</v>
      </c>
    </row>
    <row r="12" spans="3:14" ht="53.25" customHeight="1" x14ac:dyDescent="0.25">
      <c r="L12" s="586"/>
      <c r="M12" s="325" t="s">
        <v>620</v>
      </c>
      <c r="N12" s="326" t="s">
        <v>621</v>
      </c>
    </row>
    <row r="13" spans="3:14" ht="51.75" customHeight="1" thickBot="1" x14ac:dyDescent="0.3">
      <c r="L13" s="587"/>
      <c r="M13" s="327" t="s">
        <v>593</v>
      </c>
      <c r="N13" s="328" t="s">
        <v>622</v>
      </c>
    </row>
    <row r="14" spans="3:14" ht="15.75" thickTop="1" x14ac:dyDescent="0.25"/>
    <row r="17" spans="7:9" ht="15.75" thickBot="1" x14ac:dyDescent="0.3"/>
    <row r="18" spans="7:9" ht="31.5" customHeight="1" thickBot="1" x14ac:dyDescent="0.3">
      <c r="G18" s="567" t="s">
        <v>570</v>
      </c>
      <c r="H18" s="568"/>
      <c r="I18" s="569"/>
    </row>
    <row r="19" spans="7:9" ht="29.25" customHeight="1" x14ac:dyDescent="0.25">
      <c r="G19" s="329">
        <v>1</v>
      </c>
      <c r="H19" s="330" t="s">
        <v>580</v>
      </c>
      <c r="I19" s="331" t="s">
        <v>581</v>
      </c>
    </row>
    <row r="20" spans="7:9" ht="25.5" customHeight="1" x14ac:dyDescent="0.25">
      <c r="G20" s="332">
        <v>2</v>
      </c>
      <c r="H20" s="333" t="s">
        <v>585</v>
      </c>
      <c r="I20" s="334" t="s">
        <v>586</v>
      </c>
    </row>
    <row r="21" spans="7:9" ht="24" customHeight="1" x14ac:dyDescent="0.25">
      <c r="G21" s="335">
        <v>3</v>
      </c>
      <c r="H21" s="336" t="s">
        <v>594</v>
      </c>
      <c r="I21" s="337" t="s">
        <v>595</v>
      </c>
    </row>
    <row r="22" spans="7:9" ht="24.75" customHeight="1" x14ac:dyDescent="0.25">
      <c r="G22" s="332">
        <v>4</v>
      </c>
      <c r="H22" s="333" t="s">
        <v>599</v>
      </c>
      <c r="I22" s="334" t="s">
        <v>600</v>
      </c>
    </row>
    <row r="23" spans="7:9" ht="26.25" customHeight="1" thickBot="1" x14ac:dyDescent="0.3">
      <c r="G23" s="338">
        <v>5</v>
      </c>
      <c r="H23" s="339" t="s">
        <v>607</v>
      </c>
      <c r="I23" s="340" t="s">
        <v>608</v>
      </c>
    </row>
  </sheetData>
  <mergeCells count="7">
    <mergeCell ref="G18:I18"/>
    <mergeCell ref="C3:E5"/>
    <mergeCell ref="F3:J3"/>
    <mergeCell ref="M3:N4"/>
    <mergeCell ref="L5:L8"/>
    <mergeCell ref="C6:C10"/>
    <mergeCell ref="L10:L13"/>
  </mergeCells>
  <pageMargins left="0.7" right="0.7" top="0.75" bottom="0.75" header="0.3" footer="0.3"/>
  <pageSetup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autoPageBreaks="0" fitToPage="1"/>
  </sheetPr>
  <dimension ref="A1:AE27"/>
  <sheetViews>
    <sheetView showGridLines="0" topLeftCell="A4" zoomScale="55" zoomScaleNormal="55" zoomScaleSheetLayoutView="55" workbookViewId="0">
      <selection activeCell="L9" sqref="L9"/>
    </sheetView>
  </sheetViews>
  <sheetFormatPr baseColWidth="10" defaultColWidth="11.42578125" defaultRowHeight="12" x14ac:dyDescent="0.2"/>
  <cols>
    <col min="1" max="1" width="4.7109375" style="1" customWidth="1"/>
    <col min="2" max="3" width="24.85546875" style="1" customWidth="1"/>
    <col min="4" max="4" width="23" style="1" customWidth="1"/>
    <col min="5" max="7" width="6.7109375" style="1" customWidth="1"/>
    <col min="8" max="8" width="6.7109375" style="3" customWidth="1"/>
    <col min="9" max="9" width="26.42578125" style="4" customWidth="1"/>
    <col min="10" max="10" width="6.7109375" style="4" customWidth="1"/>
    <col min="11" max="14" width="6.7109375" style="1" customWidth="1"/>
    <col min="15" max="16" width="6.7109375" style="3" customWidth="1"/>
    <col min="17" max="17" width="29.5703125" style="1" customWidth="1"/>
    <col min="18" max="18" width="6.7109375" style="1" customWidth="1"/>
    <col min="19" max="19" width="16.7109375" style="1" customWidth="1"/>
    <col min="20" max="20" width="24.5703125" style="1" customWidth="1"/>
    <col min="21" max="21" width="19.85546875" style="2" customWidth="1"/>
    <col min="22" max="22" width="19" style="2" hidden="1" customWidth="1"/>
    <col min="23" max="23" width="43.42578125" style="1" hidden="1" customWidth="1"/>
    <col min="24" max="24" width="17.7109375" style="1" customWidth="1"/>
    <col min="25" max="25" width="39.42578125" style="1" customWidth="1"/>
    <col min="26" max="26" width="16.5703125" style="1" bestFit="1" customWidth="1"/>
    <col min="27" max="27" width="18.5703125" style="1" bestFit="1" customWidth="1"/>
    <col min="28" max="28" width="16.5703125" style="1" bestFit="1" customWidth="1"/>
    <col min="29" max="29" width="25.140625" style="1" bestFit="1" customWidth="1"/>
    <col min="30" max="30" width="16.5703125" style="1" bestFit="1" customWidth="1"/>
    <col min="31" max="31" width="18.5703125" style="1" bestFit="1" customWidth="1"/>
    <col min="32" max="16384" width="11.42578125" style="1"/>
  </cols>
  <sheetData>
    <row r="1" spans="1:31" ht="21" x14ac:dyDescent="0.35">
      <c r="B1" s="444" t="s">
        <v>379</v>
      </c>
      <c r="C1" s="444"/>
      <c r="D1" s="444"/>
      <c r="E1" s="444"/>
      <c r="F1" s="444"/>
      <c r="G1" s="444"/>
      <c r="H1" s="444"/>
      <c r="I1" s="444"/>
      <c r="J1" s="444"/>
      <c r="K1" s="444"/>
      <c r="L1" s="444"/>
      <c r="M1" s="444"/>
      <c r="N1" s="444"/>
      <c r="O1" s="444"/>
      <c r="P1" s="444"/>
      <c r="Q1" s="444"/>
      <c r="R1" s="444"/>
      <c r="S1" s="444"/>
      <c r="T1" s="444"/>
      <c r="U1" s="444"/>
      <c r="V1" s="122"/>
    </row>
    <row r="2" spans="1:31" ht="21" customHeight="1" x14ac:dyDescent="0.35">
      <c r="B2" s="444" t="s">
        <v>380</v>
      </c>
      <c r="C2" s="444"/>
      <c r="D2" s="444"/>
      <c r="E2" s="444"/>
      <c r="F2" s="444"/>
      <c r="G2" s="444"/>
      <c r="H2" s="444"/>
      <c r="I2" s="444"/>
      <c r="J2" s="444"/>
      <c r="K2" s="444"/>
      <c r="L2" s="444"/>
      <c r="M2" s="444"/>
      <c r="N2" s="444"/>
      <c r="O2" s="444"/>
      <c r="P2" s="444"/>
      <c r="Q2" s="444"/>
      <c r="R2" s="444"/>
      <c r="S2" s="444"/>
      <c r="T2" s="444"/>
      <c r="U2" s="444"/>
      <c r="V2" s="122"/>
    </row>
    <row r="3" spans="1:31" ht="15.75" customHeight="1" x14ac:dyDescent="0.35">
      <c r="D3" s="50"/>
      <c r="E3" s="50"/>
      <c r="F3" s="50"/>
      <c r="G3" s="50"/>
      <c r="H3" s="51"/>
      <c r="I3" s="50"/>
      <c r="J3" s="50"/>
      <c r="K3" s="50"/>
      <c r="L3" s="50"/>
    </row>
    <row r="4" spans="1:31" s="19" customFormat="1" ht="50.25" customHeight="1" x14ac:dyDescent="0.25">
      <c r="A4" s="47"/>
      <c r="D4" s="111" t="s">
        <v>73</v>
      </c>
      <c r="E4" s="453" t="s">
        <v>381</v>
      </c>
      <c r="F4" s="453"/>
      <c r="G4" s="453"/>
      <c r="H4" s="453"/>
      <c r="I4" s="453"/>
      <c r="J4" s="453"/>
      <c r="K4" s="453"/>
      <c r="L4" s="453"/>
      <c r="M4" s="453"/>
      <c r="N4" s="453"/>
      <c r="O4" s="453"/>
      <c r="P4" s="453"/>
      <c r="Q4" s="454" t="s">
        <v>71</v>
      </c>
      <c r="R4" s="454"/>
      <c r="S4" s="455">
        <v>2022</v>
      </c>
      <c r="T4" s="455"/>
      <c r="U4" s="455"/>
      <c r="V4" s="49"/>
    </row>
    <row r="5" spans="1:31" s="19" customFormat="1" ht="81.75" customHeight="1" x14ac:dyDescent="0.25">
      <c r="A5" s="47"/>
      <c r="D5" s="111" t="s">
        <v>70</v>
      </c>
      <c r="E5" s="456" t="s">
        <v>382</v>
      </c>
      <c r="F5" s="456"/>
      <c r="G5" s="456"/>
      <c r="H5" s="456"/>
      <c r="I5" s="456"/>
      <c r="J5" s="456"/>
      <c r="K5" s="456"/>
      <c r="L5" s="456"/>
      <c r="M5" s="456"/>
      <c r="N5" s="456"/>
      <c r="O5" s="456"/>
      <c r="P5" s="456"/>
      <c r="Q5" s="456"/>
      <c r="R5" s="456"/>
      <c r="S5" s="456"/>
      <c r="T5" s="456"/>
      <c r="U5" s="456"/>
      <c r="V5" s="56"/>
    </row>
    <row r="6" spans="1:31" s="19" customFormat="1" ht="15" x14ac:dyDescent="0.25">
      <c r="A6" s="47"/>
      <c r="B6" s="46"/>
      <c r="C6" s="46"/>
      <c r="H6" s="44"/>
      <c r="I6" s="45"/>
      <c r="J6" s="45"/>
      <c r="O6" s="44"/>
      <c r="P6" s="44"/>
      <c r="U6" s="44"/>
      <c r="V6" s="44"/>
    </row>
    <row r="7" spans="1:31" s="35" customFormat="1" ht="30" customHeight="1" x14ac:dyDescent="0.25">
      <c r="A7" s="43"/>
      <c r="B7" s="457" t="s">
        <v>68</v>
      </c>
      <c r="C7" s="457" t="s">
        <v>67</v>
      </c>
      <c r="D7" s="457" t="s">
        <v>65</v>
      </c>
      <c r="E7" s="461" t="s">
        <v>64</v>
      </c>
      <c r="F7" s="457" t="s">
        <v>63</v>
      </c>
      <c r="G7" s="457"/>
      <c r="H7" s="467" t="s">
        <v>58</v>
      </c>
      <c r="I7" s="459" t="s">
        <v>62</v>
      </c>
      <c r="J7" s="471" t="s">
        <v>61</v>
      </c>
      <c r="K7" s="472"/>
      <c r="L7" s="473" t="s">
        <v>60</v>
      </c>
      <c r="M7" s="457" t="s">
        <v>59</v>
      </c>
      <c r="N7" s="457"/>
      <c r="O7" s="467" t="s">
        <v>58</v>
      </c>
      <c r="P7" s="461" t="s">
        <v>57</v>
      </c>
      <c r="Q7" s="457" t="s">
        <v>56</v>
      </c>
      <c r="R7" s="458" t="s">
        <v>55</v>
      </c>
      <c r="S7" s="457" t="s">
        <v>383</v>
      </c>
      <c r="T7" s="459" t="s">
        <v>53</v>
      </c>
      <c r="U7" s="457" t="s">
        <v>52</v>
      </c>
      <c r="V7" s="469" t="s">
        <v>384</v>
      </c>
      <c r="W7" s="470"/>
      <c r="X7" s="466" t="s">
        <v>689</v>
      </c>
      <c r="Y7" s="466"/>
      <c r="Z7" s="422" t="s">
        <v>690</v>
      </c>
      <c r="AA7" s="422"/>
      <c r="AB7" s="422" t="s">
        <v>691</v>
      </c>
      <c r="AC7" s="422"/>
      <c r="AD7" s="422" t="s">
        <v>692</v>
      </c>
      <c r="AE7" s="422"/>
    </row>
    <row r="8" spans="1:31" s="35" customFormat="1" ht="73.5" customHeight="1" x14ac:dyDescent="0.25">
      <c r="A8" s="43"/>
      <c r="B8" s="457"/>
      <c r="C8" s="457"/>
      <c r="D8" s="457"/>
      <c r="E8" s="461"/>
      <c r="F8" s="398" t="s">
        <v>48</v>
      </c>
      <c r="G8" s="398" t="s">
        <v>47</v>
      </c>
      <c r="H8" s="468"/>
      <c r="I8" s="460"/>
      <c r="J8" s="399" t="s">
        <v>50</v>
      </c>
      <c r="K8" s="400" t="s">
        <v>49</v>
      </c>
      <c r="L8" s="474"/>
      <c r="M8" s="401" t="s">
        <v>48</v>
      </c>
      <c r="N8" s="401" t="s">
        <v>47</v>
      </c>
      <c r="O8" s="468"/>
      <c r="P8" s="461"/>
      <c r="Q8" s="457"/>
      <c r="R8" s="458"/>
      <c r="S8" s="457"/>
      <c r="T8" s="460"/>
      <c r="U8" s="457"/>
      <c r="V8" s="55" t="s">
        <v>385</v>
      </c>
      <c r="W8" s="402" t="s">
        <v>45</v>
      </c>
      <c r="X8" s="55" t="s">
        <v>693</v>
      </c>
      <c r="Y8" s="55" t="s">
        <v>45</v>
      </c>
      <c r="Z8" s="36" t="s">
        <v>693</v>
      </c>
      <c r="AA8" s="36" t="s">
        <v>45</v>
      </c>
      <c r="AB8" s="36" t="s">
        <v>693</v>
      </c>
      <c r="AC8" s="36" t="s">
        <v>45</v>
      </c>
      <c r="AD8" s="36" t="s">
        <v>693</v>
      </c>
      <c r="AE8" s="36" t="s">
        <v>45</v>
      </c>
    </row>
    <row r="9" spans="1:31" s="19" customFormat="1" ht="282" customHeight="1" x14ac:dyDescent="0.25">
      <c r="A9" s="126">
        <v>1</v>
      </c>
      <c r="B9" s="131" t="s">
        <v>386</v>
      </c>
      <c r="C9" s="131" t="s">
        <v>387</v>
      </c>
      <c r="D9" s="131" t="s">
        <v>388</v>
      </c>
      <c r="E9" s="25" t="s">
        <v>105</v>
      </c>
      <c r="F9" s="403">
        <v>3</v>
      </c>
      <c r="G9" s="403">
        <v>5</v>
      </c>
      <c r="H9" s="26" t="str">
        <f>INDEX([2]Listas!$L$4:$P$8,F9,G9)</f>
        <v>EXTREMA</v>
      </c>
      <c r="I9" s="131" t="s">
        <v>389</v>
      </c>
      <c r="J9" s="25" t="s">
        <v>14</v>
      </c>
      <c r="K9" s="72" t="str">
        <f>IF('[2]Evaluación de Controles'!F12="X","Probabilidad",IF('[2]Evaluación de Controles'!H12="X","Impacto",))</f>
        <v>Probabilidad</v>
      </c>
      <c r="L9" s="404">
        <f>+'[2]Evaluación de Controles'!X12</f>
        <v>60</v>
      </c>
      <c r="M9" s="403">
        <f>IF('[2]Evaluación de Controles'!F12="X",IF(L9&gt;75,IF(F9&gt;2,F9-2,IF(F9&gt;1,F9-1,F9)),IF(L9&gt;50,IF(F9&gt;1,F9-1,F9),F9)),F9)</f>
        <v>2</v>
      </c>
      <c r="N9" s="403">
        <f>IF('[2]Evaluación de Controles'!H12="X",IF(L9&gt;75,IF(G9&gt;2,G9-2,IF(G9&gt;1,G9-1,G9)),IF(L9&gt;50,IF(G9&gt;1,G9-1,G9),G9)),G9)</f>
        <v>5</v>
      </c>
      <c r="O9" s="26" t="str">
        <f>INDEX([2]Listas!$L$4:$P$8,M9,N9)</f>
        <v>EXTREMA</v>
      </c>
      <c r="P9" s="405" t="s">
        <v>154</v>
      </c>
      <c r="Q9" s="406" t="s">
        <v>390</v>
      </c>
      <c r="R9" s="25" t="s">
        <v>391</v>
      </c>
      <c r="S9" s="403" t="s">
        <v>392</v>
      </c>
      <c r="T9" s="131" t="s">
        <v>393</v>
      </c>
      <c r="U9" s="131" t="s">
        <v>394</v>
      </c>
      <c r="V9" s="407">
        <v>1</v>
      </c>
      <c r="W9" s="131" t="s">
        <v>395</v>
      </c>
      <c r="X9" s="407">
        <v>1</v>
      </c>
      <c r="Y9" s="131" t="s">
        <v>732</v>
      </c>
      <c r="Z9" s="145"/>
      <c r="AA9" s="145"/>
      <c r="AB9" s="145"/>
      <c r="AC9" s="145"/>
      <c r="AD9" s="145"/>
      <c r="AE9" s="145"/>
    </row>
    <row r="10" spans="1:31" s="19" customFormat="1" ht="245.25" customHeight="1" x14ac:dyDescent="0.25">
      <c r="A10" s="126">
        <v>2</v>
      </c>
      <c r="B10" s="131" t="s">
        <v>396</v>
      </c>
      <c r="C10" s="131" t="s">
        <v>397</v>
      </c>
      <c r="D10" s="131" t="s">
        <v>398</v>
      </c>
      <c r="E10" s="25" t="s">
        <v>81</v>
      </c>
      <c r="F10" s="403">
        <v>1</v>
      </c>
      <c r="G10" s="403">
        <v>5</v>
      </c>
      <c r="H10" s="26" t="str">
        <f>INDEX([2]Listas!$L$4:$P$8,F10,G10)</f>
        <v>ALTA</v>
      </c>
      <c r="I10" s="131" t="s">
        <v>399</v>
      </c>
      <c r="J10" s="25" t="s">
        <v>14</v>
      </c>
      <c r="K10" s="72" t="str">
        <f>IF('[2]Evaluación de Controles'!F13="X","Probabilidad",IF('[2]Evaluación de Controles'!H13="X","Impacto",))</f>
        <v>Probabilidad</v>
      </c>
      <c r="L10" s="404">
        <f>+'[2]Evaluación de Controles'!X13</f>
        <v>20</v>
      </c>
      <c r="M10" s="403">
        <f>IF('[2]Evaluación de Controles'!F13="X",IF(L10&gt;75,IF(F10&gt;2,F10-2,IF(F10&gt;1,F10-1,F10)),IF(L10&gt;50,IF(F10&gt;1,F10-1,F10),F10)),F10)</f>
        <v>1</v>
      </c>
      <c r="N10" s="403">
        <f>IF('[2]Evaluación de Controles'!H13="X",IF(L10&gt;75,IF(G10&gt;2,G10-2,IF(G10&gt;1,G10-1,G10)),IF(L10&gt;50,IF(G10&gt;1,G10-1,G10),G10)),G10)</f>
        <v>5</v>
      </c>
      <c r="O10" s="26" t="e">
        <f>'(3) Juridica'!B1:U2=INDEX([2]Listas!$L$4:$P$8,M10,N10)</f>
        <v>#VALUE!</v>
      </c>
      <c r="P10" s="25" t="s">
        <v>154</v>
      </c>
      <c r="Q10" s="406" t="s">
        <v>400</v>
      </c>
      <c r="R10" s="25" t="s">
        <v>269</v>
      </c>
      <c r="S10" s="403" t="s">
        <v>392</v>
      </c>
      <c r="T10" s="131" t="s">
        <v>401</v>
      </c>
      <c r="U10" s="131" t="s">
        <v>402</v>
      </c>
      <c r="V10" s="407">
        <v>1</v>
      </c>
      <c r="W10" s="131" t="s">
        <v>403</v>
      </c>
      <c r="X10" s="407">
        <v>1</v>
      </c>
      <c r="Y10" s="131" t="s">
        <v>733</v>
      </c>
      <c r="Z10" s="145"/>
      <c r="AA10" s="145"/>
      <c r="AB10" s="145"/>
      <c r="AC10" s="145"/>
      <c r="AD10" s="145"/>
      <c r="AE10" s="145"/>
    </row>
    <row r="11" spans="1:31" s="19" customFormat="1" ht="118.5" hidden="1" customHeight="1" x14ac:dyDescent="0.25">
      <c r="A11" s="126"/>
      <c r="B11" s="24"/>
      <c r="C11" s="61"/>
      <c r="D11" s="24"/>
      <c r="E11" s="23"/>
      <c r="F11" s="22"/>
      <c r="G11" s="22"/>
      <c r="H11" s="26"/>
      <c r="I11" s="27"/>
      <c r="J11" s="25"/>
      <c r="K11" s="72"/>
      <c r="L11" s="24"/>
      <c r="M11" s="22"/>
      <c r="N11" s="22"/>
      <c r="O11" s="26"/>
      <c r="P11" s="128"/>
      <c r="Q11" s="24"/>
      <c r="R11" s="23"/>
      <c r="S11" s="22"/>
      <c r="T11" s="22"/>
      <c r="U11" s="22"/>
      <c r="V11" s="53"/>
      <c r="W11" s="130"/>
      <c r="X11" s="130"/>
      <c r="Y11" s="130"/>
    </row>
    <row r="12" spans="1:31" s="19" customFormat="1" ht="118.5" hidden="1" customHeight="1" x14ac:dyDescent="0.25">
      <c r="A12" s="126"/>
      <c r="B12" s="24"/>
      <c r="C12" s="61"/>
      <c r="D12" s="24"/>
      <c r="E12" s="23"/>
      <c r="F12" s="22"/>
      <c r="G12" s="22"/>
      <c r="H12" s="26"/>
      <c r="I12" s="27"/>
      <c r="J12" s="25"/>
      <c r="K12" s="72"/>
      <c r="L12" s="24"/>
      <c r="M12" s="22"/>
      <c r="N12" s="22"/>
      <c r="O12" s="26"/>
      <c r="P12" s="128"/>
      <c r="Q12" s="24"/>
      <c r="R12" s="23"/>
      <c r="S12" s="22"/>
      <c r="T12" s="22"/>
      <c r="U12" s="22"/>
      <c r="V12" s="53"/>
      <c r="W12" s="130"/>
      <c r="X12" s="130"/>
      <c r="Y12" s="130"/>
    </row>
    <row r="13" spans="1:31" x14ac:dyDescent="0.2">
      <c r="B13" s="18"/>
      <c r="C13" s="17"/>
      <c r="D13" s="7"/>
      <c r="E13" s="7"/>
      <c r="F13" s="7"/>
      <c r="G13" s="7"/>
      <c r="H13" s="9"/>
      <c r="I13" s="8"/>
      <c r="J13" s="8"/>
      <c r="K13" s="7"/>
      <c r="L13" s="11"/>
    </row>
    <row r="14" spans="1:31" x14ac:dyDescent="0.2">
      <c r="B14" s="12"/>
      <c r="C14" s="12"/>
      <c r="D14" s="12"/>
      <c r="E14" s="12"/>
      <c r="F14" s="425" t="s">
        <v>6</v>
      </c>
      <c r="G14" s="425"/>
      <c r="H14" s="10">
        <f>COUNTIF(H9:H10,"BAJA")</f>
        <v>0</v>
      </c>
      <c r="I14" s="8"/>
      <c r="J14" s="8"/>
      <c r="K14" s="7"/>
      <c r="L14" s="11"/>
      <c r="M14" s="425" t="s">
        <v>6</v>
      </c>
      <c r="N14" s="425"/>
      <c r="O14" s="10">
        <f>COUNTIF(O9:O10,"BAJA")</f>
        <v>0</v>
      </c>
    </row>
    <row r="15" spans="1:31" ht="12" customHeight="1" x14ac:dyDescent="0.2">
      <c r="B15" s="464"/>
      <c r="C15" s="464"/>
      <c r="D15" s="464"/>
      <c r="E15" s="465"/>
      <c r="F15" s="462" t="s">
        <v>5</v>
      </c>
      <c r="G15" s="463"/>
      <c r="H15" s="10">
        <f>COUNTIF(H9:H10,"MODERADA")</f>
        <v>0</v>
      </c>
      <c r="I15" s="8"/>
      <c r="J15" s="8"/>
      <c r="K15" s="7"/>
      <c r="L15" s="12"/>
      <c r="M15" s="462" t="s">
        <v>5</v>
      </c>
      <c r="N15" s="463"/>
      <c r="O15" s="10">
        <f>COUNTIF(O9:O10,"MODERADA")</f>
        <v>0</v>
      </c>
    </row>
    <row r="16" spans="1:31" x14ac:dyDescent="0.2">
      <c r="B16" s="7"/>
      <c r="C16" s="7"/>
      <c r="D16" s="7"/>
      <c r="E16" s="7"/>
      <c r="F16" s="462" t="s">
        <v>4</v>
      </c>
      <c r="G16" s="463"/>
      <c r="H16" s="10">
        <f>COUNTIF(H9:H10,"ALTA")</f>
        <v>1</v>
      </c>
      <c r="I16" s="8"/>
      <c r="J16" s="8"/>
      <c r="K16" s="7"/>
      <c r="L16" s="7"/>
      <c r="M16" s="462" t="s">
        <v>4</v>
      </c>
      <c r="N16" s="463"/>
      <c r="O16" s="10">
        <f>COUNTIF(O9:O10,"ALTA")</f>
        <v>0</v>
      </c>
      <c r="P16" s="1"/>
      <c r="U16" s="1"/>
      <c r="V16" s="1"/>
    </row>
    <row r="17" spans="2:22" x14ac:dyDescent="0.2">
      <c r="B17" s="7"/>
      <c r="C17" s="7"/>
      <c r="D17" s="7"/>
      <c r="E17" s="7"/>
      <c r="F17" s="462" t="s">
        <v>1</v>
      </c>
      <c r="G17" s="463"/>
      <c r="H17" s="10">
        <f>COUNTIF(H9:H10,"EXTREMA")</f>
        <v>1</v>
      </c>
      <c r="I17" s="8"/>
      <c r="J17" s="8"/>
      <c r="K17" s="7"/>
      <c r="L17" s="7"/>
      <c r="M17" s="462" t="s">
        <v>1</v>
      </c>
      <c r="N17" s="463"/>
      <c r="O17" s="10">
        <f>COUNTIF(O9:O10,"EXTREMA")</f>
        <v>1</v>
      </c>
      <c r="P17" s="1"/>
      <c r="U17" s="1"/>
      <c r="V17" s="1"/>
    </row>
    <row r="18" spans="2:22" x14ac:dyDescent="0.2">
      <c r="B18" s="1" t="s">
        <v>404</v>
      </c>
      <c r="D18" s="7" t="s">
        <v>405</v>
      </c>
      <c r="F18" s="7"/>
      <c r="G18" s="7"/>
      <c r="H18" s="9"/>
      <c r="I18" s="8"/>
      <c r="J18" s="8"/>
      <c r="K18" s="7"/>
      <c r="L18" s="7" t="s">
        <v>0</v>
      </c>
      <c r="O18" s="1"/>
      <c r="P18" s="1"/>
      <c r="U18" s="1"/>
      <c r="V18" s="1"/>
    </row>
    <row r="19" spans="2:22" ht="15.75" x14ac:dyDescent="0.2">
      <c r="B19" s="14" t="s">
        <v>3</v>
      </c>
      <c r="D19" s="13" t="s">
        <v>2</v>
      </c>
      <c r="F19" s="7"/>
      <c r="G19" s="7"/>
      <c r="H19" s="9"/>
      <c r="I19" s="8"/>
      <c r="J19" s="8"/>
      <c r="K19" s="7"/>
      <c r="L19" s="7"/>
      <c r="O19" s="1"/>
      <c r="P19" s="1"/>
      <c r="U19" s="1"/>
      <c r="V19" s="1"/>
    </row>
    <row r="20" spans="2:22" x14ac:dyDescent="0.2">
      <c r="D20" s="7"/>
      <c r="F20" s="7"/>
      <c r="G20" s="7"/>
      <c r="H20" s="9"/>
      <c r="I20" s="8"/>
      <c r="J20" s="8"/>
      <c r="K20" s="7"/>
      <c r="L20" s="7"/>
      <c r="O20" s="1"/>
      <c r="P20" s="1"/>
      <c r="U20" s="1"/>
      <c r="V20" s="1"/>
    </row>
    <row r="21" spans="2:22" ht="15.75" x14ac:dyDescent="0.2">
      <c r="B21" s="6"/>
      <c r="C21" s="5"/>
      <c r="H21" s="1"/>
      <c r="I21" s="1"/>
      <c r="J21" s="1"/>
      <c r="O21" s="1"/>
      <c r="P21" s="1"/>
      <c r="U21" s="1"/>
      <c r="V21" s="1"/>
    </row>
    <row r="22" spans="2:22" x14ac:dyDescent="0.2">
      <c r="H22" s="1"/>
      <c r="I22" s="1"/>
      <c r="J22" s="1"/>
      <c r="O22" s="1"/>
      <c r="P22" s="1"/>
      <c r="U22" s="1"/>
      <c r="V22" s="1"/>
    </row>
    <row r="23" spans="2:22" x14ac:dyDescent="0.2">
      <c r="H23" s="1"/>
      <c r="I23" s="1"/>
      <c r="J23" s="1"/>
      <c r="O23" s="1"/>
      <c r="P23" s="1"/>
      <c r="U23" s="1"/>
      <c r="V23" s="1"/>
    </row>
    <row r="24" spans="2:22" x14ac:dyDescent="0.2">
      <c r="H24" s="1"/>
      <c r="I24" s="1"/>
      <c r="J24" s="1"/>
      <c r="O24" s="1"/>
      <c r="P24" s="1"/>
      <c r="U24" s="1"/>
      <c r="V24" s="1"/>
    </row>
    <row r="25" spans="2:22" x14ac:dyDescent="0.2">
      <c r="H25" s="1"/>
      <c r="I25" s="1"/>
      <c r="J25" s="1"/>
      <c r="O25" s="1"/>
      <c r="P25" s="1"/>
      <c r="U25" s="1"/>
      <c r="V25" s="1"/>
    </row>
    <row r="26" spans="2:22" x14ac:dyDescent="0.2">
      <c r="H26" s="1"/>
      <c r="I26" s="1"/>
      <c r="J26" s="1"/>
      <c r="O26" s="1"/>
      <c r="P26" s="1"/>
      <c r="U26" s="1"/>
      <c r="V26" s="1"/>
    </row>
    <row r="27" spans="2:22" x14ac:dyDescent="0.2">
      <c r="H27" s="1"/>
      <c r="I27" s="1"/>
      <c r="J27" s="1"/>
      <c r="O27" s="1"/>
      <c r="P27" s="1"/>
      <c r="U27" s="1"/>
      <c r="V27" s="1"/>
    </row>
  </sheetData>
  <mergeCells count="37">
    <mergeCell ref="F17:G17"/>
    <mergeCell ref="M17:N17"/>
    <mergeCell ref="X7:Y7"/>
    <mergeCell ref="M7:N7"/>
    <mergeCell ref="O7:O8"/>
    <mergeCell ref="P7:P8"/>
    <mergeCell ref="H7:H8"/>
    <mergeCell ref="V7:W7"/>
    <mergeCell ref="I7:I8"/>
    <mergeCell ref="J7:K7"/>
    <mergeCell ref="L7:L8"/>
    <mergeCell ref="D7:D8"/>
    <mergeCell ref="E7:E8"/>
    <mergeCell ref="F7:G7"/>
    <mergeCell ref="F16:G16"/>
    <mergeCell ref="M16:N16"/>
    <mergeCell ref="F14:G14"/>
    <mergeCell ref="M14:N14"/>
    <mergeCell ref="B15:E15"/>
    <mergeCell ref="F15:G15"/>
    <mergeCell ref="M15:N15"/>
    <mergeCell ref="Z7:AA7"/>
    <mergeCell ref="AB7:AC7"/>
    <mergeCell ref="AD7:AE7"/>
    <mergeCell ref="B1:U1"/>
    <mergeCell ref="B2:U2"/>
    <mergeCell ref="E4:P4"/>
    <mergeCell ref="Q4:R4"/>
    <mergeCell ref="S4:U4"/>
    <mergeCell ref="E5:U5"/>
    <mergeCell ref="Q7:Q8"/>
    <mergeCell ref="R7:R8"/>
    <mergeCell ref="S7:S8"/>
    <mergeCell ref="T7:T8"/>
    <mergeCell ref="U7:U8"/>
    <mergeCell ref="B7:B8"/>
    <mergeCell ref="C7:C8"/>
  </mergeCells>
  <conditionalFormatting sqref="H3 O3 H6 O6 H13:H1048576 O13:O1048576">
    <cfRule type="cellIs" dxfId="510" priority="19" operator="equal">
      <formula>"BAJA"</formula>
    </cfRule>
  </conditionalFormatting>
  <conditionalFormatting sqref="H3 O3 H6 O6 H13:H1048576 O13:O1048576">
    <cfRule type="cellIs" dxfId="509" priority="16" operator="equal">
      <formula>"EXTREMA"</formula>
    </cfRule>
    <cfRule type="cellIs" dxfId="508" priority="17" operator="equal">
      <formula>"ALTA"</formula>
    </cfRule>
    <cfRule type="cellIs" dxfId="507" priority="18" operator="equal">
      <formula>"MODERADA"</formula>
    </cfRule>
  </conditionalFormatting>
  <conditionalFormatting sqref="E3:F3 M3:N3 E6:F6 M6:N6 E13:F1048576 F11:G12 M11:N1048576">
    <cfRule type="colorScale" priority="15">
      <colorScale>
        <cfvo type="num" val="1"/>
        <cfvo type="num" val="3"/>
        <cfvo type="num" val="5"/>
        <color theme="6" tint="-0.499984740745262"/>
        <color rgb="FFFFFF00"/>
        <color rgb="FFC00000"/>
      </colorScale>
    </cfRule>
  </conditionalFormatting>
  <conditionalFormatting sqref="H11:H12 O11:O12">
    <cfRule type="cellIs" dxfId="506" priority="11" operator="equal">
      <formula>"EXTREMA"</formula>
    </cfRule>
    <cfRule type="cellIs" dxfId="505" priority="12" operator="equal">
      <formula>"ALTA"</formula>
    </cfRule>
    <cfRule type="cellIs" dxfId="504" priority="13" operator="equal">
      <formula>"MODERADA"</formula>
    </cfRule>
    <cfRule type="cellIs" dxfId="503" priority="14" operator="equal">
      <formula>"BAJA"</formula>
    </cfRule>
  </conditionalFormatting>
  <conditionalFormatting sqref="F7:G8 M7:N8">
    <cfRule type="colorScale" priority="6">
      <colorScale>
        <cfvo type="num" val="1"/>
        <cfvo type="num" val="3"/>
        <cfvo type="num" val="5"/>
        <color theme="6" tint="-0.499984740745262"/>
        <color rgb="FFFFFF00"/>
        <color rgb="FFC00000"/>
      </colorScale>
    </cfRule>
  </conditionalFormatting>
  <conditionalFormatting sqref="H7:H8 O7:O8">
    <cfRule type="cellIs" dxfId="502" priority="10" operator="equal">
      <formula>"BAJA"</formula>
    </cfRule>
  </conditionalFormatting>
  <conditionalFormatting sqref="H7:H8 O7:O8">
    <cfRule type="cellIs" dxfId="501" priority="7" operator="equal">
      <formula>"EXTREMA"</formula>
    </cfRule>
    <cfRule type="cellIs" dxfId="500" priority="8" operator="equal">
      <formula>"ALTA"</formula>
    </cfRule>
    <cfRule type="cellIs" dxfId="499" priority="9" operator="equal">
      <formula>"MODERADA"</formula>
    </cfRule>
  </conditionalFormatting>
  <conditionalFormatting sqref="F9:G10 M9:N10">
    <cfRule type="colorScale" priority="5">
      <colorScale>
        <cfvo type="num" val="1"/>
        <cfvo type="num" val="3"/>
        <cfvo type="num" val="5"/>
        <color theme="6" tint="-0.499984740745262"/>
        <color rgb="FFFFFF00"/>
        <color rgb="FFC00000"/>
      </colorScale>
    </cfRule>
  </conditionalFormatting>
  <conditionalFormatting sqref="H9:H10 O9:O10">
    <cfRule type="cellIs" dxfId="498" priority="1" operator="equal">
      <formula>"EXTREMA"</formula>
    </cfRule>
    <cfRule type="cellIs" dxfId="497" priority="2" operator="equal">
      <formula>"ALTA"</formula>
    </cfRule>
    <cfRule type="cellIs" dxfId="496" priority="3" operator="equal">
      <formula>"MODERADA"</formula>
    </cfRule>
    <cfRule type="cellIs" dxfId="495" priority="4" operator="equal">
      <formula>"BAJA"</formula>
    </cfRule>
  </conditionalFormatting>
  <printOptions horizontalCentered="1"/>
  <pageMargins left="0.19685039370078741" right="0.19685039370078741" top="0.27559055118110237" bottom="7.874015748031496E-2" header="0.31496062992125984" footer="0.23622047244094491"/>
  <pageSetup paperSize="258" scale="38" fitToHeight="0" orientation="landscape" r:id="rId1"/>
  <drawing r:id="rId2"/>
  <extLst>
    <ext xmlns:x14="http://schemas.microsoft.com/office/spreadsheetml/2009/9/main" uri="{CCE6A557-97BC-4b89-ADB6-D9C93CAAB3DF}">
      <x14:dataValidations xmlns:xm="http://schemas.microsoft.com/office/excel/2006/main" count="4">
        <x14:dataValidation type="list" showInputMessage="1" showErrorMessage="1" xr:uid="{00000000-0002-0000-0100-000000000000}">
          <x14:formula1>
            <xm:f>Listas!$C$4:$C$7</xm:f>
          </x14:formula1>
          <xm:sqref>J11:J12</xm:sqref>
        </x14:dataValidation>
        <x14:dataValidation type="list" showInputMessage="1" showErrorMessage="1" xr:uid="{00000000-0002-0000-0100-000001000000}">
          <x14:formula1>
            <xm:f>Listas!$A$4:$A$10</xm:f>
          </x14:formula1>
          <xm:sqref>E11:E12</xm:sqref>
        </x14:dataValidation>
        <x14:dataValidation type="list" showInputMessage="1" showErrorMessage="1" xr:uid="{00000000-0002-0000-0100-000002000000}">
          <x14:formula1>
            <xm:f>'\\Sistemas-11\shared\Users\Administrador_\Documents\[Mapa de Riesgos Procesos.xlsx]Listas'!#REF!</xm:f>
          </x14:formula1>
          <xm:sqref>J9:J10</xm:sqref>
        </x14:dataValidation>
        <x14:dataValidation type="list" showInputMessage="1" showErrorMessage="1" xr:uid="{00000000-0002-0000-0100-000003000000}">
          <x14:formula1>
            <xm:f>'\\Sistemas-11\shared\Users\Administrador_\Documents\[Mapa de Riesgos Procesos.xlsx]Listas'!#REF!</xm:f>
          </x14:formula1>
          <xm:sqref>E9:E10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autoPageBreaks="0" fitToPage="1"/>
  </sheetPr>
  <dimension ref="A1:AE28"/>
  <sheetViews>
    <sheetView showGridLines="0" topLeftCell="A12" zoomScale="70" zoomScaleNormal="70" zoomScaleSheetLayoutView="70" workbookViewId="0">
      <selection activeCell="D32" sqref="D32"/>
    </sheetView>
  </sheetViews>
  <sheetFormatPr baseColWidth="10" defaultColWidth="11.42578125" defaultRowHeight="12" x14ac:dyDescent="0.2"/>
  <cols>
    <col min="1" max="1" width="4.7109375" style="1" customWidth="1"/>
    <col min="2" max="4" width="21.7109375" style="1" customWidth="1"/>
    <col min="5" max="7" width="6.7109375" style="1" customWidth="1"/>
    <col min="8" max="8" width="6.7109375" style="3" customWidth="1"/>
    <col min="9" max="9" width="27"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 style="1" customWidth="1"/>
    <col min="20" max="20" width="24.85546875" style="1" customWidth="1"/>
    <col min="21" max="21" width="21.140625" style="2" customWidth="1"/>
    <col min="22" max="22" width="16.7109375" style="2" hidden="1" customWidth="1"/>
    <col min="23" max="23" width="41" style="1" hidden="1" customWidth="1"/>
    <col min="24" max="24" width="16.28515625" style="1" customWidth="1"/>
    <col min="25" max="25" width="81.140625" style="1" customWidth="1"/>
    <col min="26" max="26" width="14.85546875" style="1" bestFit="1" customWidth="1"/>
    <col min="27" max="27" width="19" style="1" customWidth="1"/>
    <col min="28" max="28" width="20.140625" style="1" customWidth="1"/>
    <col min="29" max="29" width="18.7109375" style="1" customWidth="1"/>
    <col min="30" max="30" width="19.85546875" style="1" customWidth="1"/>
    <col min="31" max="31" width="14.85546875" style="1" customWidth="1"/>
    <col min="32" max="16384" width="11.42578125" style="1"/>
  </cols>
  <sheetData>
    <row r="1" spans="1:31" ht="21" x14ac:dyDescent="0.35">
      <c r="B1" s="444" t="s">
        <v>379</v>
      </c>
      <c r="C1" s="444"/>
      <c r="D1" s="444"/>
      <c r="E1" s="444"/>
      <c r="F1" s="444"/>
      <c r="G1" s="444"/>
      <c r="H1" s="444"/>
      <c r="I1" s="444"/>
      <c r="J1" s="444"/>
      <c r="K1" s="444"/>
      <c r="L1" s="444"/>
      <c r="M1" s="444"/>
      <c r="N1" s="444"/>
      <c r="O1" s="444"/>
      <c r="P1" s="444"/>
      <c r="Q1" s="444"/>
      <c r="R1" s="444"/>
      <c r="S1" s="444"/>
      <c r="T1" s="444"/>
      <c r="U1" s="444"/>
      <c r="V1" s="122"/>
    </row>
    <row r="2" spans="1:31" ht="21" customHeight="1" x14ac:dyDescent="0.35">
      <c r="B2" s="444" t="s">
        <v>380</v>
      </c>
      <c r="C2" s="444"/>
      <c r="D2" s="444"/>
      <c r="E2" s="444"/>
      <c r="F2" s="444"/>
      <c r="G2" s="444"/>
      <c r="H2" s="444"/>
      <c r="I2" s="444"/>
      <c r="J2" s="444"/>
      <c r="K2" s="444"/>
      <c r="L2" s="444"/>
      <c r="M2" s="444"/>
      <c r="N2" s="444"/>
      <c r="O2" s="444"/>
      <c r="P2" s="444"/>
      <c r="Q2" s="444"/>
      <c r="R2" s="444"/>
      <c r="S2" s="444"/>
      <c r="T2" s="444"/>
      <c r="U2" s="444"/>
      <c r="V2" s="122"/>
    </row>
    <row r="3" spans="1:31" ht="21" x14ac:dyDescent="0.35">
      <c r="D3" s="50"/>
      <c r="E3" s="50"/>
      <c r="F3" s="50"/>
      <c r="G3" s="50"/>
      <c r="H3" s="51"/>
      <c r="I3" s="50"/>
      <c r="J3" s="50"/>
      <c r="K3" s="50"/>
      <c r="L3" s="50"/>
    </row>
    <row r="4" spans="1:31" s="19" customFormat="1" ht="24" customHeight="1" x14ac:dyDescent="0.25">
      <c r="A4" s="47"/>
      <c r="D4" s="111" t="s">
        <v>73</v>
      </c>
      <c r="E4" s="453" t="s">
        <v>407</v>
      </c>
      <c r="F4" s="453"/>
      <c r="G4" s="453"/>
      <c r="H4" s="453"/>
      <c r="I4" s="453"/>
      <c r="J4" s="453"/>
      <c r="K4" s="453"/>
      <c r="L4" s="453"/>
      <c r="M4" s="453"/>
      <c r="N4" s="453"/>
      <c r="O4" s="453"/>
      <c r="P4" s="453"/>
      <c r="Q4" s="454" t="s">
        <v>71</v>
      </c>
      <c r="R4" s="454"/>
      <c r="S4" s="455">
        <v>2022</v>
      </c>
      <c r="T4" s="455"/>
      <c r="U4" s="455"/>
      <c r="V4" s="49"/>
    </row>
    <row r="5" spans="1:31" s="19" customFormat="1" ht="45.75" customHeight="1" x14ac:dyDescent="0.25">
      <c r="A5" s="47"/>
      <c r="D5" s="111" t="s">
        <v>70</v>
      </c>
      <c r="E5" s="456" t="s">
        <v>408</v>
      </c>
      <c r="F5" s="456"/>
      <c r="G5" s="456"/>
      <c r="H5" s="456"/>
      <c r="I5" s="456"/>
      <c r="J5" s="456"/>
      <c r="K5" s="456"/>
      <c r="L5" s="456"/>
      <c r="M5" s="456"/>
      <c r="N5" s="456"/>
      <c r="O5" s="456"/>
      <c r="P5" s="456"/>
      <c r="Q5" s="456"/>
      <c r="R5" s="456"/>
      <c r="S5" s="456"/>
      <c r="T5" s="456"/>
      <c r="U5" s="456"/>
      <c r="V5" s="56"/>
    </row>
    <row r="6" spans="1:31" s="19" customFormat="1" ht="15" x14ac:dyDescent="0.25">
      <c r="A6" s="47"/>
      <c r="B6" s="46"/>
      <c r="C6" s="46"/>
      <c r="H6" s="44"/>
      <c r="I6" s="45"/>
      <c r="J6" s="45"/>
      <c r="O6" s="44"/>
      <c r="P6" s="44"/>
      <c r="U6" s="44"/>
      <c r="V6" s="44"/>
    </row>
    <row r="7" spans="1:31" s="35" customFormat="1" ht="30" customHeight="1" x14ac:dyDescent="0.25">
      <c r="A7" s="43"/>
      <c r="B7" s="418" t="s">
        <v>68</v>
      </c>
      <c r="C7" s="418" t="s">
        <v>67</v>
      </c>
      <c r="D7" s="418" t="s">
        <v>65</v>
      </c>
      <c r="E7" s="445" t="s">
        <v>64</v>
      </c>
      <c r="F7" s="414" t="s">
        <v>63</v>
      </c>
      <c r="G7" s="414"/>
      <c r="H7" s="423" t="s">
        <v>58</v>
      </c>
      <c r="I7" s="418" t="s">
        <v>62</v>
      </c>
      <c r="J7" s="420" t="s">
        <v>61</v>
      </c>
      <c r="K7" s="421"/>
      <c r="L7" s="446" t="s">
        <v>60</v>
      </c>
      <c r="M7" s="414" t="s">
        <v>59</v>
      </c>
      <c r="N7" s="414"/>
      <c r="O7" s="423" t="s">
        <v>58</v>
      </c>
      <c r="P7" s="445" t="s">
        <v>57</v>
      </c>
      <c r="Q7" s="414" t="s">
        <v>56</v>
      </c>
      <c r="R7" s="475" t="s">
        <v>55</v>
      </c>
      <c r="S7" s="414" t="s">
        <v>383</v>
      </c>
      <c r="T7" s="418" t="s">
        <v>53</v>
      </c>
      <c r="U7" s="414" t="s">
        <v>52</v>
      </c>
      <c r="V7" s="416" t="s">
        <v>384</v>
      </c>
      <c r="W7" s="417"/>
      <c r="X7" s="422" t="s">
        <v>689</v>
      </c>
      <c r="Y7" s="422"/>
      <c r="Z7" s="422" t="s">
        <v>690</v>
      </c>
      <c r="AA7" s="422"/>
      <c r="AB7" s="422" t="s">
        <v>691</v>
      </c>
      <c r="AC7" s="422"/>
      <c r="AD7" s="422" t="s">
        <v>692</v>
      </c>
      <c r="AE7" s="422"/>
    </row>
    <row r="8" spans="1:31" s="35" customFormat="1" ht="85.5" customHeight="1" x14ac:dyDescent="0.25">
      <c r="A8" s="43"/>
      <c r="B8" s="419"/>
      <c r="C8" s="419"/>
      <c r="D8" s="419"/>
      <c r="E8" s="445"/>
      <c r="F8" s="42" t="s">
        <v>48</v>
      </c>
      <c r="G8" s="124" t="s">
        <v>47</v>
      </c>
      <c r="H8" s="424"/>
      <c r="I8" s="419"/>
      <c r="J8" s="123" t="s">
        <v>50</v>
      </c>
      <c r="K8" s="39" t="s">
        <v>49</v>
      </c>
      <c r="L8" s="447"/>
      <c r="M8" s="38" t="s">
        <v>48</v>
      </c>
      <c r="N8" s="37" t="s">
        <v>47</v>
      </c>
      <c r="O8" s="424"/>
      <c r="P8" s="445"/>
      <c r="Q8" s="414"/>
      <c r="R8" s="475"/>
      <c r="S8" s="414"/>
      <c r="T8" s="419"/>
      <c r="U8" s="414"/>
      <c r="V8" s="36" t="s">
        <v>385</v>
      </c>
      <c r="W8" s="125" t="s">
        <v>45</v>
      </c>
      <c r="X8" s="36" t="s">
        <v>693</v>
      </c>
      <c r="Y8" s="36" t="s">
        <v>45</v>
      </c>
      <c r="Z8" s="36" t="s">
        <v>693</v>
      </c>
      <c r="AA8" s="36" t="s">
        <v>45</v>
      </c>
      <c r="AB8" s="36" t="s">
        <v>693</v>
      </c>
      <c r="AC8" s="36" t="s">
        <v>45</v>
      </c>
      <c r="AD8" s="36" t="s">
        <v>693</v>
      </c>
      <c r="AE8" s="36" t="s">
        <v>45</v>
      </c>
    </row>
    <row r="9" spans="1:31" s="19" customFormat="1" ht="285" customHeight="1" x14ac:dyDescent="0.25">
      <c r="A9" s="29">
        <v>1</v>
      </c>
      <c r="B9" s="127" t="s">
        <v>409</v>
      </c>
      <c r="C9" s="131" t="s">
        <v>410</v>
      </c>
      <c r="D9" s="127" t="s">
        <v>411</v>
      </c>
      <c r="E9" s="132" t="s">
        <v>105</v>
      </c>
      <c r="F9" s="22">
        <v>3</v>
      </c>
      <c r="G9" s="22">
        <v>3</v>
      </c>
      <c r="H9" s="26" t="str">
        <f>INDEX([2]Listas!$L$4:$P$8,F9,G9)</f>
        <v>ALTA</v>
      </c>
      <c r="I9" s="127" t="s">
        <v>412</v>
      </c>
      <c r="J9" s="132" t="s">
        <v>14</v>
      </c>
      <c r="K9" s="133" t="str">
        <f>IF('[2]Evaluación de Controles'!F17="X","Probabilidad",IF('[2]Evaluación de Controles'!H17="X","Impacto",))</f>
        <v>Probabilidad</v>
      </c>
      <c r="L9" s="22">
        <f>+'[2]Evaluación de Controles'!X17</f>
        <v>65</v>
      </c>
      <c r="M9" s="22">
        <f>IF('[2]Evaluación de Controles'!F17="X",IF(L9&gt;75,IF(F9&gt;2,F9-2,IF(F9&gt;1,F9-1,F9)),IF(L9&gt;50,IF(F9&gt;1,F9-1,F9),F9)),F9)</f>
        <v>2</v>
      </c>
      <c r="N9" s="22">
        <f>IF('[2]Evaluación de Controles'!H17="X",IF(L9&gt;75,IF(G9&gt;2,G9-2,IF(G9&gt;1,G9-1,G9)),IF(L9&gt;50,IF(G9&gt;1,G9-1,G9),G9)),G9)</f>
        <v>2</v>
      </c>
      <c r="O9" s="26" t="str">
        <f>INDEX([2]Listas!$L$4:$P$8,M9,N9)</f>
        <v>BAJA</v>
      </c>
      <c r="P9" s="134" t="s">
        <v>13</v>
      </c>
      <c r="Q9" s="115" t="s">
        <v>413</v>
      </c>
      <c r="R9" s="132" t="s">
        <v>269</v>
      </c>
      <c r="S9" s="22" t="s">
        <v>414</v>
      </c>
      <c r="T9" s="112" t="s">
        <v>415</v>
      </c>
      <c r="U9" s="112" t="s">
        <v>416</v>
      </c>
      <c r="V9" s="129">
        <v>1</v>
      </c>
      <c r="W9" s="112" t="s">
        <v>417</v>
      </c>
      <c r="X9" s="129">
        <v>1</v>
      </c>
      <c r="Y9" s="112" t="s">
        <v>734</v>
      </c>
      <c r="Z9" s="145"/>
      <c r="AA9" s="145"/>
      <c r="AB9" s="145"/>
      <c r="AC9" s="145"/>
      <c r="AD9" s="145"/>
      <c r="AE9" s="145"/>
    </row>
    <row r="10" spans="1:31" s="19" customFormat="1" ht="408.75" customHeight="1" x14ac:dyDescent="0.25">
      <c r="A10" s="29">
        <v>2</v>
      </c>
      <c r="B10" s="127" t="s">
        <v>418</v>
      </c>
      <c r="C10" s="131" t="s">
        <v>419</v>
      </c>
      <c r="D10" s="127" t="s">
        <v>420</v>
      </c>
      <c r="E10" s="132" t="s">
        <v>16</v>
      </c>
      <c r="F10" s="22">
        <v>4</v>
      </c>
      <c r="G10" s="22">
        <v>3</v>
      </c>
      <c r="H10" s="26" t="str">
        <f>INDEX([2]Listas!$L$4:$P$8,F10,G10)</f>
        <v>ALTA</v>
      </c>
      <c r="I10" s="127" t="s">
        <v>676</v>
      </c>
      <c r="J10" s="132" t="s">
        <v>23</v>
      </c>
      <c r="K10" s="133" t="str">
        <f>IF('[2]Evaluación de Controles'!F16="X","Probabilidad",IF('[2]Evaluación de Controles'!H16="X","Impacto",))</f>
        <v>Probabilidad</v>
      </c>
      <c r="L10" s="22">
        <f>+'[2]Evaluación de Controles'!X16</f>
        <v>85</v>
      </c>
      <c r="M10" s="22">
        <f>IF('[2]Evaluación de Controles'!F16="X",IF(L10&gt;75,IF(F10&gt;2,F10-2,IF(F10&gt;1,F10-1,F10)),IF(L10&gt;50,IF(F10&gt;1,F10-1,F10),F10)),F10)</f>
        <v>2</v>
      </c>
      <c r="N10" s="22">
        <f>IF('[2]Evaluación de Controles'!H16="X",IF(L10&gt;75,IF(G10&gt;2,G10-2,IF(G10&gt;1,G10-1,G10)),IF(L10&gt;50,IF(G10&gt;1,G10-1,G10),G10)),G10)</f>
        <v>1</v>
      </c>
      <c r="O10" s="26" t="str">
        <f>INDEX([2]Listas!$L$4:$P$8,M10,N10)</f>
        <v>BAJA</v>
      </c>
      <c r="P10" s="134" t="s">
        <v>13</v>
      </c>
      <c r="Q10" s="115" t="s">
        <v>677</v>
      </c>
      <c r="R10" s="132" t="s">
        <v>269</v>
      </c>
      <c r="S10" s="22" t="s">
        <v>422</v>
      </c>
      <c r="T10" s="112" t="s">
        <v>678</v>
      </c>
      <c r="U10" s="112" t="s">
        <v>679</v>
      </c>
      <c r="V10" s="129">
        <v>1</v>
      </c>
      <c r="W10" s="112" t="s">
        <v>423</v>
      </c>
      <c r="X10" s="129">
        <v>1</v>
      </c>
      <c r="Y10" s="112" t="s">
        <v>735</v>
      </c>
      <c r="Z10" s="145"/>
      <c r="AA10" s="145"/>
      <c r="AB10" s="145"/>
      <c r="AC10" s="145"/>
      <c r="AD10" s="145"/>
      <c r="AE10" s="145"/>
    </row>
    <row r="11" spans="1:31" s="19" customFormat="1" ht="68.25" hidden="1" customHeight="1" x14ac:dyDescent="0.25">
      <c r="A11" s="29"/>
      <c r="B11" s="22"/>
      <c r="C11" s="28"/>
      <c r="D11" s="22"/>
      <c r="E11" s="132"/>
      <c r="F11" s="22"/>
      <c r="G11" s="22"/>
      <c r="H11" s="26"/>
      <c r="I11" s="27"/>
      <c r="J11" s="132"/>
      <c r="K11" s="133"/>
      <c r="L11" s="22"/>
      <c r="M11" s="22"/>
      <c r="N11" s="22"/>
      <c r="O11" s="26"/>
      <c r="P11" s="134"/>
      <c r="Q11" s="24"/>
      <c r="R11" s="132"/>
      <c r="S11" s="22"/>
      <c r="T11" s="22"/>
      <c r="U11" s="22"/>
      <c r="V11" s="53"/>
      <c r="W11" s="130"/>
      <c r="X11" s="130"/>
      <c r="Y11" s="130"/>
    </row>
    <row r="12" spans="1:31" s="19" customFormat="1" ht="28.5" customHeight="1" x14ac:dyDescent="0.25">
      <c r="A12" s="29"/>
      <c r="B12" s="22"/>
      <c r="C12" s="28"/>
      <c r="D12" s="22"/>
      <c r="E12" s="132"/>
      <c r="F12" s="22"/>
      <c r="G12" s="22"/>
      <c r="H12" s="26"/>
      <c r="I12" s="27"/>
      <c r="J12" s="132"/>
      <c r="K12" s="133"/>
      <c r="L12" s="22"/>
      <c r="M12" s="22"/>
      <c r="N12" s="22"/>
      <c r="O12" s="26"/>
      <c r="P12" s="134"/>
      <c r="Q12" s="24"/>
      <c r="R12" s="132"/>
      <c r="S12" s="22"/>
      <c r="T12" s="22"/>
      <c r="U12" s="22"/>
      <c r="V12" s="53"/>
      <c r="W12" s="130"/>
      <c r="X12" s="130"/>
      <c r="Y12" s="130"/>
    </row>
    <row r="13" spans="1:31" ht="21" x14ac:dyDescent="0.2">
      <c r="G13" s="7"/>
      <c r="H13" s="9"/>
      <c r="O13" s="1"/>
      <c r="P13" s="1"/>
      <c r="U13" s="1"/>
      <c r="V13" s="135"/>
      <c r="W13" s="136"/>
      <c r="X13" s="136"/>
      <c r="Y13" s="136"/>
    </row>
    <row r="14" spans="1:31" ht="21" x14ac:dyDescent="0.2">
      <c r="F14" s="425" t="s">
        <v>6</v>
      </c>
      <c r="G14" s="425"/>
      <c r="H14" s="10">
        <f>COUNTIF(H9:H10,"BAJA")</f>
        <v>0</v>
      </c>
      <c r="M14" s="425" t="s">
        <v>6</v>
      </c>
      <c r="N14" s="425"/>
      <c r="O14" s="10">
        <f>COUNTIF(O9:O10,"BAJA")</f>
        <v>2</v>
      </c>
      <c r="P14" s="1"/>
      <c r="U14" s="1"/>
      <c r="V14" s="135"/>
      <c r="W14" s="136"/>
      <c r="X14" s="136"/>
      <c r="Y14" s="136"/>
    </row>
    <row r="15" spans="1:31" x14ac:dyDescent="0.2">
      <c r="F15" s="425" t="s">
        <v>5</v>
      </c>
      <c r="G15" s="425"/>
      <c r="H15" s="10">
        <f>COUNTIF(H9:H10,"MODERADA")</f>
        <v>0</v>
      </c>
      <c r="M15" s="425" t="s">
        <v>5</v>
      </c>
      <c r="N15" s="425"/>
      <c r="O15" s="10">
        <f>COUNTIF(O9:O10,"MODERADA")</f>
        <v>0</v>
      </c>
      <c r="P15" s="1"/>
      <c r="U15" s="1"/>
    </row>
    <row r="16" spans="1:31" x14ac:dyDescent="0.2">
      <c r="B16" s="15"/>
      <c r="D16" s="15"/>
      <c r="F16" s="425" t="s">
        <v>4</v>
      </c>
      <c r="G16" s="425"/>
      <c r="H16" s="10">
        <f>COUNTIF(H9:H10,"ALTA")</f>
        <v>2</v>
      </c>
      <c r="M16" s="425" t="s">
        <v>4</v>
      </c>
      <c r="N16" s="425"/>
      <c r="O16" s="10">
        <f>COUNTIF(O9:O10,"ALTA")</f>
        <v>0</v>
      </c>
      <c r="P16" s="1"/>
      <c r="U16" s="1"/>
    </row>
    <row r="17" spans="2:22" ht="15.75" x14ac:dyDescent="0.2">
      <c r="B17" s="14" t="s">
        <v>3</v>
      </c>
      <c r="D17" s="13" t="s">
        <v>2</v>
      </c>
      <c r="F17" s="425" t="s">
        <v>1</v>
      </c>
      <c r="G17" s="425"/>
      <c r="H17" s="10">
        <f>COUNTIF(H9:H10,"EXTREMA")</f>
        <v>0</v>
      </c>
      <c r="M17" s="425" t="s">
        <v>1</v>
      </c>
      <c r="N17" s="425"/>
      <c r="O17" s="10">
        <f>COUNTIF(O9:O10,"EXTREMA")</f>
        <v>0</v>
      </c>
      <c r="P17" s="1"/>
      <c r="U17" s="1"/>
    </row>
    <row r="18" spans="2:22" x14ac:dyDescent="0.2">
      <c r="O18" s="1"/>
      <c r="P18" s="1"/>
      <c r="U18" s="1"/>
      <c r="V18" s="1"/>
    </row>
    <row r="19" spans="2:22" ht="15.75" x14ac:dyDescent="0.2">
      <c r="B19" s="6"/>
      <c r="C19" s="5"/>
      <c r="V19" s="1"/>
    </row>
    <row r="20" spans="2:22" x14ac:dyDescent="0.2">
      <c r="V20" s="1"/>
    </row>
    <row r="21" spans="2:22" x14ac:dyDescent="0.2">
      <c r="V21" s="1"/>
    </row>
    <row r="22" spans="2:22" x14ac:dyDescent="0.2">
      <c r="V22" s="1"/>
    </row>
    <row r="23" spans="2:22" x14ac:dyDescent="0.2">
      <c r="V23" s="1"/>
    </row>
    <row r="24" spans="2:22" x14ac:dyDescent="0.2">
      <c r="V24" s="1"/>
    </row>
    <row r="25" spans="2:22" x14ac:dyDescent="0.2">
      <c r="V25" s="1"/>
    </row>
    <row r="26" spans="2:22" x14ac:dyDescent="0.2">
      <c r="V26" s="1"/>
    </row>
    <row r="27" spans="2:22" x14ac:dyDescent="0.2">
      <c r="V27" s="1"/>
    </row>
    <row r="28" spans="2:22" x14ac:dyDescent="0.2">
      <c r="V28" s="1"/>
    </row>
  </sheetData>
  <mergeCells count="36">
    <mergeCell ref="F16:G16"/>
    <mergeCell ref="M16:N16"/>
    <mergeCell ref="F17:G17"/>
    <mergeCell ref="M17:N17"/>
    <mergeCell ref="X7:Y7"/>
    <mergeCell ref="O7:O8"/>
    <mergeCell ref="P7:P8"/>
    <mergeCell ref="H7:H8"/>
    <mergeCell ref="R7:R8"/>
    <mergeCell ref="S7:S8"/>
    <mergeCell ref="T7:T8"/>
    <mergeCell ref="U7:U8"/>
    <mergeCell ref="V7:W7"/>
    <mergeCell ref="F14:G14"/>
    <mergeCell ref="M14:N14"/>
    <mergeCell ref="F15:G15"/>
    <mergeCell ref="M15:N15"/>
    <mergeCell ref="Q7:Q8"/>
    <mergeCell ref="I7:I8"/>
    <mergeCell ref="J7:K7"/>
    <mergeCell ref="L7:L8"/>
    <mergeCell ref="M7:N7"/>
    <mergeCell ref="Z7:AA7"/>
    <mergeCell ref="AB7:AC7"/>
    <mergeCell ref="AD7:AE7"/>
    <mergeCell ref="E5:U5"/>
    <mergeCell ref="B1:U1"/>
    <mergeCell ref="B2:U2"/>
    <mergeCell ref="E4:P4"/>
    <mergeCell ref="Q4:R4"/>
    <mergeCell ref="S4:U4"/>
    <mergeCell ref="B7:B8"/>
    <mergeCell ref="C7:C8"/>
    <mergeCell ref="D7:D8"/>
    <mergeCell ref="E7:E8"/>
    <mergeCell ref="F7:G7"/>
  </mergeCells>
  <conditionalFormatting sqref="H3 O3 H6 O6 H13:H1048576 O13:O1048576">
    <cfRule type="cellIs" dxfId="494" priority="34" operator="equal">
      <formula>"BAJA"</formula>
    </cfRule>
  </conditionalFormatting>
  <conditionalFormatting sqref="H3 O3 H6 O6 H13:H1048576 O13:O1048576">
    <cfRule type="cellIs" dxfId="493" priority="31" operator="equal">
      <formula>"EXTREMA"</formula>
    </cfRule>
    <cfRule type="cellIs" dxfId="492" priority="32" operator="equal">
      <formula>"ALTA"</formula>
    </cfRule>
    <cfRule type="cellIs" dxfId="491" priority="33" operator="equal">
      <formula>"MODERADA"</formula>
    </cfRule>
  </conditionalFormatting>
  <conditionalFormatting sqref="E3:F3 M3:N3 E6:F6 E13:F1048576 M6:N6 F11:G12 M11:N1048576">
    <cfRule type="colorScale" priority="30">
      <colorScale>
        <cfvo type="num" val="1"/>
        <cfvo type="num" val="3"/>
        <cfvo type="num" val="5"/>
        <color theme="6" tint="-0.499984740745262"/>
        <color rgb="FFFFFF00"/>
        <color rgb="FFC00000"/>
      </colorScale>
    </cfRule>
  </conditionalFormatting>
  <conditionalFormatting sqref="H11:H12 O11:O12">
    <cfRule type="cellIs" dxfId="490" priority="26" operator="equal">
      <formula>"EXTREMA"</formula>
    </cfRule>
    <cfRule type="cellIs" dxfId="489" priority="27" operator="equal">
      <formula>"ALTA"</formula>
    </cfRule>
    <cfRule type="cellIs" dxfId="488" priority="28" operator="equal">
      <formula>"MODERADA"</formula>
    </cfRule>
    <cfRule type="cellIs" dxfId="487" priority="29" operator="equal">
      <formula>"BAJA"</formula>
    </cfRule>
  </conditionalFormatting>
  <conditionalFormatting sqref="F7:G8 M7:N8">
    <cfRule type="colorScale" priority="21">
      <colorScale>
        <cfvo type="num" val="1"/>
        <cfvo type="num" val="3"/>
        <cfvo type="num" val="5"/>
        <color theme="6" tint="-0.499984740745262"/>
        <color rgb="FFFFFF00"/>
        <color rgb="FFC00000"/>
      </colorScale>
    </cfRule>
  </conditionalFormatting>
  <conditionalFormatting sqref="H7:H8 O7:O8">
    <cfRule type="cellIs" dxfId="486" priority="25" operator="equal">
      <formula>"BAJA"</formula>
    </cfRule>
  </conditionalFormatting>
  <conditionalFormatting sqref="H7:H8 O7:O8">
    <cfRule type="cellIs" dxfId="485" priority="22" operator="equal">
      <formula>"EXTREMA"</formula>
    </cfRule>
    <cfRule type="cellIs" dxfId="484" priority="23" operator="equal">
      <formula>"ALTA"</formula>
    </cfRule>
    <cfRule type="cellIs" dxfId="483" priority="24" operator="equal">
      <formula>"MODERADA"</formula>
    </cfRule>
  </conditionalFormatting>
  <conditionalFormatting sqref="O10">
    <cfRule type="cellIs" dxfId="482" priority="1" operator="equal">
      <formula>"EXTREMA"</formula>
    </cfRule>
    <cfRule type="cellIs" dxfId="481" priority="2" operator="equal">
      <formula>"ALTA"</formula>
    </cfRule>
    <cfRule type="cellIs" dxfId="480" priority="3" operator="equal">
      <formula>"MODERADA"</formula>
    </cfRule>
    <cfRule type="cellIs" dxfId="479" priority="4" operator="equal">
      <formula>"BAJA"</formula>
    </cfRule>
  </conditionalFormatting>
  <conditionalFormatting sqref="F9:G9 M9:N9">
    <cfRule type="colorScale" priority="20">
      <colorScale>
        <cfvo type="num" val="1"/>
        <cfvo type="num" val="3"/>
        <cfvo type="num" val="5"/>
        <color theme="6" tint="-0.499984740745262"/>
        <color rgb="FFFFFF00"/>
        <color rgb="FFC00000"/>
      </colorScale>
    </cfRule>
  </conditionalFormatting>
  <conditionalFormatting sqref="H9 O9">
    <cfRule type="cellIs" dxfId="478" priority="16" operator="equal">
      <formula>"EXTREMA"</formula>
    </cfRule>
    <cfRule type="cellIs" dxfId="477" priority="17" operator="equal">
      <formula>"ALTA"</formula>
    </cfRule>
    <cfRule type="cellIs" dxfId="476" priority="18" operator="equal">
      <formula>"MODERADA"</formula>
    </cfRule>
    <cfRule type="cellIs" dxfId="475" priority="19" operator="equal">
      <formula>"BAJA"</formula>
    </cfRule>
  </conditionalFormatting>
  <conditionalFormatting sqref="F10:G10">
    <cfRule type="colorScale" priority="15">
      <colorScale>
        <cfvo type="num" val="1"/>
        <cfvo type="num" val="3"/>
        <cfvo type="num" val="5"/>
        <color theme="6" tint="-0.499984740745262"/>
        <color rgb="FFFFFF00"/>
        <color rgb="FFC00000"/>
      </colorScale>
    </cfRule>
  </conditionalFormatting>
  <conditionalFormatting sqref="H10">
    <cfRule type="cellIs" dxfId="474" priority="11" operator="equal">
      <formula>"EXTREMA"</formula>
    </cfRule>
    <cfRule type="cellIs" dxfId="473" priority="12" operator="equal">
      <formula>"ALTA"</formula>
    </cfRule>
    <cfRule type="cellIs" dxfId="472" priority="13" operator="equal">
      <formula>"MODERADA"</formula>
    </cfRule>
    <cfRule type="cellIs" dxfId="471" priority="14" operator="equal">
      <formula>"BAJA"</formula>
    </cfRule>
  </conditionalFormatting>
  <conditionalFormatting sqref="M10:N10">
    <cfRule type="colorScale" priority="5">
      <colorScale>
        <cfvo type="num" val="1"/>
        <cfvo type="num" val="3"/>
        <cfvo type="num" val="5"/>
        <color theme="6" tint="-0.499984740745262"/>
        <color rgb="FFFFFF00"/>
        <color rgb="FFC00000"/>
      </colorScale>
    </cfRule>
  </conditionalFormatting>
  <printOptions horizontalCentered="1"/>
  <pageMargins left="0.19685039370078741" right="0.19685039370078741" top="0.47244094488188981" bottom="0.35433070866141736" header="0.31496062992125984" footer="0.19685039370078741"/>
  <pageSetup paperSize="258" scale="34" fitToHeight="0" orientation="landscape" r:id="rId1"/>
  <drawing r:id="rId2"/>
  <extLst>
    <ext xmlns:x14="http://schemas.microsoft.com/office/spreadsheetml/2009/9/main" uri="{CCE6A557-97BC-4b89-ADB6-D9C93CAAB3DF}">
      <x14:dataValidations xmlns:xm="http://schemas.microsoft.com/office/excel/2006/main" count="4">
        <x14:dataValidation type="list" showInputMessage="1" showErrorMessage="1" xr:uid="{00000000-0002-0000-0200-000000000000}">
          <x14:formula1>
            <xm:f>Listas!$C$4:$C$7</xm:f>
          </x14:formula1>
          <xm:sqref>J11:J12</xm:sqref>
        </x14:dataValidation>
        <x14:dataValidation type="list" showInputMessage="1" showErrorMessage="1" xr:uid="{00000000-0002-0000-0200-000001000000}">
          <x14:formula1>
            <xm:f>Listas!$A$4:$A$10</xm:f>
          </x14:formula1>
          <xm:sqref>E11:E12</xm:sqref>
        </x14:dataValidation>
        <x14:dataValidation type="list" showInputMessage="1" showErrorMessage="1" xr:uid="{00000000-0002-0000-0200-000002000000}">
          <x14:formula1>
            <xm:f>'\\Sistemas-11\shared\Users\Administrador_\Documents\[Mapa de Riesgos Procesos.xlsx]Listas'!#REF!</xm:f>
          </x14:formula1>
          <xm:sqref>J9:J10</xm:sqref>
        </x14:dataValidation>
        <x14:dataValidation type="list" showInputMessage="1" showErrorMessage="1" xr:uid="{00000000-0002-0000-0200-000003000000}">
          <x14:formula1>
            <xm:f>'\\Sistemas-11\shared\Users\Administrador_\Documents\[Mapa de Riesgos Procesos.xlsx]Listas'!#REF!</xm:f>
          </x14:formula1>
          <xm:sqref>E9:E10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G21"/>
  <sheetViews>
    <sheetView showGridLines="0" topLeftCell="J12" zoomScale="80" zoomScaleNormal="80" workbookViewId="0">
      <selection activeCell="B1" sqref="B1:AA20"/>
    </sheetView>
  </sheetViews>
  <sheetFormatPr baseColWidth="10" defaultColWidth="11.42578125" defaultRowHeight="12" x14ac:dyDescent="0.2"/>
  <cols>
    <col min="1" max="1" width="4.7109375" style="1" customWidth="1"/>
    <col min="2" max="3" width="21.7109375" style="1" customWidth="1"/>
    <col min="4" max="4" width="24" style="1" customWidth="1"/>
    <col min="5" max="7" width="6.7109375" style="1" customWidth="1"/>
    <col min="8" max="8" width="6.7109375" style="3" customWidth="1"/>
    <col min="9" max="9" width="36.285156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7109375" style="2" customWidth="1"/>
    <col min="22" max="22" width="16.7109375" style="2" hidden="1" customWidth="1"/>
    <col min="23" max="23" width="72.85546875" style="1" hidden="1" customWidth="1"/>
    <col min="24" max="24" width="16.7109375" style="2" hidden="1" customWidth="1"/>
    <col min="25" max="25" width="56.42578125" style="1" hidden="1" customWidth="1"/>
    <col min="26" max="26" width="20.5703125" style="1" customWidth="1"/>
    <col min="27" max="27" width="41.7109375" style="1" customWidth="1"/>
    <col min="28" max="28" width="21.42578125" style="1" customWidth="1"/>
    <col min="29" max="29" width="22.140625" style="1" customWidth="1"/>
    <col min="30" max="30" width="19.7109375" style="1" customWidth="1"/>
    <col min="31" max="31" width="20" style="1" customWidth="1"/>
    <col min="32" max="32" width="17.28515625" style="1" customWidth="1"/>
    <col min="33" max="33" width="21" style="1" customWidth="1"/>
    <col min="34" max="16384" width="11.42578125" style="1"/>
  </cols>
  <sheetData>
    <row r="1" spans="1:33" ht="21" x14ac:dyDescent="0.35">
      <c r="C1" s="444" t="s">
        <v>379</v>
      </c>
      <c r="D1" s="444"/>
      <c r="E1" s="444"/>
      <c r="F1" s="444"/>
      <c r="G1" s="444"/>
      <c r="H1" s="444"/>
      <c r="I1" s="444"/>
      <c r="J1" s="444"/>
      <c r="K1" s="444"/>
      <c r="L1" s="444"/>
      <c r="M1" s="444"/>
      <c r="N1" s="444"/>
      <c r="O1" s="444"/>
      <c r="P1" s="444"/>
      <c r="Q1" s="444"/>
      <c r="R1" s="444"/>
      <c r="S1" s="444"/>
      <c r="T1" s="444"/>
      <c r="U1" s="444"/>
      <c r="V1" s="444"/>
    </row>
    <row r="2" spans="1:33" ht="15.75" customHeight="1" x14ac:dyDescent="0.35">
      <c r="C2" s="444" t="s">
        <v>380</v>
      </c>
      <c r="D2" s="444"/>
      <c r="E2" s="444"/>
      <c r="F2" s="444"/>
      <c r="G2" s="444"/>
      <c r="H2" s="444"/>
      <c r="I2" s="444"/>
      <c r="J2" s="444"/>
      <c r="K2" s="444"/>
      <c r="L2" s="444"/>
      <c r="M2" s="444"/>
      <c r="N2" s="444"/>
      <c r="O2" s="444"/>
      <c r="P2" s="444"/>
      <c r="Q2" s="444"/>
      <c r="R2" s="444"/>
      <c r="S2" s="444"/>
      <c r="T2" s="444"/>
      <c r="U2" s="444"/>
      <c r="V2" s="444"/>
      <c r="X2" s="52"/>
    </row>
    <row r="3" spans="1:33" ht="21" customHeight="1" thickBot="1" x14ac:dyDescent="0.4">
      <c r="E3" s="50"/>
      <c r="F3" s="50"/>
      <c r="G3" s="50"/>
      <c r="H3" s="50"/>
      <c r="I3" s="51"/>
      <c r="J3" s="50"/>
      <c r="K3" s="50"/>
      <c r="L3" s="50"/>
      <c r="M3" s="50"/>
      <c r="O3" s="1"/>
      <c r="Q3" s="3"/>
      <c r="U3" s="1"/>
    </row>
    <row r="4" spans="1:33" s="19" customFormat="1" ht="24" customHeight="1" x14ac:dyDescent="0.25">
      <c r="A4" s="47"/>
      <c r="D4" s="107" t="s">
        <v>73</v>
      </c>
      <c r="E4" s="476" t="s">
        <v>72</v>
      </c>
      <c r="F4" s="476"/>
      <c r="G4" s="476"/>
      <c r="H4" s="476"/>
      <c r="I4" s="476"/>
      <c r="J4" s="476"/>
      <c r="K4" s="476"/>
      <c r="L4" s="476"/>
      <c r="M4" s="476"/>
      <c r="N4" s="476"/>
      <c r="O4" s="476"/>
      <c r="P4" s="476"/>
      <c r="Q4" s="477" t="s">
        <v>71</v>
      </c>
      <c r="R4" s="477"/>
      <c r="S4" s="478">
        <v>2022</v>
      </c>
      <c r="T4" s="478"/>
      <c r="U4" s="479"/>
      <c r="V4" s="49"/>
      <c r="X4" s="49"/>
    </row>
    <row r="5" spans="1:33" s="19" customFormat="1" ht="93.75" customHeight="1" thickBot="1" x14ac:dyDescent="0.3">
      <c r="A5" s="47"/>
      <c r="D5" s="108" t="s">
        <v>70</v>
      </c>
      <c r="E5" s="480" t="s">
        <v>69</v>
      </c>
      <c r="F5" s="480"/>
      <c r="G5" s="480"/>
      <c r="H5" s="480"/>
      <c r="I5" s="480"/>
      <c r="J5" s="480"/>
      <c r="K5" s="480"/>
      <c r="L5" s="480"/>
      <c r="M5" s="480"/>
      <c r="N5" s="480"/>
      <c r="O5" s="480"/>
      <c r="P5" s="480"/>
      <c r="Q5" s="480"/>
      <c r="R5" s="480"/>
      <c r="S5" s="480"/>
      <c r="T5" s="480"/>
      <c r="U5" s="481"/>
      <c r="V5" s="48"/>
      <c r="X5" s="48"/>
    </row>
    <row r="6" spans="1:33" s="19" customFormat="1" ht="15" x14ac:dyDescent="0.25">
      <c r="A6" s="47"/>
      <c r="B6" s="46"/>
      <c r="C6" s="46"/>
      <c r="H6" s="44"/>
      <c r="I6" s="45"/>
      <c r="J6" s="45"/>
      <c r="O6" s="44"/>
      <c r="P6" s="44"/>
      <c r="U6" s="44"/>
      <c r="V6" s="44"/>
      <c r="X6" s="44"/>
    </row>
    <row r="7" spans="1:33" s="35" customFormat="1" ht="30" customHeight="1" x14ac:dyDescent="0.25">
      <c r="A7" s="43"/>
      <c r="B7" s="414" t="s">
        <v>68</v>
      </c>
      <c r="C7" s="414" t="s">
        <v>67</v>
      </c>
      <c r="D7" s="414" t="s">
        <v>65</v>
      </c>
      <c r="E7" s="445" t="s">
        <v>64</v>
      </c>
      <c r="F7" s="414" t="s">
        <v>63</v>
      </c>
      <c r="G7" s="414"/>
      <c r="H7" s="423" t="s">
        <v>58</v>
      </c>
      <c r="I7" s="418" t="s">
        <v>62</v>
      </c>
      <c r="J7" s="420" t="s">
        <v>61</v>
      </c>
      <c r="K7" s="421"/>
      <c r="L7" s="446" t="s">
        <v>60</v>
      </c>
      <c r="M7" s="414" t="s">
        <v>59</v>
      </c>
      <c r="N7" s="414"/>
      <c r="O7" s="423" t="s">
        <v>58</v>
      </c>
      <c r="P7" s="445" t="s">
        <v>57</v>
      </c>
      <c r="Q7" s="414" t="s">
        <v>56</v>
      </c>
      <c r="R7" s="415" t="s">
        <v>55</v>
      </c>
      <c r="S7" s="414" t="s">
        <v>54</v>
      </c>
      <c r="T7" s="418" t="s">
        <v>53</v>
      </c>
      <c r="U7" s="414" t="s">
        <v>52</v>
      </c>
      <c r="V7" s="482" t="s">
        <v>51</v>
      </c>
      <c r="W7" s="483"/>
      <c r="X7" s="482" t="s">
        <v>305</v>
      </c>
      <c r="Y7" s="483"/>
      <c r="Z7" s="422" t="s">
        <v>689</v>
      </c>
      <c r="AA7" s="422"/>
      <c r="AB7" s="422" t="s">
        <v>690</v>
      </c>
      <c r="AC7" s="422"/>
      <c r="AD7" s="422" t="s">
        <v>691</v>
      </c>
      <c r="AE7" s="422"/>
      <c r="AF7" s="422" t="s">
        <v>692</v>
      </c>
      <c r="AG7" s="422"/>
    </row>
    <row r="8" spans="1:33" s="35" customFormat="1" ht="96.75" customHeight="1" x14ac:dyDescent="0.25">
      <c r="A8" s="43"/>
      <c r="B8" s="414"/>
      <c r="C8" s="414"/>
      <c r="D8" s="414"/>
      <c r="E8" s="445"/>
      <c r="F8" s="42" t="s">
        <v>48</v>
      </c>
      <c r="G8" s="41" t="s">
        <v>47</v>
      </c>
      <c r="H8" s="424"/>
      <c r="I8" s="419"/>
      <c r="J8" s="40" t="s">
        <v>50</v>
      </c>
      <c r="K8" s="39" t="s">
        <v>49</v>
      </c>
      <c r="L8" s="447"/>
      <c r="M8" s="38" t="s">
        <v>48</v>
      </c>
      <c r="N8" s="37" t="s">
        <v>47</v>
      </c>
      <c r="O8" s="424"/>
      <c r="P8" s="445"/>
      <c r="Q8" s="414"/>
      <c r="R8" s="415"/>
      <c r="S8" s="414"/>
      <c r="T8" s="419"/>
      <c r="U8" s="414"/>
      <c r="V8" s="36" t="s">
        <v>46</v>
      </c>
      <c r="W8" s="36" t="s">
        <v>45</v>
      </c>
      <c r="X8" s="36" t="s">
        <v>46</v>
      </c>
      <c r="Y8" s="36" t="s">
        <v>45</v>
      </c>
      <c r="Z8" s="36" t="s">
        <v>693</v>
      </c>
      <c r="AA8" s="36" t="s">
        <v>45</v>
      </c>
      <c r="AB8" s="36" t="s">
        <v>693</v>
      </c>
      <c r="AC8" s="36" t="s">
        <v>45</v>
      </c>
      <c r="AD8" s="36" t="s">
        <v>693</v>
      </c>
      <c r="AE8" s="36" t="s">
        <v>45</v>
      </c>
      <c r="AF8" s="36" t="s">
        <v>693</v>
      </c>
      <c r="AG8" s="36" t="s">
        <v>45</v>
      </c>
    </row>
    <row r="9" spans="1:33" s="19" customFormat="1" ht="148.5" customHeight="1" x14ac:dyDescent="0.25">
      <c r="A9" s="29">
        <v>1</v>
      </c>
      <c r="B9" s="22" t="s">
        <v>44</v>
      </c>
      <c r="C9" s="28" t="s">
        <v>43</v>
      </c>
      <c r="D9" s="22" t="s">
        <v>42</v>
      </c>
      <c r="E9" s="23" t="s">
        <v>16</v>
      </c>
      <c r="F9" s="22">
        <v>3</v>
      </c>
      <c r="G9" s="22">
        <v>2</v>
      </c>
      <c r="H9" s="26" t="str">
        <f>INDEX([3]Listas!$L$4:$P$8,F9,G9)</f>
        <v>MODERADA</v>
      </c>
      <c r="I9" s="27" t="s">
        <v>41</v>
      </c>
      <c r="J9" s="25" t="s">
        <v>23</v>
      </c>
      <c r="K9" s="25" t="str">
        <f>IF('[3]Evaluación de Controles'!F19="X","Probabilidad",IF('[3]Evaluación de Controles'!H19="X","Impacto",))</f>
        <v>Probabilidad</v>
      </c>
      <c r="L9" s="22">
        <f>'[3]Evaluación de Controles'!X19</f>
        <v>55</v>
      </c>
      <c r="M9" s="22">
        <f>IF('[3]Evaluación de Controles'!F19="X",IF(L9&gt;75,IF(F9&gt;2,F9-2,IF(F9&gt;1,F9-1,F9)),IF(L9&gt;50,IF(F9&gt;1,F9-1,F9),F9)),F9)</f>
        <v>2</v>
      </c>
      <c r="N9" s="22" t="e">
        <f>IF('[3]Evaluación de Controles'!H19="X",IF(L9&gt;75,IF(G9&gt;2,G9-2,IF(G9&gt;1,G9-1,G9)),IF(L9&gt;50,IF(G9&gt;1,G9-1,G9),G9)),G9)</f>
        <v>#REF!</v>
      </c>
      <c r="O9" s="26" t="e">
        <f>INDEX([3]Listas!$L$4:$P$8,M9,N9)</f>
        <v>#REF!</v>
      </c>
      <c r="P9" s="25" t="s">
        <v>13</v>
      </c>
      <c r="Q9" s="24" t="s">
        <v>40</v>
      </c>
      <c r="R9" s="23" t="s">
        <v>31</v>
      </c>
      <c r="S9" s="22" t="s">
        <v>30</v>
      </c>
      <c r="T9" s="22" t="s">
        <v>39</v>
      </c>
      <c r="U9" s="22" t="s">
        <v>38</v>
      </c>
      <c r="V9" s="33">
        <v>1</v>
      </c>
      <c r="W9" s="30" t="s">
        <v>37</v>
      </c>
      <c r="X9" s="33">
        <v>0.5</v>
      </c>
      <c r="Y9" s="74" t="s">
        <v>321</v>
      </c>
      <c r="Z9" s="349">
        <v>1</v>
      </c>
      <c r="AA9" s="346" t="s">
        <v>695</v>
      </c>
      <c r="AB9" s="145"/>
      <c r="AC9" s="145"/>
      <c r="AD9" s="145"/>
      <c r="AE9" s="145"/>
      <c r="AF9" s="145"/>
      <c r="AG9" s="145"/>
    </row>
    <row r="10" spans="1:33" s="19" customFormat="1" ht="173.25" customHeight="1" x14ac:dyDescent="0.25">
      <c r="A10" s="29">
        <v>2</v>
      </c>
      <c r="B10" s="22" t="s">
        <v>36</v>
      </c>
      <c r="C10" s="28" t="s">
        <v>35</v>
      </c>
      <c r="D10" s="22" t="s">
        <v>34</v>
      </c>
      <c r="E10" s="23" t="s">
        <v>16</v>
      </c>
      <c r="F10" s="22">
        <v>3</v>
      </c>
      <c r="G10" s="22">
        <v>3</v>
      </c>
      <c r="H10" s="26" t="str">
        <f>INDEX([3]Listas!$L$4:$P$8,F10,G10)</f>
        <v>ALTA</v>
      </c>
      <c r="I10" s="27" t="s">
        <v>33</v>
      </c>
      <c r="J10" s="25" t="s">
        <v>23</v>
      </c>
      <c r="K10" s="25" t="str">
        <f>IF('[3]Evaluación de Controles'!F20="X","Probabilidad",IF('[3]Evaluación de Controles'!H20="X","Impacto",))</f>
        <v>Probabilidad</v>
      </c>
      <c r="L10" s="22">
        <f>'[3]Evaluación de Controles'!X20</f>
        <v>70</v>
      </c>
      <c r="M10" s="22">
        <f>IF('[3]Evaluación de Controles'!F20="X",IF(L10&gt;75,IF(F10&gt;2,F10-2,IF(F10&gt;1,F10-1,F10)),IF(L10&gt;50,IF(F10&gt;1,F10-1,F10),F10)),F10)</f>
        <v>2</v>
      </c>
      <c r="N10" s="22" t="e">
        <f>IF('[3]Evaluación de Controles'!H20="X",IF(L10&gt;75,IF(G10&gt;2,G10-2,IF(G10&gt;1,G10-1,G10)),IF(L10&gt;50,IF(G10&gt;1,G10-1,G10),G10)),G10)</f>
        <v>#REF!</v>
      </c>
      <c r="O10" s="26" t="e">
        <f>INDEX([3]Listas!$L$4:$P$8,M10,N10)</f>
        <v>#REF!</v>
      </c>
      <c r="P10" s="25" t="s">
        <v>13</v>
      </c>
      <c r="Q10" s="24" t="s">
        <v>32</v>
      </c>
      <c r="R10" s="23" t="s">
        <v>31</v>
      </c>
      <c r="S10" s="22" t="s">
        <v>30</v>
      </c>
      <c r="T10" s="22" t="s">
        <v>29</v>
      </c>
      <c r="U10" s="22" t="s">
        <v>28</v>
      </c>
      <c r="V10" s="33">
        <v>1</v>
      </c>
      <c r="W10" s="30" t="s">
        <v>27</v>
      </c>
      <c r="X10" s="33">
        <v>1</v>
      </c>
      <c r="Y10" s="74" t="s">
        <v>318</v>
      </c>
      <c r="Z10" s="349">
        <v>1</v>
      </c>
      <c r="AA10" s="346" t="s">
        <v>696</v>
      </c>
      <c r="AB10" s="145"/>
      <c r="AC10" s="145"/>
      <c r="AD10" s="145"/>
      <c r="AE10" s="145"/>
      <c r="AF10" s="145"/>
      <c r="AG10" s="145"/>
    </row>
    <row r="11" spans="1:33" s="19" customFormat="1" ht="105.75" customHeight="1" x14ac:dyDescent="0.25">
      <c r="A11" s="29">
        <v>3</v>
      </c>
      <c r="B11" s="22" t="s">
        <v>26</v>
      </c>
      <c r="C11" s="28" t="s">
        <v>25</v>
      </c>
      <c r="D11" s="22" t="s">
        <v>24</v>
      </c>
      <c r="E11" s="23" t="s">
        <v>16</v>
      </c>
      <c r="F11" s="22">
        <v>3</v>
      </c>
      <c r="G11" s="22">
        <v>2</v>
      </c>
      <c r="H11" s="26" t="str">
        <f>INDEX([3]Listas!$L$4:$P$8,F11,G11)</f>
        <v>MODERADA</v>
      </c>
      <c r="I11" s="27" t="s">
        <v>15</v>
      </c>
      <c r="J11" s="25" t="s">
        <v>23</v>
      </c>
      <c r="K11" s="25" t="str">
        <f>IF('[3]Evaluación de Controles'!F21="X","Probabilidad",IF('[3]Evaluación de Controles'!H21="X","Impacto",))</f>
        <v>Probabilidad</v>
      </c>
      <c r="L11" s="22">
        <f>'[3]Evaluación de Controles'!X21</f>
        <v>70</v>
      </c>
      <c r="M11" s="22">
        <f>IF('[3]Evaluación de Controles'!F21="X",IF(L11&gt;75,IF(F11&gt;2,F11-2,IF(F11&gt;1,F11-1,F11)),IF(L11&gt;50,IF(F11&gt;1,F11-1,F11),F11)),F11)</f>
        <v>2</v>
      </c>
      <c r="N11" s="22">
        <f>IF('[3]Evaluación de Controles'!H21="X",IF(L11&gt;75,IF(G11&gt;2,G11-2,IF(G11&gt;1,G11-1,G11)),IF(L11&gt;50,IF(G11&gt;1,G11-1,G11),G11)),G11)</f>
        <v>1</v>
      </c>
      <c r="O11" s="26" t="str">
        <f>INDEX([3]Listas!$L$4:$P$8,M11,N11)</f>
        <v>BAJA</v>
      </c>
      <c r="P11" s="25" t="s">
        <v>13</v>
      </c>
      <c r="Q11" s="24" t="s">
        <v>12</v>
      </c>
      <c r="R11" s="23" t="s">
        <v>11</v>
      </c>
      <c r="S11" s="22" t="s">
        <v>10</v>
      </c>
      <c r="T11" s="22" t="s">
        <v>22</v>
      </c>
      <c r="U11" s="22" t="s">
        <v>21</v>
      </c>
      <c r="V11" s="33">
        <v>1</v>
      </c>
      <c r="W11" s="34" t="s">
        <v>20</v>
      </c>
      <c r="X11" s="33">
        <v>1</v>
      </c>
      <c r="Y11" s="109" t="s">
        <v>319</v>
      </c>
      <c r="Z11" s="349">
        <v>1</v>
      </c>
      <c r="AA11" s="341" t="s">
        <v>697</v>
      </c>
      <c r="AB11" s="145"/>
      <c r="AC11" s="145"/>
      <c r="AD11" s="145"/>
      <c r="AE11" s="145"/>
      <c r="AF11" s="145"/>
      <c r="AG11" s="145"/>
    </row>
    <row r="12" spans="1:33" s="19" customFormat="1" ht="154.5" customHeight="1" x14ac:dyDescent="0.25">
      <c r="A12" s="29">
        <v>4</v>
      </c>
      <c r="B12" s="22" t="s">
        <v>19</v>
      </c>
      <c r="C12" s="28" t="s">
        <v>18</v>
      </c>
      <c r="D12" s="22" t="s">
        <v>17</v>
      </c>
      <c r="E12" s="23" t="s">
        <v>16</v>
      </c>
      <c r="F12" s="22">
        <v>3</v>
      </c>
      <c r="G12" s="22">
        <v>3</v>
      </c>
      <c r="H12" s="26" t="str">
        <f>INDEX([3]Listas!$L$4:$P$8,F12,G12)</f>
        <v>ALTA</v>
      </c>
      <c r="I12" s="27" t="s">
        <v>15</v>
      </c>
      <c r="J12" s="25" t="s">
        <v>14</v>
      </c>
      <c r="K12" s="25" t="str">
        <f>IF('[3]Evaluación de Controles'!F22="X","Probabilidad",IF('[3]Evaluación de Controles'!H22="X","Impacto",))</f>
        <v>Probabilidad</v>
      </c>
      <c r="L12" s="22">
        <f>'[3]Evaluación de Controles'!X22</f>
        <v>70</v>
      </c>
      <c r="M12" s="22">
        <f>IF('[3]Evaluación de Controles'!F22="X",IF(L12&gt;75,IF(F12&gt;2,F12-2,IF(F12&gt;1,F12-1,F12)),IF(L12&gt;50,IF(F12&gt;1,F12-1,F12),F12)),F12)</f>
        <v>2</v>
      </c>
      <c r="N12" s="22">
        <f>IF('[3]Evaluación de Controles'!H22="X",IF(L12&gt;75,IF(G12&gt;2,G12-2,IF(G12&gt;1,G12-1,G12)),IF(L12&gt;50,IF(G12&gt;1,G12-1,G12),G12)),G12)</f>
        <v>2</v>
      </c>
      <c r="O12" s="26" t="str">
        <f>INDEX([3]Listas!$L$4:$P$8,M12,N12)</f>
        <v>BAJA</v>
      </c>
      <c r="P12" s="25" t="s">
        <v>13</v>
      </c>
      <c r="Q12" s="24" t="s">
        <v>12</v>
      </c>
      <c r="R12" s="23" t="s">
        <v>11</v>
      </c>
      <c r="S12" s="22" t="s">
        <v>10</v>
      </c>
      <c r="T12" s="22" t="s">
        <v>9</v>
      </c>
      <c r="U12" s="22" t="s">
        <v>8</v>
      </c>
      <c r="V12" s="32">
        <v>1</v>
      </c>
      <c r="W12" s="30" t="s">
        <v>7</v>
      </c>
      <c r="X12" s="31">
        <v>1</v>
      </c>
      <c r="Y12" s="30" t="s">
        <v>320</v>
      </c>
      <c r="Z12" s="356">
        <v>1</v>
      </c>
      <c r="AA12" s="348" t="s">
        <v>698</v>
      </c>
      <c r="AB12" s="145"/>
      <c r="AC12" s="145"/>
      <c r="AD12" s="145"/>
      <c r="AE12" s="145"/>
      <c r="AF12" s="145"/>
      <c r="AG12" s="145"/>
    </row>
    <row r="13" spans="1:33" s="19" customFormat="1" ht="16.5" hidden="1" customHeight="1" x14ac:dyDescent="0.25">
      <c r="A13" s="29"/>
      <c r="B13" s="22"/>
      <c r="C13" s="28"/>
      <c r="D13" s="22"/>
      <c r="E13" s="23"/>
      <c r="F13" s="22"/>
      <c r="G13" s="22"/>
      <c r="H13" s="26"/>
      <c r="I13" s="27"/>
      <c r="J13" s="25"/>
      <c r="K13" s="25"/>
      <c r="L13" s="22"/>
      <c r="M13" s="22"/>
      <c r="N13" s="22"/>
      <c r="O13" s="26"/>
      <c r="P13" s="25"/>
      <c r="Q13" s="24"/>
      <c r="R13" s="23"/>
      <c r="S13" s="22"/>
      <c r="T13" s="22"/>
      <c r="U13" s="22"/>
      <c r="V13" s="21"/>
      <c r="W13" s="20"/>
      <c r="X13" s="21"/>
      <c r="Y13" s="20"/>
    </row>
    <row r="14" spans="1:33" s="19" customFormat="1" ht="38.25" hidden="1" customHeight="1" x14ac:dyDescent="0.25">
      <c r="A14" s="29"/>
      <c r="B14" s="22"/>
      <c r="C14" s="28"/>
      <c r="D14" s="22"/>
      <c r="E14" s="23"/>
      <c r="F14" s="22"/>
      <c r="G14" s="22"/>
      <c r="H14" s="26"/>
      <c r="I14" s="27"/>
      <c r="J14" s="25"/>
      <c r="K14" s="25"/>
      <c r="L14" s="22"/>
      <c r="M14" s="22"/>
      <c r="N14" s="22"/>
      <c r="O14" s="26"/>
      <c r="P14" s="25"/>
      <c r="Q14" s="24"/>
      <c r="R14" s="23"/>
      <c r="S14" s="22"/>
      <c r="T14" s="22"/>
      <c r="U14" s="22"/>
      <c r="V14" s="21"/>
      <c r="W14" s="20"/>
      <c r="X14" s="21"/>
      <c r="Y14" s="20"/>
    </row>
    <row r="15" spans="1:33" x14ac:dyDescent="0.2">
      <c r="B15" s="18"/>
      <c r="C15" s="17"/>
      <c r="D15" s="7"/>
      <c r="E15" s="7"/>
      <c r="F15" s="7"/>
      <c r="G15" s="7"/>
      <c r="H15" s="9"/>
      <c r="I15" s="8"/>
      <c r="J15" s="8"/>
      <c r="K15" s="7"/>
      <c r="L15" s="11"/>
      <c r="V15" s="1"/>
      <c r="X15" s="1"/>
    </row>
    <row r="16" spans="1:33" x14ac:dyDescent="0.2">
      <c r="B16" s="12"/>
      <c r="C16" s="12"/>
      <c r="D16" s="12"/>
      <c r="E16" s="12"/>
      <c r="F16" s="425" t="s">
        <v>6</v>
      </c>
      <c r="G16" s="425"/>
      <c r="H16" s="10">
        <f>COUNTIF(H9:H12,"BAJA")</f>
        <v>0</v>
      </c>
      <c r="I16" s="8"/>
      <c r="J16" s="8"/>
      <c r="K16" s="7"/>
      <c r="L16" s="11"/>
      <c r="M16" s="425" t="s">
        <v>6</v>
      </c>
      <c r="N16" s="425"/>
      <c r="O16" s="10">
        <f>COUNTIF(O9:O12,"BAJA")</f>
        <v>2</v>
      </c>
      <c r="V16" s="1"/>
      <c r="X16" s="1"/>
    </row>
    <row r="17" spans="2:24" x14ac:dyDescent="0.2">
      <c r="B17" s="464"/>
      <c r="C17" s="464"/>
      <c r="D17" s="464"/>
      <c r="E17" s="464"/>
      <c r="F17" s="425" t="s">
        <v>5</v>
      </c>
      <c r="G17" s="425"/>
      <c r="H17" s="10">
        <f>COUNTIF(H9:H12,"MODERADA")</f>
        <v>2</v>
      </c>
      <c r="I17" s="8"/>
      <c r="J17" s="8"/>
      <c r="K17" s="7"/>
      <c r="L17" s="12"/>
      <c r="M17" s="425" t="s">
        <v>5</v>
      </c>
      <c r="N17" s="425"/>
      <c r="O17" s="10">
        <f>COUNTIF(O9:O12,"MODERADA")</f>
        <v>0</v>
      </c>
      <c r="V17" s="1"/>
      <c r="X17" s="1"/>
    </row>
    <row r="18" spans="2:24" x14ac:dyDescent="0.2">
      <c r="B18" s="15"/>
      <c r="D18" s="15"/>
      <c r="E18" s="7"/>
      <c r="F18" s="425" t="s">
        <v>4</v>
      </c>
      <c r="G18" s="425"/>
      <c r="H18" s="10">
        <f>COUNTIF(H9:H12,"ALTA")</f>
        <v>2</v>
      </c>
      <c r="I18" s="8"/>
      <c r="J18" s="8"/>
      <c r="K18" s="7"/>
      <c r="L18" s="7"/>
      <c r="M18" s="425" t="s">
        <v>4</v>
      </c>
      <c r="N18" s="425"/>
      <c r="O18" s="10">
        <f>COUNTIF(O9:O12,"ALTA")</f>
        <v>0</v>
      </c>
      <c r="P18" s="1"/>
      <c r="U18" s="1"/>
      <c r="V18" s="1"/>
      <c r="X18" s="1"/>
    </row>
    <row r="19" spans="2:24" ht="15.75" x14ac:dyDescent="0.2">
      <c r="B19" s="14" t="s">
        <v>3</v>
      </c>
      <c r="D19" s="13" t="s">
        <v>2</v>
      </c>
      <c r="E19" s="12"/>
      <c r="F19" s="425" t="s">
        <v>1</v>
      </c>
      <c r="G19" s="425"/>
      <c r="H19" s="10">
        <f>COUNTIF(H9:H12,"EXTREMA")</f>
        <v>0</v>
      </c>
      <c r="I19" s="8"/>
      <c r="J19" s="8"/>
      <c r="K19" s="7"/>
      <c r="L19" s="11"/>
      <c r="M19" s="425" t="s">
        <v>1</v>
      </c>
      <c r="N19" s="425"/>
      <c r="O19" s="10">
        <f>COUNTIF(O9:O12,"EXTREMA")</f>
        <v>0</v>
      </c>
      <c r="V19" s="1"/>
      <c r="X19" s="1"/>
    </row>
    <row r="20" spans="2:24" x14ac:dyDescent="0.2">
      <c r="D20" s="7"/>
      <c r="F20" s="7"/>
      <c r="G20" s="7"/>
      <c r="H20" s="9"/>
      <c r="I20" s="8"/>
      <c r="J20" s="8"/>
      <c r="K20" s="7"/>
      <c r="L20" s="7" t="s">
        <v>0</v>
      </c>
      <c r="O20" s="1"/>
      <c r="P20" s="1"/>
      <c r="U20" s="1"/>
      <c r="V20" s="1"/>
      <c r="X20" s="1"/>
    </row>
    <row r="21" spans="2:24" ht="15.75" x14ac:dyDescent="0.2">
      <c r="B21" s="6"/>
      <c r="C21" s="5"/>
    </row>
  </sheetData>
  <mergeCells count="38">
    <mergeCell ref="M19:N19"/>
    <mergeCell ref="F19:G19"/>
    <mergeCell ref="F18:G18"/>
    <mergeCell ref="M16:N16"/>
    <mergeCell ref="M17:N17"/>
    <mergeCell ref="M18:N18"/>
    <mergeCell ref="F16:G16"/>
    <mergeCell ref="F17:G17"/>
    <mergeCell ref="B7:B8"/>
    <mergeCell ref="B17:E17"/>
    <mergeCell ref="V7:W7"/>
    <mergeCell ref="X7:Y7"/>
    <mergeCell ref="R7:R8"/>
    <mergeCell ref="S7:S8"/>
    <mergeCell ref="M7:N7"/>
    <mergeCell ref="O7:O8"/>
    <mergeCell ref="L7:L8"/>
    <mergeCell ref="C7:C8"/>
    <mergeCell ref="D7:D8"/>
    <mergeCell ref="E7:E8"/>
    <mergeCell ref="F7:G7"/>
    <mergeCell ref="H7:H8"/>
    <mergeCell ref="J7:K7"/>
    <mergeCell ref="I7:I8"/>
    <mergeCell ref="AB7:AC7"/>
    <mergeCell ref="AD7:AE7"/>
    <mergeCell ref="AF7:AG7"/>
    <mergeCell ref="C1:V1"/>
    <mergeCell ref="C2:V2"/>
    <mergeCell ref="U7:U8"/>
    <mergeCell ref="P7:P8"/>
    <mergeCell ref="Q7:Q8"/>
    <mergeCell ref="T7:T8"/>
    <mergeCell ref="E4:P4"/>
    <mergeCell ref="Q4:R4"/>
    <mergeCell ref="S4:U4"/>
    <mergeCell ref="E5:U5"/>
    <mergeCell ref="Z7:AA7"/>
  </mergeCells>
  <conditionalFormatting sqref="H6 O6 H15:H1048576 O15:O1048576">
    <cfRule type="cellIs" dxfId="470" priority="24" operator="equal">
      <formula>"BAJA"</formula>
    </cfRule>
  </conditionalFormatting>
  <conditionalFormatting sqref="H6 O6 H15:H1048576 O15:O1048576">
    <cfRule type="cellIs" dxfId="469" priority="21" operator="equal">
      <formula>"EXTREMA"</formula>
    </cfRule>
    <cfRule type="cellIs" dxfId="468" priority="22" operator="equal">
      <formula>"ALTA"</formula>
    </cfRule>
    <cfRule type="cellIs" dxfId="467" priority="23" operator="equal">
      <formula>"MODERADA"</formula>
    </cfRule>
  </conditionalFormatting>
  <conditionalFormatting sqref="E6:F6 F9:G14 E15:F1048576 M6:N6 M15:N1048576">
    <cfRule type="colorScale" priority="20">
      <colorScale>
        <cfvo type="num" val="1"/>
        <cfvo type="num" val="3"/>
        <cfvo type="num" val="5"/>
        <color theme="6" tint="-0.499984740745262"/>
        <color rgb="FFFFFF00"/>
        <color rgb="FFC00000"/>
      </colorScale>
    </cfRule>
  </conditionalFormatting>
  <conditionalFormatting sqref="H9:H14">
    <cfRule type="cellIs" dxfId="466" priority="16" operator="equal">
      <formula>"EXTREMA"</formula>
    </cfRule>
    <cfRule type="cellIs" dxfId="465" priority="17" operator="equal">
      <formula>"ALTA"</formula>
    </cfRule>
    <cfRule type="cellIs" dxfId="464" priority="18" operator="equal">
      <formula>"MODERADA"</formula>
    </cfRule>
    <cfRule type="cellIs" dxfId="463" priority="19" operator="equal">
      <formula>"BAJA"</formula>
    </cfRule>
  </conditionalFormatting>
  <conditionalFormatting sqref="O9:O14">
    <cfRule type="cellIs" dxfId="462" priority="12" operator="equal">
      <formula>"EXTREMA"</formula>
    </cfRule>
    <cfRule type="cellIs" dxfId="461" priority="13" operator="equal">
      <formula>"ALTA"</formula>
    </cfRule>
    <cfRule type="cellIs" dxfId="460" priority="14" operator="equal">
      <formula>"MODERADA"</formula>
    </cfRule>
    <cfRule type="cellIs" dxfId="459" priority="15" operator="equal">
      <formula>"BAJA"</formula>
    </cfRule>
  </conditionalFormatting>
  <conditionalFormatting sqref="M9:N14">
    <cfRule type="colorScale" priority="11">
      <colorScale>
        <cfvo type="num" val="1"/>
        <cfvo type="num" val="3"/>
        <cfvo type="num" val="5"/>
        <color theme="6" tint="-0.499984740745262"/>
        <color rgb="FFFFFF00"/>
        <color rgb="FFC00000"/>
      </colorScale>
    </cfRule>
  </conditionalFormatting>
  <conditionalFormatting sqref="F7:G8 M7:N8">
    <cfRule type="colorScale" priority="10">
      <colorScale>
        <cfvo type="num" val="1"/>
        <cfvo type="num" val="3"/>
        <cfvo type="num" val="5"/>
        <color theme="6" tint="-0.499984740745262"/>
        <color rgb="FFFFFF00"/>
        <color rgb="FFC00000"/>
      </colorScale>
    </cfRule>
  </conditionalFormatting>
  <conditionalFormatting sqref="H7:H8 O7:O8">
    <cfRule type="cellIs" dxfId="458" priority="9" operator="equal">
      <formula>"BAJA"</formula>
    </cfRule>
  </conditionalFormatting>
  <conditionalFormatting sqref="H7:H8 O7:O8">
    <cfRule type="cellIs" dxfId="457" priority="6" operator="equal">
      <formula>"EXTREMA"</formula>
    </cfRule>
    <cfRule type="cellIs" dxfId="456" priority="7" operator="equal">
      <formula>"ALTA"</formula>
    </cfRule>
    <cfRule type="cellIs" dxfId="455" priority="8" operator="equal">
      <formula>"MODERADA"</formula>
    </cfRule>
  </conditionalFormatting>
  <conditionalFormatting sqref="I3 P3">
    <cfRule type="cellIs" dxfId="454" priority="5" operator="equal">
      <formula>"BAJA"</formula>
    </cfRule>
  </conditionalFormatting>
  <conditionalFormatting sqref="I3 P3">
    <cfRule type="cellIs" dxfId="453" priority="2" operator="equal">
      <formula>"EXTREMA"</formula>
    </cfRule>
    <cfRule type="cellIs" dxfId="452" priority="3" operator="equal">
      <formula>"ALTA"</formula>
    </cfRule>
    <cfRule type="cellIs" dxfId="451" priority="4" operator="equal">
      <formula>"MODERADA"</formula>
    </cfRule>
  </conditionalFormatting>
  <conditionalFormatting sqref="F3:G3 N3:O3">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27559055118110237" top="0.6692913385826772" bottom="0.23622047244094491" header="0.31496062992125984" footer="0.15748031496062992"/>
  <pageSetup paperSize="258" scale="4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autoPageBreaks="0" fitToPage="1"/>
  </sheetPr>
  <dimension ref="A1:AG36"/>
  <sheetViews>
    <sheetView showGridLines="0" topLeftCell="A15" zoomScale="80" zoomScaleNormal="80" workbookViewId="0">
      <selection activeCell="B1" sqref="B1:AA20"/>
    </sheetView>
  </sheetViews>
  <sheetFormatPr baseColWidth="10" defaultColWidth="11.42578125" defaultRowHeight="12" x14ac:dyDescent="0.2"/>
  <cols>
    <col min="1" max="1" width="4.7109375" style="1" customWidth="1"/>
    <col min="2" max="2" width="21.7109375" style="1" customWidth="1"/>
    <col min="3" max="3" width="19.7109375" style="1" customWidth="1"/>
    <col min="4" max="4" width="21.710937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140625" style="1" customWidth="1"/>
    <col min="20" max="20" width="16.7109375" style="1" customWidth="1"/>
    <col min="21" max="21" width="16.7109375" style="2" customWidth="1"/>
    <col min="22" max="22" width="13" style="2" hidden="1" customWidth="1"/>
    <col min="23" max="23" width="46.140625" style="1" hidden="1" customWidth="1"/>
    <col min="24" max="24" width="13" style="2" hidden="1" customWidth="1"/>
    <col min="25" max="25" width="46.140625" style="1" hidden="1" customWidth="1"/>
    <col min="26" max="26" width="25.140625" style="1" customWidth="1"/>
    <col min="27" max="27" width="48.28515625" style="1" customWidth="1"/>
    <col min="28" max="28" width="25.140625" style="1" customWidth="1"/>
    <col min="29" max="29" width="53.7109375" style="1" customWidth="1"/>
    <col min="30" max="30" width="14.28515625" style="1" bestFit="1" customWidth="1"/>
    <col min="31" max="31" width="20.140625" style="1" customWidth="1"/>
    <col min="32" max="32" width="14.28515625" style="1" bestFit="1" customWidth="1"/>
    <col min="33" max="33" width="19.42578125" style="1" customWidth="1"/>
    <col min="34" max="16384" width="11.42578125" style="1"/>
  </cols>
  <sheetData>
    <row r="1" spans="1:33" ht="21" customHeight="1" x14ac:dyDescent="0.35">
      <c r="E1" s="444" t="s">
        <v>379</v>
      </c>
      <c r="F1" s="444"/>
      <c r="G1" s="444"/>
      <c r="H1" s="444"/>
      <c r="I1" s="444"/>
      <c r="J1" s="444"/>
      <c r="K1" s="444"/>
      <c r="L1" s="444"/>
      <c r="M1" s="444"/>
      <c r="N1" s="444"/>
      <c r="O1" s="444"/>
      <c r="P1" s="444"/>
      <c r="Q1" s="444"/>
      <c r="R1" s="444"/>
      <c r="S1" s="444"/>
      <c r="T1" s="444"/>
      <c r="U1" s="444"/>
      <c r="V1" s="444"/>
      <c r="W1" s="444"/>
      <c r="X1" s="444"/>
    </row>
    <row r="2" spans="1:33" ht="23.25" customHeight="1" x14ac:dyDescent="0.35">
      <c r="E2" s="444" t="s">
        <v>380</v>
      </c>
      <c r="F2" s="444"/>
      <c r="G2" s="444"/>
      <c r="H2" s="444"/>
      <c r="I2" s="444"/>
      <c r="J2" s="444"/>
      <c r="K2" s="444"/>
      <c r="L2" s="444"/>
      <c r="M2" s="444"/>
      <c r="N2" s="444"/>
      <c r="O2" s="444"/>
      <c r="P2" s="444"/>
      <c r="Q2" s="444"/>
      <c r="R2" s="444"/>
      <c r="S2" s="444"/>
      <c r="T2" s="444"/>
      <c r="U2" s="444"/>
      <c r="V2" s="444"/>
      <c r="W2" s="444"/>
      <c r="X2" s="444"/>
    </row>
    <row r="3" spans="1:33" ht="26.25" customHeight="1" x14ac:dyDescent="0.35">
      <c r="G3" s="50"/>
      <c r="H3" s="50"/>
      <c r="I3" s="50"/>
      <c r="J3" s="50"/>
      <c r="K3" s="51"/>
      <c r="L3" s="50"/>
      <c r="M3" s="50"/>
      <c r="N3" s="50"/>
      <c r="O3" s="50"/>
      <c r="P3" s="1"/>
      <c r="R3" s="3"/>
      <c r="S3" s="3"/>
      <c r="U3" s="1"/>
      <c r="V3" s="1"/>
    </row>
    <row r="4" spans="1:33" ht="21.75" thickBot="1" x14ac:dyDescent="0.4">
      <c r="D4" s="50"/>
      <c r="E4" s="50"/>
      <c r="F4" s="50"/>
      <c r="G4" s="50"/>
      <c r="H4" s="51"/>
      <c r="I4" s="50"/>
      <c r="J4" s="50"/>
      <c r="K4" s="50"/>
      <c r="L4" s="50"/>
    </row>
    <row r="5" spans="1:33" s="19" customFormat="1" ht="24" customHeight="1" x14ac:dyDescent="0.25">
      <c r="A5" s="47"/>
      <c r="D5" s="373" t="s">
        <v>73</v>
      </c>
      <c r="E5" s="485" t="s">
        <v>196</v>
      </c>
      <c r="F5" s="476"/>
      <c r="G5" s="476"/>
      <c r="H5" s="476"/>
      <c r="I5" s="476"/>
      <c r="J5" s="476"/>
      <c r="K5" s="476"/>
      <c r="L5" s="476"/>
      <c r="M5" s="476"/>
      <c r="N5" s="476"/>
      <c r="O5" s="476"/>
      <c r="P5" s="476"/>
      <c r="Q5" s="477" t="s">
        <v>71</v>
      </c>
      <c r="R5" s="477"/>
      <c r="S5" s="478">
        <v>2022</v>
      </c>
      <c r="T5" s="478"/>
      <c r="U5" s="479"/>
      <c r="V5" s="49"/>
      <c r="X5" s="49"/>
    </row>
    <row r="6" spans="1:33" s="19" customFormat="1" ht="42" customHeight="1" thickBot="1" x14ac:dyDescent="0.3">
      <c r="A6" s="47"/>
      <c r="D6" s="374" t="s">
        <v>70</v>
      </c>
      <c r="E6" s="486" t="s">
        <v>197</v>
      </c>
      <c r="F6" s="480"/>
      <c r="G6" s="480"/>
      <c r="H6" s="480"/>
      <c r="I6" s="480"/>
      <c r="J6" s="480"/>
      <c r="K6" s="480"/>
      <c r="L6" s="480"/>
      <c r="M6" s="480"/>
      <c r="N6" s="480"/>
      <c r="O6" s="480"/>
      <c r="P6" s="480"/>
      <c r="Q6" s="480"/>
      <c r="R6" s="480"/>
      <c r="S6" s="480"/>
      <c r="T6" s="480"/>
      <c r="U6" s="481"/>
      <c r="V6" s="48"/>
      <c r="X6" s="48"/>
    </row>
    <row r="7" spans="1:33" s="19" customFormat="1" ht="15" x14ac:dyDescent="0.25">
      <c r="A7" s="47"/>
      <c r="B7" s="46"/>
      <c r="C7" s="46"/>
      <c r="H7" s="44"/>
      <c r="I7" s="45"/>
      <c r="J7" s="45"/>
      <c r="O7" s="44"/>
      <c r="P7" s="44"/>
      <c r="U7" s="44"/>
      <c r="V7" s="44"/>
      <c r="X7" s="44"/>
    </row>
    <row r="8" spans="1:33" s="35" customFormat="1" ht="30" customHeight="1" x14ac:dyDescent="0.25">
      <c r="A8" s="43"/>
      <c r="B8" s="414" t="s">
        <v>68</v>
      </c>
      <c r="C8" s="414" t="s">
        <v>67</v>
      </c>
      <c r="D8" s="414" t="s">
        <v>65</v>
      </c>
      <c r="E8" s="445" t="s">
        <v>64</v>
      </c>
      <c r="F8" s="414" t="s">
        <v>63</v>
      </c>
      <c r="G8" s="414"/>
      <c r="H8" s="423" t="s">
        <v>58</v>
      </c>
      <c r="I8" s="418" t="s">
        <v>62</v>
      </c>
      <c r="J8" s="420" t="s">
        <v>61</v>
      </c>
      <c r="K8" s="421"/>
      <c r="L8" s="446" t="s">
        <v>60</v>
      </c>
      <c r="M8" s="414" t="s">
        <v>59</v>
      </c>
      <c r="N8" s="414"/>
      <c r="O8" s="423" t="s">
        <v>58</v>
      </c>
      <c r="P8" s="445" t="s">
        <v>57</v>
      </c>
      <c r="Q8" s="414" t="s">
        <v>56</v>
      </c>
      <c r="R8" s="484" t="s">
        <v>55</v>
      </c>
      <c r="S8" s="414" t="s">
        <v>198</v>
      </c>
      <c r="T8" s="418" t="s">
        <v>53</v>
      </c>
      <c r="U8" s="414" t="s">
        <v>52</v>
      </c>
      <c r="V8" s="482" t="s">
        <v>51</v>
      </c>
      <c r="W8" s="483"/>
      <c r="X8" s="482" t="s">
        <v>305</v>
      </c>
      <c r="Y8" s="483"/>
      <c r="Z8" s="422" t="s">
        <v>689</v>
      </c>
      <c r="AA8" s="422"/>
      <c r="AB8" s="422" t="s">
        <v>690</v>
      </c>
      <c r="AC8" s="422"/>
      <c r="AD8" s="422" t="s">
        <v>691</v>
      </c>
      <c r="AE8" s="422"/>
      <c r="AF8" s="422" t="s">
        <v>692</v>
      </c>
      <c r="AG8" s="422"/>
    </row>
    <row r="9" spans="1:33" s="35" customFormat="1" ht="87" customHeight="1" x14ac:dyDescent="0.25">
      <c r="A9" s="43"/>
      <c r="B9" s="414"/>
      <c r="C9" s="414"/>
      <c r="D9" s="414"/>
      <c r="E9" s="445"/>
      <c r="F9" s="42" t="s">
        <v>48</v>
      </c>
      <c r="G9" s="59" t="s">
        <v>47</v>
      </c>
      <c r="H9" s="424"/>
      <c r="I9" s="419"/>
      <c r="J9" s="58" t="s">
        <v>50</v>
      </c>
      <c r="K9" s="39" t="s">
        <v>49</v>
      </c>
      <c r="L9" s="447"/>
      <c r="M9" s="38" t="s">
        <v>48</v>
      </c>
      <c r="N9" s="37" t="s">
        <v>47</v>
      </c>
      <c r="O9" s="424"/>
      <c r="P9" s="445"/>
      <c r="Q9" s="414"/>
      <c r="R9" s="484"/>
      <c r="S9" s="414"/>
      <c r="T9" s="419"/>
      <c r="U9" s="414"/>
      <c r="V9" s="36" t="s">
        <v>46</v>
      </c>
      <c r="W9" s="36" t="s">
        <v>45</v>
      </c>
      <c r="X9" s="36" t="s">
        <v>46</v>
      </c>
      <c r="Y9" s="36" t="s">
        <v>45</v>
      </c>
      <c r="Z9" s="36" t="s">
        <v>693</v>
      </c>
      <c r="AA9" s="36" t="s">
        <v>45</v>
      </c>
      <c r="AB9" s="36" t="s">
        <v>693</v>
      </c>
      <c r="AC9" s="36" t="s">
        <v>45</v>
      </c>
      <c r="AD9" s="36" t="s">
        <v>693</v>
      </c>
      <c r="AE9" s="36" t="s">
        <v>45</v>
      </c>
      <c r="AF9" s="36" t="s">
        <v>693</v>
      </c>
      <c r="AG9" s="36" t="s">
        <v>45</v>
      </c>
    </row>
    <row r="10" spans="1:33" s="19" customFormat="1" ht="149.25" customHeight="1" x14ac:dyDescent="0.25">
      <c r="A10" s="29">
        <v>1</v>
      </c>
      <c r="B10" s="22" t="s">
        <v>199</v>
      </c>
      <c r="C10" s="28" t="s">
        <v>200</v>
      </c>
      <c r="D10" s="22" t="s">
        <v>201</v>
      </c>
      <c r="E10" s="23" t="s">
        <v>16</v>
      </c>
      <c r="F10" s="22">
        <v>5</v>
      </c>
      <c r="G10" s="22">
        <v>3</v>
      </c>
      <c r="H10" s="26" t="str">
        <f>INDEX([4]Listas!$L$4:$P$8,F10,G10)</f>
        <v>EXTREMA</v>
      </c>
      <c r="I10" s="27" t="s">
        <v>202</v>
      </c>
      <c r="J10" s="25" t="s">
        <v>23</v>
      </c>
      <c r="K10" s="25"/>
      <c r="L10" s="22">
        <f>'[4]Evaluación de Controles'!X23</f>
        <v>85</v>
      </c>
      <c r="M10" s="22">
        <f>IF('[4]Evaluación de Controles'!F23="X",IF(L10&gt;75,IF(F10&gt;2,F10-2,IF(F10&gt;1,F10-1,F10)),IF(L10&gt;50,IF(F10&gt;1,F10-1,F10),F10)),F10)</f>
        <v>3</v>
      </c>
      <c r="N10" s="22">
        <f>IF('[4]Evaluación de Controles'!H23="X",IF(L10&gt;75,IF(G10&gt;2,G10-2,IF(G10&gt;1,G10-1,G10)),IF(L10&gt;50,IF(G10&gt;1,G10-1,G10),G10)),G10)</f>
        <v>3</v>
      </c>
      <c r="O10" s="26" t="str">
        <f>INDEX([4]Listas!$L$4:$P$8,M10,N10)</f>
        <v>ALTA</v>
      </c>
      <c r="P10" s="25" t="s">
        <v>203</v>
      </c>
      <c r="Q10" s="24" t="s">
        <v>204</v>
      </c>
      <c r="R10" s="25" t="s">
        <v>205</v>
      </c>
      <c r="S10" s="22" t="s">
        <v>206</v>
      </c>
      <c r="T10" s="22" t="s">
        <v>207</v>
      </c>
      <c r="U10" s="22" t="s">
        <v>208</v>
      </c>
      <c r="V10" s="33">
        <v>1</v>
      </c>
      <c r="W10" s="30" t="s">
        <v>209</v>
      </c>
      <c r="X10" s="33">
        <v>1</v>
      </c>
      <c r="Y10" s="30" t="s">
        <v>307</v>
      </c>
      <c r="Z10" s="349">
        <v>0.25</v>
      </c>
      <c r="AA10" s="348" t="s">
        <v>699</v>
      </c>
      <c r="AB10" s="349"/>
      <c r="AC10" s="348"/>
      <c r="AD10" s="145"/>
      <c r="AE10" s="145"/>
      <c r="AF10" s="145"/>
      <c r="AG10" s="145"/>
    </row>
    <row r="11" spans="1:33" s="19" customFormat="1" ht="162" customHeight="1" x14ac:dyDescent="0.25">
      <c r="A11" s="29">
        <v>2</v>
      </c>
      <c r="B11" s="22" t="s">
        <v>210</v>
      </c>
      <c r="C11" s="61" t="s">
        <v>211</v>
      </c>
      <c r="D11" s="22" t="s">
        <v>212</v>
      </c>
      <c r="E11" s="23" t="s">
        <v>81</v>
      </c>
      <c r="F11" s="22">
        <v>3</v>
      </c>
      <c r="G11" s="22">
        <v>3</v>
      </c>
      <c r="H11" s="26" t="str">
        <f>INDEX([4]Listas!$L$4:$P$8,F11,G11)</f>
        <v>ALTA</v>
      </c>
      <c r="I11" s="27" t="s">
        <v>213</v>
      </c>
      <c r="J11" s="25" t="s">
        <v>14</v>
      </c>
      <c r="K11" s="25" t="str">
        <f>IF('[4]Evaluación de Controles'!F24="X","Probabilidad",IF('[4]Evaluación de Controles'!H24="X","Impacto",))</f>
        <v>Probabilidad</v>
      </c>
      <c r="L11" s="22">
        <f>'[4]Evaluación de Controles'!X24</f>
        <v>85</v>
      </c>
      <c r="M11" s="22">
        <f>IF('[4]Evaluación de Controles'!F24="X",IF(L11&gt;75,IF(F11&gt;2,F11-2,IF(F11&gt;1,F11-1,F11)),IF(L11&gt;50,IF(F11&gt;1,F11-1,F11),F11)),F11)</f>
        <v>1</v>
      </c>
      <c r="N11" s="22">
        <f>IF('[4]Evaluación de Controles'!H24="X",IF(L11&gt;75,IF(G11&gt;2,G11-2,IF(G11&gt;1,G11-1,G11)),IF(L11&gt;50,IF(G11&gt;1,G11-1,G11),G11)),G11)</f>
        <v>3</v>
      </c>
      <c r="O11" s="26" t="str">
        <f>INDEX([4]Listas!$L$4:$P$8,M11,N11)</f>
        <v>MODERADA</v>
      </c>
      <c r="P11" s="25" t="s">
        <v>13</v>
      </c>
      <c r="Q11" s="24" t="s">
        <v>214</v>
      </c>
      <c r="R11" s="25" t="s">
        <v>31</v>
      </c>
      <c r="S11" s="22" t="s">
        <v>206</v>
      </c>
      <c r="T11" s="22" t="s">
        <v>215</v>
      </c>
      <c r="U11" s="22" t="s">
        <v>216</v>
      </c>
      <c r="V11" s="33">
        <v>1</v>
      </c>
      <c r="W11" s="30" t="s">
        <v>217</v>
      </c>
      <c r="X11" s="33">
        <v>1</v>
      </c>
      <c r="Y11" s="74" t="s">
        <v>308</v>
      </c>
      <c r="Z11" s="349">
        <v>0.34</v>
      </c>
      <c r="AA11" s="348" t="s">
        <v>700</v>
      </c>
      <c r="AB11" s="349"/>
      <c r="AC11" s="348"/>
      <c r="AD11" s="145"/>
      <c r="AE11" s="145"/>
      <c r="AF11" s="145"/>
      <c r="AG11" s="145"/>
    </row>
    <row r="12" spans="1:33" s="19" customFormat="1" ht="157.5" customHeight="1" x14ac:dyDescent="0.25">
      <c r="A12" s="29">
        <v>3</v>
      </c>
      <c r="B12" s="22" t="s">
        <v>218</v>
      </c>
      <c r="C12" s="28" t="s">
        <v>219</v>
      </c>
      <c r="D12" s="22" t="s">
        <v>220</v>
      </c>
      <c r="E12" s="23" t="s">
        <v>16</v>
      </c>
      <c r="F12" s="22">
        <v>4</v>
      </c>
      <c r="G12" s="22">
        <v>3</v>
      </c>
      <c r="H12" s="26" t="str">
        <f>INDEX([4]Listas!$L$4:$P$8,F12,G12)</f>
        <v>ALTA</v>
      </c>
      <c r="I12" s="27" t="s">
        <v>221</v>
      </c>
      <c r="J12" s="25" t="s">
        <v>182</v>
      </c>
      <c r="K12" s="25" t="str">
        <f>IF('[4]Evaluación de Controles'!F25="X","Probabilidad",IF('[4]Evaluación de Controles'!H25="X","Impacto",))</f>
        <v>Probabilidad</v>
      </c>
      <c r="L12" s="22">
        <f>'[4]Evaluación de Controles'!X25</f>
        <v>85</v>
      </c>
      <c r="M12" s="22">
        <f>IF('[4]Evaluación de Controles'!F25="X",IF(L12&gt;75,IF(F12&gt;2,F12-2,IF(F12&gt;1,F12-1,F12)),IF(L12&gt;50,IF(F12&gt;1,F12-1,F12),F12)),F12)</f>
        <v>2</v>
      </c>
      <c r="N12" s="22">
        <f>IF('[4]Evaluación de Controles'!H25="X",IF(L12&gt;75,IF(G12&gt;2,G12-2,IF(G12&gt;1,G12-1,G12)),IF(L12&gt;50,IF(G12&gt;1,G12-1,G12),G12)),G12)</f>
        <v>3</v>
      </c>
      <c r="O12" s="26" t="str">
        <f>INDEX([4]Listas!$L$4:$P$8,M12,N12)</f>
        <v>MODERADA</v>
      </c>
      <c r="P12" s="25" t="s">
        <v>203</v>
      </c>
      <c r="Q12" s="24" t="s">
        <v>222</v>
      </c>
      <c r="R12" s="25" t="s">
        <v>223</v>
      </c>
      <c r="S12" s="22" t="s">
        <v>206</v>
      </c>
      <c r="T12" s="22" t="s">
        <v>224</v>
      </c>
      <c r="U12" s="22" t="s">
        <v>225</v>
      </c>
      <c r="V12" s="33">
        <v>1</v>
      </c>
      <c r="W12" s="30" t="s">
        <v>226</v>
      </c>
      <c r="X12" s="33">
        <v>1</v>
      </c>
      <c r="Y12" s="74" t="s">
        <v>309</v>
      </c>
      <c r="Z12" s="349">
        <v>1</v>
      </c>
      <c r="AA12" s="348" t="s">
        <v>701</v>
      </c>
      <c r="AB12" s="349"/>
      <c r="AC12" s="348"/>
      <c r="AD12" s="145"/>
      <c r="AE12" s="145"/>
      <c r="AF12" s="145"/>
      <c r="AG12" s="145"/>
    </row>
    <row r="13" spans="1:33" s="19" customFormat="1" ht="105.75" hidden="1" customHeight="1" x14ac:dyDescent="0.25">
      <c r="A13" s="29"/>
      <c r="B13" s="22"/>
      <c r="C13" s="28"/>
      <c r="D13" s="22"/>
      <c r="E13" s="23"/>
      <c r="F13" s="22"/>
      <c r="G13" s="22"/>
      <c r="H13" s="26"/>
      <c r="I13" s="27"/>
      <c r="J13" s="25"/>
      <c r="K13" s="25"/>
      <c r="L13" s="22"/>
      <c r="M13" s="22"/>
      <c r="N13" s="22"/>
      <c r="O13" s="26"/>
      <c r="P13" s="25"/>
      <c r="Q13" s="24"/>
      <c r="R13" s="25"/>
      <c r="S13" s="22"/>
      <c r="T13" s="22"/>
      <c r="U13" s="22"/>
      <c r="V13" s="68"/>
      <c r="W13" s="69"/>
      <c r="X13" s="68"/>
      <c r="Y13" s="70"/>
    </row>
    <row r="14" spans="1:33" s="19" customFormat="1" ht="115.5" hidden="1" customHeight="1" x14ac:dyDescent="0.25">
      <c r="A14" s="29"/>
      <c r="B14" s="22"/>
      <c r="C14" s="28"/>
      <c r="D14" s="22"/>
      <c r="E14" s="23"/>
      <c r="F14" s="22"/>
      <c r="G14" s="22"/>
      <c r="H14" s="26"/>
      <c r="I14" s="27"/>
      <c r="J14" s="25"/>
      <c r="K14" s="25"/>
      <c r="L14" s="22"/>
      <c r="M14" s="22"/>
      <c r="N14" s="22"/>
      <c r="O14" s="26"/>
      <c r="P14" s="25"/>
      <c r="Q14" s="24"/>
      <c r="R14" s="25"/>
      <c r="S14" s="22"/>
      <c r="T14" s="22"/>
      <c r="U14" s="22"/>
      <c r="V14" s="68"/>
      <c r="W14" s="69"/>
      <c r="X14" s="68"/>
      <c r="Y14" s="70"/>
    </row>
    <row r="15" spans="1:33" ht="26.25" x14ac:dyDescent="0.2">
      <c r="H15" s="1"/>
      <c r="I15" s="1"/>
      <c r="J15" s="1"/>
      <c r="O15" s="1"/>
      <c r="P15" s="1"/>
      <c r="U15" s="1"/>
      <c r="V15" s="71"/>
      <c r="W15" s="70"/>
      <c r="X15" s="71"/>
      <c r="Y15" s="70"/>
    </row>
    <row r="16" spans="1:33" x14ac:dyDescent="0.2">
      <c r="F16" s="425" t="s">
        <v>6</v>
      </c>
      <c r="G16" s="425"/>
      <c r="H16" s="10">
        <f>COUNTIF(H10:H12,"BAJA")</f>
        <v>0</v>
      </c>
      <c r="I16" s="1"/>
      <c r="J16" s="1"/>
      <c r="M16" s="425" t="s">
        <v>6</v>
      </c>
      <c r="N16" s="425"/>
      <c r="O16" s="10">
        <f>COUNTIF(O10:O12,"BAJA")</f>
        <v>0</v>
      </c>
      <c r="P16" s="1"/>
      <c r="U16" s="1"/>
      <c r="V16" s="1"/>
      <c r="X16" s="1"/>
    </row>
    <row r="17" spans="2:24" x14ac:dyDescent="0.2">
      <c r="F17" s="425" t="s">
        <v>5</v>
      </c>
      <c r="G17" s="425"/>
      <c r="H17" s="10">
        <f>COUNTIF(H10:H12,"MODERADA")</f>
        <v>0</v>
      </c>
      <c r="I17" s="1"/>
      <c r="J17" s="1"/>
      <c r="M17" s="425" t="s">
        <v>5</v>
      </c>
      <c r="N17" s="425"/>
      <c r="O17" s="10">
        <f>COUNTIF(O10:O12,"MODERADA")</f>
        <v>2</v>
      </c>
      <c r="P17" s="1"/>
      <c r="U17" s="1"/>
      <c r="V17" s="1"/>
      <c r="X17" s="1"/>
    </row>
    <row r="18" spans="2:24" x14ac:dyDescent="0.2">
      <c r="B18" s="15"/>
      <c r="D18" s="15"/>
      <c r="F18" s="425" t="s">
        <v>4</v>
      </c>
      <c r="G18" s="425"/>
      <c r="H18" s="10">
        <f>COUNTIF(H10:H12,"ALTA")</f>
        <v>2</v>
      </c>
      <c r="I18" s="1"/>
      <c r="J18" s="1"/>
      <c r="M18" s="425" t="s">
        <v>4</v>
      </c>
      <c r="N18" s="425"/>
      <c r="O18" s="10">
        <f>COUNTIF(O10:O12,"ALTA")</f>
        <v>1</v>
      </c>
      <c r="P18" s="1"/>
      <c r="U18" s="1"/>
      <c r="V18" s="1"/>
      <c r="X18" s="1"/>
    </row>
    <row r="19" spans="2:24" ht="15.75" x14ac:dyDescent="0.2">
      <c r="B19" s="14" t="s">
        <v>3</v>
      </c>
      <c r="D19" s="13" t="s">
        <v>2</v>
      </c>
      <c r="F19" s="425" t="s">
        <v>1</v>
      </c>
      <c r="G19" s="425"/>
      <c r="H19" s="10">
        <f>COUNTIF(H10:H12,"EXTREMA")</f>
        <v>1</v>
      </c>
      <c r="I19" s="1"/>
      <c r="J19" s="1"/>
      <c r="M19" s="425" t="s">
        <v>1</v>
      </c>
      <c r="N19" s="425"/>
      <c r="O19" s="10">
        <f>COUNTIF(O10:O12,"EXTREMA")</f>
        <v>0</v>
      </c>
      <c r="P19" s="1"/>
      <c r="U19" s="1"/>
      <c r="V19" s="1"/>
      <c r="X19" s="1"/>
    </row>
    <row r="20" spans="2:24" x14ac:dyDescent="0.2">
      <c r="H20" s="1"/>
      <c r="I20" s="1"/>
      <c r="J20" s="1"/>
      <c r="O20" s="1"/>
      <c r="P20" s="1"/>
      <c r="U20" s="1"/>
      <c r="V20" s="1"/>
      <c r="X20" s="1"/>
    </row>
    <row r="21" spans="2:24" x14ac:dyDescent="0.2">
      <c r="H21" s="1"/>
      <c r="I21" s="1"/>
      <c r="J21" s="1"/>
      <c r="O21" s="1"/>
      <c r="P21" s="1"/>
      <c r="U21" s="1"/>
      <c r="V21" s="1"/>
      <c r="X21" s="1"/>
    </row>
    <row r="22" spans="2:24" ht="15.75" x14ac:dyDescent="0.2">
      <c r="B22" s="6"/>
      <c r="C22" s="5"/>
      <c r="H22" s="1"/>
      <c r="I22" s="1"/>
      <c r="J22" s="1"/>
      <c r="O22" s="1"/>
      <c r="P22" s="1"/>
      <c r="U22" s="1"/>
    </row>
    <row r="23" spans="2:24" x14ac:dyDescent="0.2">
      <c r="H23" s="1"/>
      <c r="I23" s="1"/>
      <c r="J23" s="1"/>
      <c r="O23" s="1"/>
      <c r="P23" s="1"/>
      <c r="U23" s="1"/>
    </row>
    <row r="24" spans="2:24" x14ac:dyDescent="0.2">
      <c r="H24" s="1"/>
      <c r="I24" s="1"/>
      <c r="J24" s="1"/>
      <c r="O24" s="1"/>
      <c r="P24" s="1"/>
      <c r="U24" s="1"/>
    </row>
    <row r="25" spans="2:24" x14ac:dyDescent="0.2">
      <c r="H25" s="1"/>
      <c r="I25" s="1"/>
      <c r="J25" s="1"/>
      <c r="O25" s="1"/>
      <c r="P25" s="1"/>
      <c r="U25" s="1"/>
    </row>
    <row r="26" spans="2:24" x14ac:dyDescent="0.2">
      <c r="H26" s="1"/>
      <c r="I26" s="1"/>
      <c r="J26" s="1"/>
      <c r="O26" s="1"/>
      <c r="P26" s="1"/>
      <c r="U26" s="1"/>
    </row>
    <row r="27" spans="2:24" x14ac:dyDescent="0.2">
      <c r="H27" s="1"/>
      <c r="I27" s="1"/>
      <c r="J27" s="1"/>
      <c r="O27" s="1"/>
      <c r="P27" s="1"/>
      <c r="U27" s="1"/>
    </row>
    <row r="28" spans="2:24" x14ac:dyDescent="0.2">
      <c r="H28" s="1"/>
      <c r="I28" s="1"/>
      <c r="J28" s="1"/>
      <c r="O28" s="1"/>
      <c r="P28" s="1"/>
      <c r="U28" s="1"/>
    </row>
    <row r="29" spans="2:24" x14ac:dyDescent="0.2">
      <c r="H29" s="1"/>
      <c r="I29" s="1"/>
      <c r="J29" s="1"/>
      <c r="O29" s="1"/>
      <c r="P29" s="1"/>
      <c r="U29" s="1"/>
    </row>
    <row r="30" spans="2:24" ht="23.25" customHeight="1" x14ac:dyDescent="0.2">
      <c r="H30" s="1"/>
      <c r="I30" s="1"/>
      <c r="J30" s="1"/>
      <c r="O30" s="1"/>
      <c r="P30" s="1"/>
      <c r="U30" s="1"/>
    </row>
    <row r="31" spans="2:24" x14ac:dyDescent="0.2">
      <c r="H31" s="1"/>
      <c r="I31" s="1"/>
      <c r="J31" s="1"/>
      <c r="O31" s="1"/>
      <c r="P31" s="1"/>
      <c r="U31" s="1"/>
    </row>
    <row r="32" spans="2:24" x14ac:dyDescent="0.2">
      <c r="H32" s="1"/>
      <c r="I32" s="1"/>
      <c r="J32" s="1"/>
      <c r="O32" s="1"/>
      <c r="P32" s="1"/>
      <c r="U32" s="1"/>
    </row>
    <row r="33" spans="1:25" x14ac:dyDescent="0.2">
      <c r="H33" s="1"/>
      <c r="I33" s="1"/>
      <c r="J33" s="1"/>
      <c r="O33" s="1"/>
      <c r="P33" s="1"/>
      <c r="U33" s="1"/>
    </row>
    <row r="34" spans="1:25" s="2" customFormat="1" x14ac:dyDescent="0.2">
      <c r="A34" s="1"/>
      <c r="B34" s="1"/>
      <c r="C34" s="1"/>
      <c r="D34" s="1"/>
      <c r="E34" s="1"/>
      <c r="F34" s="1"/>
      <c r="G34" s="1"/>
      <c r="H34" s="1"/>
      <c r="I34" s="1"/>
      <c r="J34" s="1"/>
      <c r="K34" s="1"/>
      <c r="L34" s="1"/>
      <c r="M34" s="1"/>
      <c r="N34" s="1"/>
      <c r="O34" s="1"/>
      <c r="P34" s="1"/>
      <c r="Q34" s="1"/>
      <c r="R34" s="1"/>
      <c r="S34" s="1"/>
      <c r="T34" s="1"/>
      <c r="U34" s="1"/>
      <c r="W34" s="1"/>
      <c r="Y34" s="1"/>
    </row>
    <row r="35" spans="1:25" s="2" customFormat="1" x14ac:dyDescent="0.2">
      <c r="A35" s="1"/>
      <c r="B35" s="1"/>
      <c r="C35" s="1"/>
      <c r="D35" s="1"/>
      <c r="E35" s="1"/>
      <c r="F35" s="1"/>
      <c r="G35" s="1"/>
      <c r="H35" s="1"/>
      <c r="I35" s="1"/>
      <c r="J35" s="1"/>
      <c r="K35" s="1"/>
      <c r="L35" s="1"/>
      <c r="M35" s="1"/>
      <c r="N35" s="1"/>
      <c r="O35" s="1"/>
      <c r="P35" s="1"/>
      <c r="Q35" s="1"/>
      <c r="R35" s="1"/>
      <c r="S35" s="1"/>
      <c r="T35" s="1"/>
      <c r="U35" s="1"/>
      <c r="W35" s="1"/>
      <c r="Y35" s="1"/>
    </row>
    <row r="36" spans="1:25" s="2" customFormat="1" x14ac:dyDescent="0.2">
      <c r="A36" s="1"/>
      <c r="B36" s="1"/>
      <c r="C36" s="1"/>
      <c r="D36" s="1"/>
      <c r="E36" s="1"/>
      <c r="F36" s="1"/>
      <c r="G36" s="1"/>
      <c r="H36" s="1"/>
      <c r="I36" s="1"/>
      <c r="J36" s="1"/>
      <c r="K36" s="1"/>
      <c r="L36" s="1"/>
      <c r="M36" s="1"/>
      <c r="N36" s="1"/>
      <c r="O36" s="1"/>
      <c r="P36" s="1"/>
      <c r="Q36" s="1"/>
      <c r="R36" s="1"/>
      <c r="S36" s="1"/>
      <c r="T36" s="1"/>
      <c r="U36" s="1"/>
      <c r="W36" s="1"/>
      <c r="Y36" s="1"/>
    </row>
  </sheetData>
  <mergeCells count="37">
    <mergeCell ref="B8:B9"/>
    <mergeCell ref="C8:C9"/>
    <mergeCell ref="D8:D9"/>
    <mergeCell ref="E8:E9"/>
    <mergeCell ref="L8:L9"/>
    <mergeCell ref="M8:N8"/>
    <mergeCell ref="O8:O9"/>
    <mergeCell ref="U8:U9"/>
    <mergeCell ref="I8:I9"/>
    <mergeCell ref="E5:P5"/>
    <mergeCell ref="Q5:R5"/>
    <mergeCell ref="S5:U5"/>
    <mergeCell ref="E6:U6"/>
    <mergeCell ref="F19:G19"/>
    <mergeCell ref="M19:N19"/>
    <mergeCell ref="F16:G16"/>
    <mergeCell ref="M16:N16"/>
    <mergeCell ref="F17:G17"/>
    <mergeCell ref="M17:N17"/>
    <mergeCell ref="F18:G18"/>
    <mergeCell ref="M18:N18"/>
    <mergeCell ref="AD8:AE8"/>
    <mergeCell ref="AF8:AG8"/>
    <mergeCell ref="Q8:Q9"/>
    <mergeCell ref="E1:X1"/>
    <mergeCell ref="E2:X2"/>
    <mergeCell ref="R8:R9"/>
    <mergeCell ref="S8:S9"/>
    <mergeCell ref="T8:T9"/>
    <mergeCell ref="H8:H9"/>
    <mergeCell ref="P8:P9"/>
    <mergeCell ref="AB8:AC8"/>
    <mergeCell ref="Z8:AA8"/>
    <mergeCell ref="F8:G8"/>
    <mergeCell ref="V8:W8"/>
    <mergeCell ref="X8:Y8"/>
    <mergeCell ref="J8:K8"/>
  </mergeCells>
  <conditionalFormatting sqref="H4 O4 H7 O7 H15:H1048576 O15:O1048576">
    <cfRule type="cellIs" dxfId="450" priority="87" operator="equal">
      <formula>"BAJA"</formula>
    </cfRule>
  </conditionalFormatting>
  <conditionalFormatting sqref="H4 O4 H7 O7 H15:H1048576 O15:O1048576">
    <cfRule type="cellIs" dxfId="449" priority="84" operator="equal">
      <formula>"EXTREMA"</formula>
    </cfRule>
    <cfRule type="cellIs" dxfId="448" priority="85" operator="equal">
      <formula>"ALTA"</formula>
    </cfRule>
    <cfRule type="cellIs" dxfId="447" priority="86" operator="equal">
      <formula>"MODERADA"</formula>
    </cfRule>
  </conditionalFormatting>
  <conditionalFormatting sqref="E15:F1048576 E4:F4 M4:N4 E7:F7 M7:N7 F10:G14 M15:N1048576">
    <cfRule type="colorScale" priority="83">
      <colorScale>
        <cfvo type="num" val="1"/>
        <cfvo type="num" val="3"/>
        <cfvo type="num" val="5"/>
        <color theme="6" tint="-0.499984740745262"/>
        <color rgb="FFFFFF00"/>
        <color rgb="FFC00000"/>
      </colorScale>
    </cfRule>
  </conditionalFormatting>
  <conditionalFormatting sqref="H16:H19">
    <cfRule type="cellIs" dxfId="446" priority="82" operator="equal">
      <formula>"BAJA"</formula>
    </cfRule>
  </conditionalFormatting>
  <conditionalFormatting sqref="H16:H19">
    <cfRule type="cellIs" dxfId="445" priority="79" operator="equal">
      <formula>"EXTREMA"</formula>
    </cfRule>
    <cfRule type="cellIs" dxfId="444" priority="80" operator="equal">
      <formula>"ALTA"</formula>
    </cfRule>
    <cfRule type="cellIs" dxfId="443" priority="81" operator="equal">
      <formula>"MODERADA"</formula>
    </cfRule>
  </conditionalFormatting>
  <conditionalFormatting sqref="F16:F19">
    <cfRule type="colorScale" priority="78">
      <colorScale>
        <cfvo type="num" val="1"/>
        <cfvo type="num" val="3"/>
        <cfvo type="num" val="5"/>
        <color theme="6" tint="-0.499984740745262"/>
        <color rgb="FFFFFF00"/>
        <color rgb="FFC00000"/>
      </colorScale>
    </cfRule>
  </conditionalFormatting>
  <conditionalFormatting sqref="H16:H19">
    <cfRule type="cellIs" dxfId="442" priority="77" operator="equal">
      <formula>"BAJA"</formula>
    </cfRule>
  </conditionalFormatting>
  <conditionalFormatting sqref="H16:H19">
    <cfRule type="cellIs" dxfId="441" priority="74" operator="equal">
      <formula>"EXTREMA"</formula>
    </cfRule>
    <cfRule type="cellIs" dxfId="440" priority="75" operator="equal">
      <formula>"ALTA"</formula>
    </cfRule>
    <cfRule type="cellIs" dxfId="439" priority="76" operator="equal">
      <formula>"MODERADA"</formula>
    </cfRule>
  </conditionalFormatting>
  <conditionalFormatting sqref="F16:F19">
    <cfRule type="colorScale" priority="73">
      <colorScale>
        <cfvo type="num" val="1"/>
        <cfvo type="num" val="3"/>
        <cfvo type="num" val="5"/>
        <color theme="6" tint="-0.499984740745262"/>
        <color rgb="FFFFFF00"/>
        <color rgb="FFC00000"/>
      </colorScale>
    </cfRule>
  </conditionalFormatting>
  <conditionalFormatting sqref="H16:H19">
    <cfRule type="cellIs" dxfId="438" priority="72" operator="equal">
      <formula>"BAJA"</formula>
    </cfRule>
  </conditionalFormatting>
  <conditionalFormatting sqref="H16:H19">
    <cfRule type="cellIs" dxfId="437" priority="69" operator="equal">
      <formula>"EXTREMA"</formula>
    </cfRule>
    <cfRule type="cellIs" dxfId="436" priority="70" operator="equal">
      <formula>"ALTA"</formula>
    </cfRule>
    <cfRule type="cellIs" dxfId="435" priority="71" operator="equal">
      <formula>"MODERADA"</formula>
    </cfRule>
  </conditionalFormatting>
  <conditionalFormatting sqref="F16:F19">
    <cfRule type="colorScale" priority="68">
      <colorScale>
        <cfvo type="num" val="1"/>
        <cfvo type="num" val="3"/>
        <cfvo type="num" val="5"/>
        <color theme="6" tint="-0.499984740745262"/>
        <color rgb="FFFFFF00"/>
        <color rgb="FFC00000"/>
      </colorScale>
    </cfRule>
  </conditionalFormatting>
  <conditionalFormatting sqref="H16:H19">
    <cfRule type="cellIs" dxfId="434" priority="67" operator="equal">
      <formula>"BAJA"</formula>
    </cfRule>
  </conditionalFormatting>
  <conditionalFormatting sqref="H16:H19">
    <cfRule type="cellIs" dxfId="433" priority="64" operator="equal">
      <formula>"EXTREMA"</formula>
    </cfRule>
    <cfRule type="cellIs" dxfId="432" priority="65" operator="equal">
      <formula>"ALTA"</formula>
    </cfRule>
    <cfRule type="cellIs" dxfId="431" priority="66" operator="equal">
      <formula>"MODERADA"</formula>
    </cfRule>
  </conditionalFormatting>
  <conditionalFormatting sqref="F16:F19">
    <cfRule type="colorScale" priority="63">
      <colorScale>
        <cfvo type="num" val="1"/>
        <cfvo type="num" val="3"/>
        <cfvo type="num" val="5"/>
        <color theme="6" tint="-0.499984740745262"/>
        <color rgb="FFFFFF00"/>
        <color rgb="FFC00000"/>
      </colorScale>
    </cfRule>
  </conditionalFormatting>
  <conditionalFormatting sqref="H16:H19">
    <cfRule type="cellIs" dxfId="430" priority="62" operator="equal">
      <formula>"BAJA"</formula>
    </cfRule>
  </conditionalFormatting>
  <conditionalFormatting sqref="H16:H19">
    <cfRule type="cellIs" dxfId="429" priority="59" operator="equal">
      <formula>"EXTREMA"</formula>
    </cfRule>
    <cfRule type="cellIs" dxfId="428" priority="60" operator="equal">
      <formula>"ALTA"</formula>
    </cfRule>
    <cfRule type="cellIs" dxfId="427" priority="61" operator="equal">
      <formula>"MODERADA"</formula>
    </cfRule>
  </conditionalFormatting>
  <conditionalFormatting sqref="F16:F19">
    <cfRule type="colorScale" priority="58">
      <colorScale>
        <cfvo type="num" val="1"/>
        <cfvo type="num" val="3"/>
        <cfvo type="num" val="5"/>
        <color theme="6" tint="-0.499984740745262"/>
        <color rgb="FFFFFF00"/>
        <color rgb="FFC00000"/>
      </colorScale>
    </cfRule>
  </conditionalFormatting>
  <conditionalFormatting sqref="H16:H19">
    <cfRule type="cellIs" dxfId="426" priority="57" operator="equal">
      <formula>"BAJA"</formula>
    </cfRule>
  </conditionalFormatting>
  <conditionalFormatting sqref="H16:H19">
    <cfRule type="cellIs" dxfId="425" priority="54" operator="equal">
      <formula>"EXTREMA"</formula>
    </cfRule>
    <cfRule type="cellIs" dxfId="424" priority="55" operator="equal">
      <formula>"ALTA"</formula>
    </cfRule>
    <cfRule type="cellIs" dxfId="423" priority="56" operator="equal">
      <formula>"MODERADA"</formula>
    </cfRule>
  </conditionalFormatting>
  <conditionalFormatting sqref="O16:O19">
    <cfRule type="cellIs" dxfId="422" priority="53" operator="equal">
      <formula>"BAJA"</formula>
    </cfRule>
  </conditionalFormatting>
  <conditionalFormatting sqref="O16:O19">
    <cfRule type="cellIs" dxfId="421" priority="50" operator="equal">
      <formula>"EXTREMA"</formula>
    </cfRule>
    <cfRule type="cellIs" dxfId="420" priority="51" operator="equal">
      <formula>"ALTA"</formula>
    </cfRule>
    <cfRule type="cellIs" dxfId="419" priority="52" operator="equal">
      <formula>"MODERADA"</formula>
    </cfRule>
  </conditionalFormatting>
  <conditionalFormatting sqref="M16:M19">
    <cfRule type="colorScale" priority="49">
      <colorScale>
        <cfvo type="num" val="1"/>
        <cfvo type="num" val="3"/>
        <cfvo type="num" val="5"/>
        <color theme="6" tint="-0.499984740745262"/>
        <color rgb="FFFFFF00"/>
        <color rgb="FFC00000"/>
      </colorScale>
    </cfRule>
  </conditionalFormatting>
  <conditionalFormatting sqref="O16:O19">
    <cfRule type="cellIs" dxfId="418" priority="48" operator="equal">
      <formula>"BAJA"</formula>
    </cfRule>
  </conditionalFormatting>
  <conditionalFormatting sqref="O16:O19">
    <cfRule type="cellIs" dxfId="417" priority="45" operator="equal">
      <formula>"EXTREMA"</formula>
    </cfRule>
    <cfRule type="cellIs" dxfId="416" priority="46" operator="equal">
      <formula>"ALTA"</formula>
    </cfRule>
    <cfRule type="cellIs" dxfId="415" priority="47" operator="equal">
      <formula>"MODERADA"</formula>
    </cfRule>
  </conditionalFormatting>
  <conditionalFormatting sqref="M16:M19">
    <cfRule type="colorScale" priority="44">
      <colorScale>
        <cfvo type="num" val="1"/>
        <cfvo type="num" val="3"/>
        <cfvo type="num" val="5"/>
        <color theme="6" tint="-0.499984740745262"/>
        <color rgb="FFFFFF00"/>
        <color rgb="FFC00000"/>
      </colorScale>
    </cfRule>
  </conditionalFormatting>
  <conditionalFormatting sqref="O16:O19">
    <cfRule type="cellIs" dxfId="414" priority="43" operator="equal">
      <formula>"BAJA"</formula>
    </cfRule>
  </conditionalFormatting>
  <conditionalFormatting sqref="O16:O19">
    <cfRule type="cellIs" dxfId="413" priority="40" operator="equal">
      <formula>"EXTREMA"</formula>
    </cfRule>
    <cfRule type="cellIs" dxfId="412" priority="41" operator="equal">
      <formula>"ALTA"</formula>
    </cfRule>
    <cfRule type="cellIs" dxfId="411" priority="42" operator="equal">
      <formula>"MODERADA"</formula>
    </cfRule>
  </conditionalFormatting>
  <conditionalFormatting sqref="M16:M19">
    <cfRule type="colorScale" priority="39">
      <colorScale>
        <cfvo type="num" val="1"/>
        <cfvo type="num" val="3"/>
        <cfvo type="num" val="5"/>
        <color theme="6" tint="-0.499984740745262"/>
        <color rgb="FFFFFF00"/>
        <color rgb="FFC00000"/>
      </colorScale>
    </cfRule>
  </conditionalFormatting>
  <conditionalFormatting sqref="O16:O19">
    <cfRule type="cellIs" dxfId="410" priority="38" operator="equal">
      <formula>"BAJA"</formula>
    </cfRule>
  </conditionalFormatting>
  <conditionalFormatting sqref="O16:O19">
    <cfRule type="cellIs" dxfId="409" priority="35" operator="equal">
      <formula>"EXTREMA"</formula>
    </cfRule>
    <cfRule type="cellIs" dxfId="408" priority="36" operator="equal">
      <formula>"ALTA"</formula>
    </cfRule>
    <cfRule type="cellIs" dxfId="407" priority="37" operator="equal">
      <formula>"MODERADA"</formula>
    </cfRule>
  </conditionalFormatting>
  <conditionalFormatting sqref="M16:M19">
    <cfRule type="colorScale" priority="34">
      <colorScale>
        <cfvo type="num" val="1"/>
        <cfvo type="num" val="3"/>
        <cfvo type="num" val="5"/>
        <color theme="6" tint="-0.499984740745262"/>
        <color rgb="FFFFFF00"/>
        <color rgb="FFC00000"/>
      </colorScale>
    </cfRule>
  </conditionalFormatting>
  <conditionalFormatting sqref="O16:O19">
    <cfRule type="cellIs" dxfId="406" priority="33" operator="equal">
      <formula>"BAJA"</formula>
    </cfRule>
  </conditionalFormatting>
  <conditionalFormatting sqref="O16:O19">
    <cfRule type="cellIs" dxfId="405" priority="30" operator="equal">
      <formula>"EXTREMA"</formula>
    </cfRule>
    <cfRule type="cellIs" dxfId="404" priority="31" operator="equal">
      <formula>"ALTA"</formula>
    </cfRule>
    <cfRule type="cellIs" dxfId="403" priority="32" operator="equal">
      <formula>"MODERADA"</formula>
    </cfRule>
  </conditionalFormatting>
  <conditionalFormatting sqref="M16:M19">
    <cfRule type="colorScale" priority="29">
      <colorScale>
        <cfvo type="num" val="1"/>
        <cfvo type="num" val="3"/>
        <cfvo type="num" val="5"/>
        <color theme="6" tint="-0.499984740745262"/>
        <color rgb="FFFFFF00"/>
        <color rgb="FFC00000"/>
      </colorScale>
    </cfRule>
  </conditionalFormatting>
  <conditionalFormatting sqref="O16:O19">
    <cfRule type="cellIs" dxfId="402" priority="28" operator="equal">
      <formula>"BAJA"</formula>
    </cfRule>
  </conditionalFormatting>
  <conditionalFormatting sqref="O16:O19">
    <cfRule type="cellIs" dxfId="401" priority="25" operator="equal">
      <formula>"EXTREMA"</formula>
    </cfRule>
    <cfRule type="cellIs" dxfId="400" priority="26" operator="equal">
      <formula>"ALTA"</formula>
    </cfRule>
    <cfRule type="cellIs" dxfId="399" priority="27" operator="equal">
      <formula>"MODERADA"</formula>
    </cfRule>
  </conditionalFormatting>
  <conditionalFormatting sqref="H10:H14">
    <cfRule type="cellIs" dxfId="398" priority="21" operator="equal">
      <formula>"EXTREMA"</formula>
    </cfRule>
    <cfRule type="cellIs" dxfId="397" priority="22" operator="equal">
      <formula>"ALTA"</formula>
    </cfRule>
    <cfRule type="cellIs" dxfId="396" priority="23" operator="equal">
      <formula>"MODERADA"</formula>
    </cfRule>
    <cfRule type="cellIs" dxfId="395" priority="24" operator="equal">
      <formula>"BAJA"</formula>
    </cfRule>
  </conditionalFormatting>
  <conditionalFormatting sqref="O10:O14">
    <cfRule type="cellIs" dxfId="394" priority="17" operator="equal">
      <formula>"EXTREMA"</formula>
    </cfRule>
    <cfRule type="cellIs" dxfId="393" priority="18" operator="equal">
      <formula>"ALTA"</formula>
    </cfRule>
    <cfRule type="cellIs" dxfId="392" priority="19" operator="equal">
      <formula>"MODERADA"</formula>
    </cfRule>
    <cfRule type="cellIs" dxfId="391" priority="20" operator="equal">
      <formula>"BAJA"</formula>
    </cfRule>
  </conditionalFormatting>
  <conditionalFormatting sqref="M10:N14">
    <cfRule type="colorScale" priority="16">
      <colorScale>
        <cfvo type="num" val="1"/>
        <cfvo type="num" val="3"/>
        <cfvo type="num" val="5"/>
        <color theme="6" tint="-0.499984740745262"/>
        <color rgb="FFFFFF00"/>
        <color rgb="FFC00000"/>
      </colorScale>
    </cfRule>
  </conditionalFormatting>
  <conditionalFormatting sqref="H8:H9 O8:O9">
    <cfRule type="cellIs" dxfId="390" priority="15" operator="equal">
      <formula>"BAJA"</formula>
    </cfRule>
  </conditionalFormatting>
  <conditionalFormatting sqref="H8:H9 O8:O9">
    <cfRule type="cellIs" dxfId="389" priority="12" operator="equal">
      <formula>"EXTREMA"</formula>
    </cfRule>
    <cfRule type="cellIs" dxfId="388" priority="13" operator="equal">
      <formula>"ALTA"</formula>
    </cfRule>
    <cfRule type="cellIs" dxfId="387" priority="14" operator="equal">
      <formula>"MODERADA"</formula>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K3 R3">
    <cfRule type="cellIs" dxfId="386" priority="5" operator="equal">
      <formula>"BAJA"</formula>
    </cfRule>
  </conditionalFormatting>
  <conditionalFormatting sqref="K3 R3">
    <cfRule type="cellIs" dxfId="385" priority="2" operator="equal">
      <formula>"EXTREMA"</formula>
    </cfRule>
    <cfRule type="cellIs" dxfId="384" priority="3" operator="equal">
      <formula>"ALTA"</formula>
    </cfRule>
    <cfRule type="cellIs" dxfId="383"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19685039370078741" top="0.55118110236220474" bottom="0.74803149606299213" header="0.31496062992125984" footer="0.15748031496062992"/>
  <pageSetup paperSize="5" scale="5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autoPageBreaks="0" fitToPage="1"/>
  </sheetPr>
  <dimension ref="A1:AG57"/>
  <sheetViews>
    <sheetView showGridLines="0" topLeftCell="A14" zoomScale="70" zoomScaleNormal="70" workbookViewId="0">
      <selection activeCell="AA1" sqref="B1:AA21"/>
    </sheetView>
  </sheetViews>
  <sheetFormatPr baseColWidth="10" defaultColWidth="11.42578125" defaultRowHeight="12" x14ac:dyDescent="0.2"/>
  <cols>
    <col min="1" max="1" width="4.7109375" style="1" customWidth="1"/>
    <col min="2" max="2" width="21.7109375" style="1" customWidth="1"/>
    <col min="3" max="3" width="28.140625" style="1" customWidth="1"/>
    <col min="4" max="4" width="24.42578125" style="1" customWidth="1"/>
    <col min="5" max="7" width="6.7109375" style="1" customWidth="1"/>
    <col min="8" max="8" width="6.7109375" style="3" customWidth="1"/>
    <col min="9" max="9" width="27.7109375" style="4" customWidth="1"/>
    <col min="10" max="10" width="6.7109375" style="4" customWidth="1"/>
    <col min="11" max="14" width="6.7109375" style="1" customWidth="1"/>
    <col min="15" max="16" width="6.7109375" style="3" customWidth="1"/>
    <col min="17" max="17" width="28.42578125" style="1" customWidth="1"/>
    <col min="18" max="18" width="6.7109375" style="1" customWidth="1"/>
    <col min="19" max="19" width="21" style="1" customWidth="1"/>
    <col min="20" max="20" width="16.7109375" style="1" customWidth="1"/>
    <col min="21" max="21" width="20.7109375" style="2" customWidth="1"/>
    <col min="22" max="22" width="16.7109375" style="2" hidden="1" customWidth="1"/>
    <col min="23" max="23" width="54.28515625" style="1" hidden="1" customWidth="1"/>
    <col min="24" max="24" width="22.42578125" style="2" hidden="1" customWidth="1"/>
    <col min="25" max="25" width="56.140625" style="1" hidden="1" customWidth="1"/>
    <col min="26" max="26" width="19.5703125" style="1" customWidth="1"/>
    <col min="27" max="27" width="44.7109375" style="1" customWidth="1"/>
    <col min="28" max="28" width="19.5703125" style="1" customWidth="1"/>
    <col min="29" max="29" width="54.42578125" style="1" customWidth="1"/>
    <col min="30" max="30" width="28.42578125" style="1" customWidth="1"/>
    <col min="31" max="31" width="36.140625" style="1" customWidth="1"/>
    <col min="32" max="32" width="27.5703125" style="1" customWidth="1"/>
    <col min="33" max="33" width="43.42578125" style="1" customWidth="1"/>
    <col min="34" max="16384" width="11.42578125" style="1"/>
  </cols>
  <sheetData>
    <row r="1" spans="1:33" ht="21" customHeight="1" x14ac:dyDescent="0.35">
      <c r="B1" s="57"/>
      <c r="C1" s="57"/>
      <c r="E1" s="444" t="s">
        <v>379</v>
      </c>
      <c r="F1" s="444"/>
      <c r="G1" s="444"/>
      <c r="H1" s="444"/>
      <c r="I1" s="444"/>
      <c r="J1" s="444"/>
      <c r="K1" s="444"/>
      <c r="L1" s="444"/>
      <c r="M1" s="444"/>
      <c r="N1" s="444"/>
      <c r="O1" s="444"/>
      <c r="P1" s="444"/>
      <c r="Q1" s="444"/>
      <c r="R1" s="444"/>
      <c r="S1" s="444"/>
      <c r="T1" s="444"/>
      <c r="U1" s="444"/>
      <c r="V1" s="444"/>
      <c r="W1" s="444"/>
      <c r="X1" s="444"/>
    </row>
    <row r="2" spans="1:33" ht="39" customHeight="1" x14ac:dyDescent="0.35">
      <c r="B2" s="57"/>
      <c r="C2" s="57"/>
      <c r="E2" s="444" t="s">
        <v>380</v>
      </c>
      <c r="F2" s="444"/>
      <c r="G2" s="444"/>
      <c r="H2" s="444"/>
      <c r="I2" s="444"/>
      <c r="J2" s="444"/>
      <c r="K2" s="444"/>
      <c r="L2" s="444"/>
      <c r="M2" s="444"/>
      <c r="N2" s="444"/>
      <c r="O2" s="444"/>
      <c r="P2" s="444"/>
      <c r="Q2" s="444"/>
      <c r="R2" s="444"/>
      <c r="S2" s="444"/>
      <c r="T2" s="444"/>
      <c r="U2" s="444"/>
      <c r="V2" s="444"/>
      <c r="W2" s="444"/>
      <c r="X2" s="444"/>
    </row>
    <row r="3" spans="1:33" ht="57.75" customHeight="1" x14ac:dyDescent="0.35">
      <c r="B3" s="57"/>
      <c r="C3" s="57"/>
      <c r="G3" s="50"/>
      <c r="H3" s="50"/>
      <c r="I3" s="50"/>
      <c r="J3" s="50"/>
      <c r="K3" s="51"/>
      <c r="L3" s="50"/>
      <c r="M3" s="50"/>
      <c r="N3" s="50"/>
      <c r="O3" s="50"/>
      <c r="P3" s="1"/>
      <c r="R3" s="3"/>
      <c r="S3" s="3"/>
      <c r="U3" s="1"/>
      <c r="V3" s="1"/>
    </row>
    <row r="4" spans="1:33" ht="21.75" thickBot="1" x14ac:dyDescent="0.4">
      <c r="D4" s="50"/>
      <c r="E4" s="50"/>
      <c r="F4" s="50"/>
      <c r="G4" s="50"/>
      <c r="H4" s="51"/>
      <c r="I4" s="50"/>
      <c r="J4" s="50"/>
      <c r="K4" s="50"/>
      <c r="L4" s="50"/>
    </row>
    <row r="5" spans="1:33" s="19" customFormat="1" ht="24" customHeight="1" x14ac:dyDescent="0.25">
      <c r="A5" s="47"/>
      <c r="D5" s="375" t="s">
        <v>73</v>
      </c>
      <c r="E5" s="476" t="s">
        <v>147</v>
      </c>
      <c r="F5" s="476"/>
      <c r="G5" s="476"/>
      <c r="H5" s="476"/>
      <c r="I5" s="476"/>
      <c r="J5" s="476"/>
      <c r="K5" s="476"/>
      <c r="L5" s="476"/>
      <c r="M5" s="476"/>
      <c r="N5" s="476"/>
      <c r="O5" s="476"/>
      <c r="P5" s="476"/>
      <c r="Q5" s="477" t="s">
        <v>71</v>
      </c>
      <c r="R5" s="477"/>
      <c r="S5" s="478">
        <v>2022</v>
      </c>
      <c r="T5" s="478"/>
      <c r="U5" s="479"/>
      <c r="V5" s="49"/>
      <c r="X5" s="49"/>
    </row>
    <row r="6" spans="1:33" s="19" customFormat="1" ht="45.75" customHeight="1" thickBot="1" x14ac:dyDescent="0.3">
      <c r="A6" s="47"/>
      <c r="D6" s="376" t="s">
        <v>70</v>
      </c>
      <c r="E6" s="480" t="s">
        <v>148</v>
      </c>
      <c r="F6" s="480"/>
      <c r="G6" s="480"/>
      <c r="H6" s="480"/>
      <c r="I6" s="480"/>
      <c r="J6" s="480"/>
      <c r="K6" s="480"/>
      <c r="L6" s="480"/>
      <c r="M6" s="480"/>
      <c r="N6" s="480"/>
      <c r="O6" s="480"/>
      <c r="P6" s="480"/>
      <c r="Q6" s="480"/>
      <c r="R6" s="480"/>
      <c r="S6" s="480"/>
      <c r="T6" s="480"/>
      <c r="U6" s="481"/>
      <c r="V6" s="48"/>
      <c r="X6" s="48"/>
    </row>
    <row r="7" spans="1:33" s="19" customFormat="1" ht="15" x14ac:dyDescent="0.25">
      <c r="A7" s="47"/>
      <c r="B7" s="46"/>
      <c r="C7" s="46"/>
      <c r="H7" s="44"/>
      <c r="I7" s="45"/>
      <c r="J7" s="45"/>
      <c r="O7" s="44"/>
      <c r="P7" s="44"/>
      <c r="U7" s="44"/>
      <c r="V7" s="44"/>
      <c r="X7" s="44"/>
    </row>
    <row r="8" spans="1:33" s="35" customFormat="1" ht="56.25" customHeight="1" x14ac:dyDescent="0.25">
      <c r="A8" s="43"/>
      <c r="B8" s="414" t="s">
        <v>68</v>
      </c>
      <c r="C8" s="414" t="s">
        <v>67</v>
      </c>
      <c r="D8" s="414" t="s">
        <v>65</v>
      </c>
      <c r="E8" s="445" t="s">
        <v>64</v>
      </c>
      <c r="F8" s="414" t="s">
        <v>63</v>
      </c>
      <c r="G8" s="414"/>
      <c r="H8" s="423" t="s">
        <v>58</v>
      </c>
      <c r="I8" s="418" t="s">
        <v>62</v>
      </c>
      <c r="J8" s="420" t="s">
        <v>61</v>
      </c>
      <c r="K8" s="421"/>
      <c r="L8" s="446" t="s">
        <v>60</v>
      </c>
      <c r="M8" s="414" t="s">
        <v>59</v>
      </c>
      <c r="N8" s="414"/>
      <c r="O8" s="423" t="s">
        <v>58</v>
      </c>
      <c r="P8" s="445" t="s">
        <v>57</v>
      </c>
      <c r="Q8" s="414" t="s">
        <v>56</v>
      </c>
      <c r="R8" s="415" t="s">
        <v>55</v>
      </c>
      <c r="S8" s="414" t="s">
        <v>54</v>
      </c>
      <c r="T8" s="418" t="s">
        <v>53</v>
      </c>
      <c r="U8" s="414" t="s">
        <v>52</v>
      </c>
      <c r="V8" s="482" t="s">
        <v>51</v>
      </c>
      <c r="W8" s="483"/>
      <c r="X8" s="482" t="s">
        <v>305</v>
      </c>
      <c r="Y8" s="483"/>
      <c r="Z8" s="422" t="s">
        <v>689</v>
      </c>
      <c r="AA8" s="422"/>
      <c r="AB8" s="422" t="s">
        <v>690</v>
      </c>
      <c r="AC8" s="422"/>
      <c r="AD8" s="422" t="s">
        <v>691</v>
      </c>
      <c r="AE8" s="422"/>
      <c r="AF8" s="422" t="s">
        <v>692</v>
      </c>
      <c r="AG8" s="422"/>
    </row>
    <row r="9" spans="1:33" s="35" customFormat="1" ht="90" customHeight="1" x14ac:dyDescent="0.25">
      <c r="A9" s="43"/>
      <c r="B9" s="414"/>
      <c r="C9" s="414"/>
      <c r="D9" s="414"/>
      <c r="E9" s="445"/>
      <c r="F9" s="42" t="s">
        <v>48</v>
      </c>
      <c r="G9" s="59" t="s">
        <v>47</v>
      </c>
      <c r="H9" s="424"/>
      <c r="I9" s="419"/>
      <c r="J9" s="58" t="s">
        <v>50</v>
      </c>
      <c r="K9" s="39" t="s">
        <v>49</v>
      </c>
      <c r="L9" s="447"/>
      <c r="M9" s="38" t="s">
        <v>48</v>
      </c>
      <c r="N9" s="37" t="s">
        <v>47</v>
      </c>
      <c r="O9" s="424"/>
      <c r="P9" s="445"/>
      <c r="Q9" s="414"/>
      <c r="R9" s="415"/>
      <c r="S9" s="414"/>
      <c r="T9" s="419"/>
      <c r="U9" s="414"/>
      <c r="V9" s="36" t="s">
        <v>46</v>
      </c>
      <c r="W9" s="36" t="s">
        <v>45</v>
      </c>
      <c r="X9" s="36" t="s">
        <v>46</v>
      </c>
      <c r="Y9" s="36" t="s">
        <v>45</v>
      </c>
      <c r="Z9" s="36" t="s">
        <v>693</v>
      </c>
      <c r="AA9" s="36" t="s">
        <v>45</v>
      </c>
      <c r="AB9" s="36" t="s">
        <v>693</v>
      </c>
      <c r="AC9" s="36" t="s">
        <v>45</v>
      </c>
      <c r="AD9" s="36" t="s">
        <v>693</v>
      </c>
      <c r="AE9" s="36" t="s">
        <v>45</v>
      </c>
      <c r="AF9" s="36" t="s">
        <v>693</v>
      </c>
      <c r="AG9" s="36" t="s">
        <v>45</v>
      </c>
    </row>
    <row r="10" spans="1:33" s="19" customFormat="1" ht="240.75" customHeight="1" x14ac:dyDescent="0.25">
      <c r="A10" s="29">
        <v>1</v>
      </c>
      <c r="B10" s="22" t="s">
        <v>149</v>
      </c>
      <c r="C10" s="28" t="s">
        <v>150</v>
      </c>
      <c r="D10" s="22" t="s">
        <v>151</v>
      </c>
      <c r="E10" s="23" t="s">
        <v>152</v>
      </c>
      <c r="F10" s="22">
        <v>3</v>
      </c>
      <c r="G10" s="22">
        <v>4</v>
      </c>
      <c r="H10" s="26" t="str">
        <f>INDEX([5]Listas!$L$4:$P$8,F10,G10)</f>
        <v>EXTREMA</v>
      </c>
      <c r="I10" s="27" t="s">
        <v>153</v>
      </c>
      <c r="J10" s="25" t="s">
        <v>14</v>
      </c>
      <c r="K10" s="25" t="str">
        <f>IF('[5]Evaluación de Controles'!F26="X","Probabilidad",IF('[5]Evaluación de Controles'!H26="X","Impacto",))</f>
        <v>Probabilidad</v>
      </c>
      <c r="L10" s="22">
        <f>'[5]Evaluación de Controles'!X26</f>
        <v>45</v>
      </c>
      <c r="M10" s="22">
        <f>IF('[5]Evaluación de Controles'!F26="X",IF(L10&gt;75,IF(F10&gt;2,F10-2,IF(F10&gt;1,F10-1,F10)),IF(L10&gt;50,IF(F10&gt;1,F10-1,F10),F10)),F10)</f>
        <v>3</v>
      </c>
      <c r="N10" s="22">
        <f>IF('[5]Evaluación de Controles'!H26="X",IF(L10&gt;75,IF(G10&gt;2,G10-2,IF(G10&gt;1,G10-1,G10)),IF(L10&gt;50,IF(G10&gt;1,G10-1,G10),G10)),G10)</f>
        <v>4</v>
      </c>
      <c r="O10" s="26" t="str">
        <f>INDEX([5]Listas!$L$4:$P$8,M10,N10)</f>
        <v>EXTREMA</v>
      </c>
      <c r="P10" s="25" t="s">
        <v>154</v>
      </c>
      <c r="Q10" s="24" t="s">
        <v>155</v>
      </c>
      <c r="R10" s="23" t="s">
        <v>101</v>
      </c>
      <c r="S10" s="22" t="s">
        <v>156</v>
      </c>
      <c r="T10" s="22" t="s">
        <v>157</v>
      </c>
      <c r="U10" s="22" t="s">
        <v>158</v>
      </c>
      <c r="V10" s="33">
        <v>1</v>
      </c>
      <c r="W10" s="65" t="s">
        <v>159</v>
      </c>
      <c r="X10" s="104">
        <v>1</v>
      </c>
      <c r="Y10" s="105" t="s">
        <v>313</v>
      </c>
      <c r="Z10" s="347">
        <v>1</v>
      </c>
      <c r="AA10" s="346" t="s">
        <v>702</v>
      </c>
      <c r="AB10" s="347"/>
      <c r="AC10" s="346"/>
      <c r="AD10" s="145"/>
      <c r="AE10" s="145"/>
      <c r="AF10" s="145"/>
      <c r="AG10" s="145"/>
    </row>
    <row r="11" spans="1:33" s="19" customFormat="1" ht="157.5" customHeight="1" x14ac:dyDescent="0.25">
      <c r="A11" s="29">
        <v>2</v>
      </c>
      <c r="B11" s="22" t="s">
        <v>160</v>
      </c>
      <c r="C11" s="61" t="s">
        <v>161</v>
      </c>
      <c r="D11" s="22" t="s">
        <v>162</v>
      </c>
      <c r="E11" s="23" t="s">
        <v>105</v>
      </c>
      <c r="F11" s="22">
        <v>1</v>
      </c>
      <c r="G11" s="22">
        <v>4</v>
      </c>
      <c r="H11" s="26" t="str">
        <f>INDEX([5]Listas!$L$4:$P$8,F11,G11)</f>
        <v>ALTA</v>
      </c>
      <c r="I11" s="27" t="s">
        <v>163</v>
      </c>
      <c r="J11" s="25" t="s">
        <v>14</v>
      </c>
      <c r="K11" s="25" t="str">
        <f>IF('[5]Evaluación de Controles'!F27="X","Probabilidad",IF('[5]Evaluación de Controles'!H27="X","Impacto",))</f>
        <v>Probabilidad</v>
      </c>
      <c r="L11" s="22">
        <f>'[5]Evaluación de Controles'!X27</f>
        <v>55</v>
      </c>
      <c r="M11" s="22">
        <f>IF('[5]Evaluación de Controles'!F27="X",IF(L11&gt;75,IF(F11&gt;2,F11-2,IF(F11&gt;1,F11-1,F11)),IF(L11&gt;50,IF(F11&gt;1,F11-1,F11),F11)),F11)</f>
        <v>1</v>
      </c>
      <c r="N11" s="22">
        <f>IF('[5]Evaluación de Controles'!H27="X",IF(L11&gt;75,IF(G11&gt;2,G11-2,IF(G11&gt;1,G11-1,G11)),IF(L11&gt;50,IF(G11&gt;1,G11-1,G11),G11)),G11)</f>
        <v>4</v>
      </c>
      <c r="O11" s="26" t="str">
        <f>INDEX([5]Listas!$L$4:$P$8,M11,N11)</f>
        <v>ALTA</v>
      </c>
      <c r="P11" s="25" t="s">
        <v>103</v>
      </c>
      <c r="Q11" s="24" t="s">
        <v>164</v>
      </c>
      <c r="R11" s="23" t="s">
        <v>165</v>
      </c>
      <c r="S11" s="22" t="s">
        <v>156</v>
      </c>
      <c r="T11" s="22" t="s">
        <v>166</v>
      </c>
      <c r="U11" s="22" t="s">
        <v>167</v>
      </c>
      <c r="V11" s="33">
        <v>1</v>
      </c>
      <c r="W11" s="65" t="s">
        <v>168</v>
      </c>
      <c r="X11" s="104">
        <v>0.5</v>
      </c>
      <c r="Y11" s="105" t="s">
        <v>314</v>
      </c>
      <c r="Z11" s="347">
        <v>0.8</v>
      </c>
      <c r="AA11" s="346" t="s">
        <v>703</v>
      </c>
      <c r="AB11" s="347"/>
      <c r="AC11" s="346"/>
      <c r="AD11" s="145"/>
      <c r="AE11" s="145"/>
      <c r="AF11" s="145"/>
      <c r="AG11" s="145"/>
    </row>
    <row r="12" spans="1:33" s="19" customFormat="1" ht="141" customHeight="1" x14ac:dyDescent="0.25">
      <c r="A12" s="29">
        <v>3</v>
      </c>
      <c r="B12" s="22" t="s">
        <v>169</v>
      </c>
      <c r="C12" s="28" t="s">
        <v>170</v>
      </c>
      <c r="D12" s="22" t="s">
        <v>171</v>
      </c>
      <c r="E12" s="23" t="s">
        <v>152</v>
      </c>
      <c r="F12" s="22">
        <v>3</v>
      </c>
      <c r="G12" s="22">
        <v>5</v>
      </c>
      <c r="H12" s="26" t="str">
        <f>INDEX([5]Listas!$L$4:$P$8,F12,G12)</f>
        <v>EXTREMA</v>
      </c>
      <c r="I12" s="27" t="s">
        <v>172</v>
      </c>
      <c r="J12" s="25" t="s">
        <v>14</v>
      </c>
      <c r="K12" s="25" t="str">
        <f>IF('[5]Evaluación de Controles'!F28="X","Probabilidad",IF('[5]Evaluación de Controles'!H28="X","Impacto",))</f>
        <v>Probabilidad</v>
      </c>
      <c r="L12" s="22">
        <f>'[5]Evaluación de Controles'!X28</f>
        <v>70</v>
      </c>
      <c r="M12" s="22">
        <f>IF('[5]Evaluación de Controles'!F28="X",IF(L12&gt;75,IF(F12&gt;2,F12-2,IF(F12&gt;1,F12-1,F12)),IF(L12&gt;50,IF(F12&gt;1,F12-1,F12),F12)),F12)</f>
        <v>2</v>
      </c>
      <c r="N12" s="22">
        <f>IF('[5]Evaluación de Controles'!H28="X",IF(L12&gt;75,IF(G12&gt;2,G12-2,IF(G12&gt;1,G12-1,G12)),IF(L12&gt;50,IF(G12&gt;1,G12-1,G12),G12)),G12)</f>
        <v>4</v>
      </c>
      <c r="O12" s="26" t="str">
        <f>INDEX([5]Listas!$L$4:$P$8,M12,N12)</f>
        <v>ALTA</v>
      </c>
      <c r="P12" s="25" t="s">
        <v>154</v>
      </c>
      <c r="Q12" s="24" t="s">
        <v>173</v>
      </c>
      <c r="R12" s="23" t="s">
        <v>174</v>
      </c>
      <c r="S12" s="22" t="s">
        <v>156</v>
      </c>
      <c r="T12" s="22" t="s">
        <v>175</v>
      </c>
      <c r="U12" s="22" t="s">
        <v>176</v>
      </c>
      <c r="V12" s="33">
        <v>1</v>
      </c>
      <c r="W12" s="66" t="s">
        <v>177</v>
      </c>
      <c r="X12" s="104">
        <v>1</v>
      </c>
      <c r="Y12" s="105" t="s">
        <v>315</v>
      </c>
      <c r="Z12" s="347">
        <v>1</v>
      </c>
      <c r="AA12" s="346" t="s">
        <v>704</v>
      </c>
      <c r="AB12" s="347"/>
      <c r="AC12" s="346"/>
      <c r="AD12" s="145"/>
      <c r="AE12" s="145"/>
      <c r="AF12" s="145"/>
      <c r="AG12" s="145"/>
    </row>
    <row r="13" spans="1:33" s="19" customFormat="1" ht="180" customHeight="1" x14ac:dyDescent="0.25">
      <c r="A13" s="29">
        <v>4</v>
      </c>
      <c r="B13" s="22" t="s">
        <v>178</v>
      </c>
      <c r="C13" s="61" t="s">
        <v>179</v>
      </c>
      <c r="D13" s="22" t="s">
        <v>180</v>
      </c>
      <c r="E13" s="23" t="s">
        <v>105</v>
      </c>
      <c r="F13" s="22">
        <v>3</v>
      </c>
      <c r="G13" s="22">
        <v>3</v>
      </c>
      <c r="H13" s="26" t="str">
        <f>INDEX([5]Listas!$L$4:$P$8,F13,G13)</f>
        <v>ALTA</v>
      </c>
      <c r="I13" s="27" t="s">
        <v>181</v>
      </c>
      <c r="J13" s="25" t="s">
        <v>182</v>
      </c>
      <c r="K13" s="25" t="str">
        <f>IF('[5]Evaluación de Controles'!F29="X","Probabilidad",IF('[5]Evaluación de Controles'!H29="X","Impacto",))</f>
        <v>Probabilidad</v>
      </c>
      <c r="L13" s="22">
        <f>'[5]Evaluación de Controles'!X29</f>
        <v>30</v>
      </c>
      <c r="M13" s="22">
        <f>IF('[5]Evaluación de Controles'!F29="X",IF(L13&gt;75,IF(F13&gt;2,F13-2,IF(F13&gt;1,F13-1,F13)),IF(L13&gt;50,IF(F13&gt;1,F13-1,F13),F13)),F13)</f>
        <v>3</v>
      </c>
      <c r="N13" s="22">
        <f>IF('[5]Evaluación de Controles'!H29="X",IF(L13&gt;75,IF(G13&gt;2,G13-2,IF(G13&gt;1,G13-1,G13)),IF(L13&gt;50,IF(G13&gt;1,G13-1,G13),G13)),G13)</f>
        <v>3</v>
      </c>
      <c r="O13" s="26" t="str">
        <f>INDEX([5]Listas!$L$4:$P$8,M13,N13)</f>
        <v>ALTA</v>
      </c>
      <c r="P13" s="25" t="s">
        <v>154</v>
      </c>
      <c r="Q13" s="24" t="s">
        <v>183</v>
      </c>
      <c r="R13" s="23" t="s">
        <v>165</v>
      </c>
      <c r="S13" s="22" t="s">
        <v>156</v>
      </c>
      <c r="T13" s="22" t="s">
        <v>184</v>
      </c>
      <c r="U13" s="22" t="s">
        <v>185</v>
      </c>
      <c r="V13" s="31">
        <v>0</v>
      </c>
      <c r="W13" s="65" t="s">
        <v>186</v>
      </c>
      <c r="X13" s="104">
        <v>1</v>
      </c>
      <c r="Y13" s="105" t="s">
        <v>316</v>
      </c>
      <c r="Z13" s="347">
        <v>1</v>
      </c>
      <c r="AA13" s="346" t="s">
        <v>705</v>
      </c>
      <c r="AB13" s="347"/>
      <c r="AC13" s="346"/>
      <c r="AD13" s="145"/>
      <c r="AE13" s="145"/>
      <c r="AF13" s="145"/>
      <c r="AG13" s="145"/>
    </row>
    <row r="14" spans="1:33" s="19" customFormat="1" ht="159" customHeight="1" x14ac:dyDescent="0.25">
      <c r="A14" s="29"/>
      <c r="B14" s="22" t="s">
        <v>187</v>
      </c>
      <c r="C14" s="61" t="s">
        <v>188</v>
      </c>
      <c r="D14" s="22" t="s">
        <v>189</v>
      </c>
      <c r="E14" s="23" t="s">
        <v>152</v>
      </c>
      <c r="F14" s="22">
        <v>2</v>
      </c>
      <c r="G14" s="22">
        <v>2</v>
      </c>
      <c r="H14" s="26" t="str">
        <f>INDEX([5]Listas!$L$4:$P$8,F14,G14)</f>
        <v>BAJA</v>
      </c>
      <c r="I14" s="27" t="s">
        <v>190</v>
      </c>
      <c r="J14" s="25" t="s">
        <v>14</v>
      </c>
      <c r="K14" s="25" t="s">
        <v>48</v>
      </c>
      <c r="L14" s="22">
        <v>80</v>
      </c>
      <c r="M14" s="22">
        <v>2</v>
      </c>
      <c r="N14" s="22">
        <v>2</v>
      </c>
      <c r="O14" s="26" t="s">
        <v>191</v>
      </c>
      <c r="P14" s="25" t="s">
        <v>154</v>
      </c>
      <c r="Q14" s="24" t="s">
        <v>192</v>
      </c>
      <c r="R14" s="23" t="s">
        <v>193</v>
      </c>
      <c r="S14" s="22" t="s">
        <v>156</v>
      </c>
      <c r="T14" s="22" t="s">
        <v>194</v>
      </c>
      <c r="U14" s="22" t="s">
        <v>195</v>
      </c>
      <c r="V14" s="67"/>
      <c r="W14" s="20"/>
      <c r="X14" s="106">
        <v>1</v>
      </c>
      <c r="Y14" s="105" t="s">
        <v>317</v>
      </c>
      <c r="Z14" s="342">
        <v>1</v>
      </c>
      <c r="AA14" s="346" t="s">
        <v>706</v>
      </c>
      <c r="AB14" s="342"/>
      <c r="AC14" s="346"/>
      <c r="AD14" s="145"/>
      <c r="AE14" s="145"/>
      <c r="AF14" s="145"/>
      <c r="AG14" s="145"/>
    </row>
    <row r="15" spans="1:33" x14ac:dyDescent="0.2">
      <c r="B15" s="18"/>
      <c r="C15" s="17"/>
      <c r="D15" s="7"/>
      <c r="E15" s="7"/>
      <c r="F15" s="7"/>
      <c r="G15" s="7"/>
      <c r="H15" s="9"/>
      <c r="I15" s="8"/>
      <c r="J15" s="8"/>
      <c r="K15" s="7"/>
      <c r="L15" s="11"/>
      <c r="V15" s="1"/>
      <c r="X15" s="1"/>
    </row>
    <row r="16" spans="1:33" x14ac:dyDescent="0.2">
      <c r="B16" s="12"/>
      <c r="C16" s="12"/>
      <c r="D16" s="12"/>
      <c r="E16" s="12"/>
      <c r="F16" s="425" t="s">
        <v>6</v>
      </c>
      <c r="G16" s="425"/>
      <c r="H16" s="10">
        <f>COUNTIF(H10:H13,"BAJA")</f>
        <v>0</v>
      </c>
      <c r="I16" s="8"/>
      <c r="J16" s="8"/>
      <c r="K16" s="7"/>
      <c r="L16" s="11"/>
      <c r="M16" s="425" t="s">
        <v>6</v>
      </c>
      <c r="N16" s="425"/>
      <c r="O16" s="10">
        <f>COUNTIF(O10:O13,"BAJA")</f>
        <v>0</v>
      </c>
      <c r="V16" s="1"/>
      <c r="X16" s="1"/>
    </row>
    <row r="17" spans="2:24" x14ac:dyDescent="0.2">
      <c r="B17" s="464"/>
      <c r="C17" s="464"/>
      <c r="D17" s="464"/>
      <c r="E17" s="464"/>
      <c r="F17" s="425" t="s">
        <v>5</v>
      </c>
      <c r="G17" s="425"/>
      <c r="H17" s="10">
        <f>COUNTIF(H10:H13,"MODERADA")</f>
        <v>0</v>
      </c>
      <c r="I17" s="8"/>
      <c r="J17" s="8"/>
      <c r="K17" s="7"/>
      <c r="L17" s="12"/>
      <c r="M17" s="425" t="s">
        <v>5</v>
      </c>
      <c r="N17" s="425"/>
      <c r="O17" s="10">
        <f>COUNTIF(O10:O13,"MODERADA")</f>
        <v>0</v>
      </c>
      <c r="V17" s="1"/>
      <c r="X17" s="1"/>
    </row>
    <row r="18" spans="2:24" x14ac:dyDescent="0.2">
      <c r="D18" s="7"/>
      <c r="E18" s="7"/>
      <c r="F18" s="425" t="s">
        <v>4</v>
      </c>
      <c r="G18" s="425"/>
      <c r="H18" s="10">
        <f>COUNTIF(H10:H13,"ALTA")</f>
        <v>2</v>
      </c>
      <c r="I18" s="8"/>
      <c r="J18" s="8"/>
      <c r="K18" s="7"/>
      <c r="L18" s="7"/>
      <c r="M18" s="425" t="s">
        <v>4</v>
      </c>
      <c r="N18" s="425"/>
      <c r="O18" s="10">
        <f>COUNTIF(O10:O13,"ALTA")</f>
        <v>3</v>
      </c>
      <c r="P18" s="1"/>
      <c r="U18" s="1"/>
      <c r="V18" s="1"/>
      <c r="X18" s="1"/>
    </row>
    <row r="19" spans="2:24" x14ac:dyDescent="0.2">
      <c r="B19" s="15"/>
      <c r="D19" s="15"/>
      <c r="E19" s="7"/>
      <c r="F19" s="425" t="s">
        <v>1</v>
      </c>
      <c r="G19" s="425"/>
      <c r="H19" s="10">
        <f>COUNTIF(H10:H13,"EXTREMA")</f>
        <v>2</v>
      </c>
      <c r="I19" s="8"/>
      <c r="J19" s="8"/>
      <c r="K19" s="7"/>
      <c r="L19" s="7"/>
      <c r="M19" s="425" t="s">
        <v>1</v>
      </c>
      <c r="N19" s="425"/>
      <c r="O19" s="10">
        <f>COUNTIF(O10:O13,"EXTREMA")</f>
        <v>1</v>
      </c>
      <c r="P19" s="1"/>
      <c r="U19" s="1"/>
      <c r="V19" s="1"/>
      <c r="X19" s="1"/>
    </row>
    <row r="20" spans="2:24" ht="15.75" x14ac:dyDescent="0.2">
      <c r="B20" s="14" t="s">
        <v>3</v>
      </c>
      <c r="D20" s="13" t="s">
        <v>2</v>
      </c>
      <c r="F20" s="7"/>
      <c r="G20" s="7"/>
      <c r="H20" s="9"/>
      <c r="I20" s="8"/>
      <c r="J20" s="8"/>
      <c r="K20" s="7"/>
      <c r="L20" s="7" t="s">
        <v>0</v>
      </c>
      <c r="O20" s="1"/>
      <c r="P20" s="1"/>
      <c r="U20" s="1"/>
      <c r="V20" s="1"/>
      <c r="X20" s="1"/>
    </row>
    <row r="21" spans="2:24" x14ac:dyDescent="0.2">
      <c r="D21" s="7"/>
      <c r="F21" s="7"/>
      <c r="G21" s="7"/>
      <c r="H21" s="9"/>
      <c r="I21" s="8"/>
      <c r="J21" s="8"/>
      <c r="K21" s="7"/>
      <c r="L21" s="7"/>
      <c r="O21" s="1"/>
      <c r="P21" s="1"/>
      <c r="U21" s="1"/>
    </row>
    <row r="22" spans="2:24" ht="15.75" x14ac:dyDescent="0.2">
      <c r="B22" s="6"/>
      <c r="C22" s="5"/>
      <c r="D22" s="7"/>
      <c r="F22" s="7"/>
      <c r="G22" s="7"/>
      <c r="H22" s="9"/>
      <c r="I22" s="8"/>
      <c r="J22" s="8"/>
      <c r="K22" s="7"/>
      <c r="L22" s="7"/>
      <c r="O22" s="1"/>
      <c r="P22" s="1"/>
      <c r="U22" s="1"/>
    </row>
    <row r="23" spans="2:24" x14ac:dyDescent="0.2">
      <c r="G23" s="7"/>
      <c r="H23" s="9"/>
      <c r="O23" s="1"/>
      <c r="P23" s="1"/>
      <c r="U23" s="1"/>
    </row>
    <row r="24" spans="2:24" x14ac:dyDescent="0.2">
      <c r="E24" s="7"/>
      <c r="G24" s="7"/>
      <c r="H24" s="9"/>
      <c r="O24" s="1"/>
      <c r="P24" s="1"/>
      <c r="U24" s="1"/>
    </row>
    <row r="25" spans="2:24" x14ac:dyDescent="0.2">
      <c r="G25" s="7"/>
      <c r="H25" s="9"/>
      <c r="O25" s="1"/>
      <c r="P25" s="1"/>
      <c r="U25" s="1"/>
    </row>
    <row r="26" spans="2:24" x14ac:dyDescent="0.2">
      <c r="G26" s="7"/>
      <c r="H26" s="9"/>
      <c r="O26" s="1"/>
      <c r="P26" s="1"/>
      <c r="U26" s="1"/>
    </row>
    <row r="27" spans="2:24" x14ac:dyDescent="0.2">
      <c r="G27" s="7"/>
      <c r="H27" s="9"/>
      <c r="O27" s="1"/>
      <c r="P27" s="1"/>
      <c r="U27" s="1"/>
    </row>
    <row r="28" spans="2:24" x14ac:dyDescent="0.2">
      <c r="G28" s="7"/>
      <c r="H28" s="9"/>
      <c r="O28" s="1"/>
      <c r="P28" s="1"/>
      <c r="U28" s="1"/>
    </row>
    <row r="29" spans="2:24" x14ac:dyDescent="0.2">
      <c r="G29" s="7"/>
      <c r="H29" s="9"/>
      <c r="O29" s="1"/>
      <c r="P29" s="1"/>
      <c r="U29" s="1"/>
    </row>
    <row r="30" spans="2:24" x14ac:dyDescent="0.2">
      <c r="G30" s="7"/>
      <c r="H30" s="9"/>
      <c r="O30" s="1"/>
      <c r="P30" s="1"/>
      <c r="U30" s="1"/>
    </row>
    <row r="31" spans="2:24" x14ac:dyDescent="0.2">
      <c r="O31" s="1"/>
      <c r="P31" s="1"/>
      <c r="U31" s="1"/>
    </row>
    <row r="32" spans="2:24" x14ac:dyDescent="0.2">
      <c r="O32" s="1"/>
      <c r="P32" s="1"/>
      <c r="U32" s="1"/>
    </row>
    <row r="33" spans="1:25" x14ac:dyDescent="0.2">
      <c r="O33" s="1"/>
      <c r="P33" s="1"/>
      <c r="U33" s="1"/>
    </row>
    <row r="34" spans="1:25" s="2" customFormat="1" x14ac:dyDescent="0.2">
      <c r="A34" s="1"/>
      <c r="B34" s="1"/>
      <c r="C34" s="1"/>
      <c r="D34" s="1"/>
      <c r="E34" s="1"/>
      <c r="F34" s="1"/>
      <c r="G34" s="1"/>
      <c r="H34" s="1"/>
      <c r="I34" s="1"/>
      <c r="J34" s="1"/>
      <c r="K34" s="1"/>
      <c r="L34" s="1"/>
      <c r="M34" s="1"/>
      <c r="N34" s="1"/>
      <c r="O34" s="1"/>
      <c r="P34" s="1"/>
      <c r="Q34" s="1"/>
      <c r="R34" s="1"/>
      <c r="S34" s="1"/>
      <c r="T34" s="1"/>
      <c r="U34" s="1"/>
      <c r="W34" s="1"/>
      <c r="Y34" s="1"/>
    </row>
    <row r="35" spans="1:25" s="2" customFormat="1" x14ac:dyDescent="0.2">
      <c r="A35" s="1"/>
      <c r="B35" s="1"/>
      <c r="C35" s="1"/>
      <c r="D35" s="1"/>
      <c r="E35" s="1"/>
      <c r="F35" s="1"/>
      <c r="G35" s="1"/>
      <c r="H35" s="1"/>
      <c r="I35" s="1"/>
      <c r="J35" s="1"/>
      <c r="K35" s="1"/>
      <c r="L35" s="1"/>
      <c r="M35" s="1"/>
      <c r="N35" s="1"/>
      <c r="O35" s="1"/>
      <c r="P35" s="1"/>
      <c r="Q35" s="1"/>
      <c r="R35" s="1"/>
      <c r="S35" s="1"/>
      <c r="T35" s="1"/>
      <c r="U35" s="1"/>
      <c r="W35" s="1"/>
      <c r="Y35" s="1"/>
    </row>
    <row r="36" spans="1:25" s="2" customFormat="1" x14ac:dyDescent="0.2">
      <c r="A36" s="1"/>
      <c r="B36" s="1"/>
      <c r="C36" s="1"/>
      <c r="D36" s="1"/>
      <c r="E36" s="1"/>
      <c r="F36" s="1"/>
      <c r="G36" s="1"/>
      <c r="H36" s="1"/>
      <c r="I36" s="1"/>
      <c r="J36" s="1"/>
      <c r="K36" s="1"/>
      <c r="L36" s="1"/>
      <c r="M36" s="1"/>
      <c r="N36" s="1"/>
      <c r="O36" s="1"/>
      <c r="P36" s="1"/>
      <c r="Q36" s="1"/>
      <c r="R36" s="1"/>
      <c r="S36" s="1"/>
      <c r="T36" s="1"/>
      <c r="U36" s="1"/>
      <c r="W36" s="1"/>
      <c r="Y36" s="1"/>
    </row>
    <row r="37" spans="1:25" s="2" customFormat="1" x14ac:dyDescent="0.2">
      <c r="A37" s="1"/>
      <c r="B37" s="1"/>
      <c r="C37" s="1"/>
      <c r="D37" s="1"/>
      <c r="E37" s="1"/>
      <c r="F37" s="1"/>
      <c r="G37" s="1"/>
      <c r="H37" s="1"/>
      <c r="I37" s="1"/>
      <c r="J37" s="1"/>
      <c r="K37" s="1"/>
      <c r="L37" s="1"/>
      <c r="M37" s="1"/>
      <c r="N37" s="1"/>
      <c r="O37" s="1"/>
      <c r="P37" s="1"/>
      <c r="Q37" s="1"/>
      <c r="R37" s="1"/>
      <c r="S37" s="1"/>
      <c r="T37" s="1"/>
      <c r="U37" s="1"/>
      <c r="W37" s="1"/>
      <c r="Y37" s="1"/>
    </row>
    <row r="38" spans="1:25" s="2" customFormat="1" x14ac:dyDescent="0.2">
      <c r="A38" s="1"/>
      <c r="B38" s="1"/>
      <c r="C38" s="1"/>
      <c r="D38" s="1"/>
      <c r="E38" s="1"/>
      <c r="F38" s="1"/>
      <c r="G38" s="1"/>
      <c r="H38" s="1"/>
      <c r="I38" s="1"/>
      <c r="J38" s="1"/>
      <c r="K38" s="1"/>
      <c r="L38" s="1"/>
      <c r="M38" s="1"/>
      <c r="N38" s="1"/>
      <c r="O38" s="1"/>
      <c r="P38" s="1"/>
      <c r="Q38" s="1"/>
      <c r="R38" s="1"/>
      <c r="S38" s="1"/>
      <c r="T38" s="1"/>
      <c r="U38" s="1"/>
      <c r="W38" s="1"/>
      <c r="Y38" s="1"/>
    </row>
    <row r="39" spans="1:25" s="2" customFormat="1" x14ac:dyDescent="0.2">
      <c r="A39" s="1"/>
      <c r="B39" s="1"/>
      <c r="C39" s="1"/>
      <c r="D39" s="1"/>
      <c r="E39" s="1"/>
      <c r="F39" s="1"/>
      <c r="G39" s="1"/>
      <c r="H39" s="1"/>
      <c r="I39" s="1"/>
      <c r="J39" s="1"/>
      <c r="K39" s="1"/>
      <c r="L39" s="1"/>
      <c r="M39" s="1"/>
      <c r="N39" s="1"/>
      <c r="O39" s="1"/>
      <c r="P39" s="1"/>
      <c r="Q39" s="1"/>
      <c r="R39" s="1"/>
      <c r="S39" s="1"/>
      <c r="T39" s="1"/>
      <c r="U39" s="1"/>
      <c r="W39" s="1"/>
      <c r="Y39" s="1"/>
    </row>
    <row r="40" spans="1:25" s="2" customFormat="1" x14ac:dyDescent="0.2">
      <c r="A40" s="1"/>
      <c r="B40" s="1"/>
      <c r="C40" s="1"/>
      <c r="D40" s="1"/>
      <c r="E40" s="1"/>
      <c r="F40" s="1"/>
      <c r="G40" s="1"/>
      <c r="H40" s="1"/>
      <c r="I40" s="1"/>
      <c r="J40" s="1"/>
      <c r="K40" s="1"/>
      <c r="L40" s="1"/>
      <c r="M40" s="1"/>
      <c r="N40" s="1"/>
      <c r="O40" s="1"/>
      <c r="P40" s="1"/>
      <c r="Q40" s="1"/>
      <c r="R40" s="1"/>
      <c r="S40" s="1"/>
      <c r="T40" s="1"/>
      <c r="U40" s="1"/>
      <c r="W40" s="1"/>
      <c r="Y40" s="1"/>
    </row>
    <row r="41" spans="1:25" s="2" customFormat="1" x14ac:dyDescent="0.2">
      <c r="A41" s="1"/>
      <c r="B41" s="1"/>
      <c r="C41" s="1"/>
      <c r="D41" s="1"/>
      <c r="E41" s="1"/>
      <c r="F41" s="1"/>
      <c r="G41" s="1"/>
      <c r="H41" s="1"/>
      <c r="I41" s="1"/>
      <c r="J41" s="1"/>
      <c r="K41" s="1"/>
      <c r="L41" s="1"/>
      <c r="M41" s="1"/>
      <c r="N41" s="1"/>
      <c r="O41" s="1"/>
      <c r="P41" s="1"/>
      <c r="Q41" s="1"/>
      <c r="R41" s="1"/>
      <c r="S41" s="1"/>
      <c r="T41" s="1"/>
      <c r="U41" s="1"/>
      <c r="W41" s="1"/>
      <c r="Y41" s="1"/>
    </row>
    <row r="42" spans="1:25" s="2" customFormat="1" x14ac:dyDescent="0.2">
      <c r="A42" s="1"/>
      <c r="B42" s="1"/>
      <c r="C42" s="1"/>
      <c r="D42" s="1"/>
      <c r="E42" s="1"/>
      <c r="F42" s="1"/>
      <c r="G42" s="1"/>
      <c r="H42" s="1"/>
      <c r="I42" s="1"/>
      <c r="J42" s="1"/>
      <c r="K42" s="1"/>
      <c r="L42" s="1"/>
      <c r="M42" s="1"/>
      <c r="N42" s="1"/>
      <c r="O42" s="1"/>
      <c r="P42" s="1"/>
      <c r="Q42" s="1"/>
      <c r="R42" s="1"/>
      <c r="S42" s="1"/>
      <c r="T42" s="1"/>
      <c r="U42" s="1"/>
      <c r="W42" s="1"/>
      <c r="Y42" s="1"/>
    </row>
    <row r="43" spans="1:25" s="2" customFormat="1" x14ac:dyDescent="0.2">
      <c r="A43" s="1"/>
      <c r="B43" s="1"/>
      <c r="C43" s="1"/>
      <c r="D43" s="1"/>
      <c r="E43" s="1"/>
      <c r="F43" s="1"/>
      <c r="G43" s="1"/>
      <c r="H43" s="1"/>
      <c r="I43" s="1"/>
      <c r="J43" s="1"/>
      <c r="K43" s="1"/>
      <c r="L43" s="1"/>
      <c r="M43" s="1"/>
      <c r="N43" s="1"/>
      <c r="O43" s="1"/>
      <c r="P43" s="1"/>
      <c r="Q43" s="1"/>
      <c r="R43" s="1"/>
      <c r="S43" s="1"/>
      <c r="T43" s="1"/>
      <c r="U43" s="1"/>
      <c r="W43" s="1"/>
      <c r="Y43" s="1"/>
    </row>
    <row r="44" spans="1:25" s="2" customFormat="1" x14ac:dyDescent="0.2">
      <c r="A44" s="1"/>
      <c r="B44" s="1"/>
      <c r="C44" s="1"/>
      <c r="D44" s="1"/>
      <c r="E44" s="1"/>
      <c r="F44" s="1"/>
      <c r="G44" s="1"/>
      <c r="H44" s="1"/>
      <c r="I44" s="1"/>
      <c r="J44" s="1"/>
      <c r="K44" s="1"/>
      <c r="L44" s="1"/>
      <c r="M44" s="1"/>
      <c r="N44" s="1"/>
      <c r="O44" s="1"/>
      <c r="P44" s="1"/>
      <c r="Q44" s="1"/>
      <c r="R44" s="1"/>
      <c r="S44" s="1"/>
      <c r="T44" s="1"/>
      <c r="U44" s="1"/>
      <c r="W44" s="1"/>
      <c r="Y44" s="1"/>
    </row>
    <row r="45" spans="1:25" s="2" customFormat="1" x14ac:dyDescent="0.2">
      <c r="A45" s="1"/>
      <c r="B45" s="1"/>
      <c r="C45" s="1"/>
      <c r="D45" s="1"/>
      <c r="E45" s="1"/>
      <c r="F45" s="1"/>
      <c r="G45" s="1"/>
      <c r="H45" s="1"/>
      <c r="I45" s="1"/>
      <c r="J45" s="1"/>
      <c r="K45" s="1"/>
      <c r="L45" s="1"/>
      <c r="M45" s="1"/>
      <c r="N45" s="1"/>
      <c r="O45" s="1"/>
      <c r="P45" s="1"/>
      <c r="Q45" s="1"/>
      <c r="R45" s="1"/>
      <c r="S45" s="1"/>
      <c r="T45" s="1"/>
      <c r="U45" s="1"/>
      <c r="W45" s="1"/>
      <c r="Y45" s="1"/>
    </row>
    <row r="46" spans="1:25" s="2" customFormat="1" x14ac:dyDescent="0.2">
      <c r="A46" s="1"/>
      <c r="B46" s="1"/>
      <c r="C46" s="1"/>
      <c r="D46" s="1"/>
      <c r="E46" s="1"/>
      <c r="F46" s="1"/>
      <c r="G46" s="1"/>
      <c r="H46" s="1"/>
      <c r="I46" s="1"/>
      <c r="J46" s="1"/>
      <c r="K46" s="1"/>
      <c r="L46" s="1"/>
      <c r="M46" s="1"/>
      <c r="N46" s="1"/>
      <c r="O46" s="1"/>
      <c r="P46" s="1"/>
      <c r="Q46" s="1"/>
      <c r="R46" s="1"/>
      <c r="S46" s="1"/>
      <c r="T46" s="1"/>
      <c r="U46" s="1"/>
      <c r="W46" s="1"/>
      <c r="Y46" s="1"/>
    </row>
    <row r="47" spans="1:25" s="2" customFormat="1" x14ac:dyDescent="0.2">
      <c r="A47" s="1"/>
      <c r="B47" s="1"/>
      <c r="C47" s="1"/>
      <c r="D47" s="1"/>
      <c r="E47" s="1"/>
      <c r="F47" s="1"/>
      <c r="G47" s="1"/>
      <c r="H47" s="1"/>
      <c r="I47" s="1"/>
      <c r="J47" s="1"/>
      <c r="K47" s="1"/>
      <c r="L47" s="1"/>
      <c r="M47" s="1"/>
      <c r="N47" s="1"/>
      <c r="O47" s="1"/>
      <c r="P47" s="1"/>
      <c r="Q47" s="1"/>
      <c r="R47" s="1"/>
      <c r="S47" s="1"/>
      <c r="T47" s="1"/>
      <c r="U47" s="1"/>
      <c r="W47" s="1"/>
      <c r="Y47" s="1"/>
    </row>
    <row r="48" spans="1:25" s="2" customFormat="1" x14ac:dyDescent="0.2">
      <c r="A48" s="1"/>
      <c r="B48" s="1"/>
      <c r="C48" s="1"/>
      <c r="D48" s="1"/>
      <c r="E48" s="1"/>
      <c r="F48" s="1"/>
      <c r="G48" s="1"/>
      <c r="H48" s="1"/>
      <c r="I48" s="1"/>
      <c r="J48" s="1"/>
      <c r="K48" s="1"/>
      <c r="L48" s="1"/>
      <c r="M48" s="1"/>
      <c r="N48" s="1"/>
      <c r="O48" s="1"/>
      <c r="P48" s="1"/>
      <c r="Q48" s="1"/>
      <c r="R48" s="1"/>
      <c r="S48" s="1"/>
      <c r="T48" s="1"/>
      <c r="U48" s="1"/>
      <c r="W48" s="1"/>
      <c r="Y48" s="1"/>
    </row>
    <row r="49" spans="1:25" s="2" customFormat="1" x14ac:dyDescent="0.2">
      <c r="A49" s="1"/>
      <c r="B49" s="1"/>
      <c r="C49" s="1"/>
      <c r="D49" s="1"/>
      <c r="E49" s="1"/>
      <c r="F49" s="1"/>
      <c r="G49" s="1"/>
      <c r="H49" s="1"/>
      <c r="I49" s="1"/>
      <c r="J49" s="1"/>
      <c r="K49" s="1"/>
      <c r="L49" s="1"/>
      <c r="M49" s="1"/>
      <c r="N49" s="1"/>
      <c r="O49" s="1"/>
      <c r="P49" s="1"/>
      <c r="Q49" s="1"/>
      <c r="R49" s="1"/>
      <c r="S49" s="1"/>
      <c r="T49" s="1"/>
      <c r="U49" s="1"/>
      <c r="W49" s="1"/>
      <c r="Y49" s="1"/>
    </row>
    <row r="50" spans="1:25" s="2" customFormat="1" x14ac:dyDescent="0.2">
      <c r="A50" s="1"/>
      <c r="B50" s="1"/>
      <c r="C50" s="1"/>
      <c r="D50" s="1"/>
      <c r="E50" s="1"/>
      <c r="F50" s="1"/>
      <c r="G50" s="1"/>
      <c r="H50" s="1"/>
      <c r="I50" s="1"/>
      <c r="J50" s="1"/>
      <c r="K50" s="1"/>
      <c r="L50" s="1"/>
      <c r="M50" s="1"/>
      <c r="N50" s="1"/>
      <c r="O50" s="1"/>
      <c r="P50" s="1"/>
      <c r="Q50" s="1"/>
      <c r="R50" s="1"/>
      <c r="S50" s="1"/>
      <c r="T50" s="1"/>
      <c r="U50" s="1"/>
      <c r="W50" s="1"/>
      <c r="Y50" s="1"/>
    </row>
    <row r="51" spans="1:25" s="2" customFormat="1" x14ac:dyDescent="0.2">
      <c r="A51" s="1"/>
      <c r="B51" s="1"/>
      <c r="C51" s="1"/>
      <c r="D51" s="1"/>
      <c r="E51" s="1"/>
      <c r="F51" s="1"/>
      <c r="G51" s="1"/>
      <c r="H51" s="1"/>
      <c r="I51" s="1"/>
      <c r="J51" s="1"/>
      <c r="K51" s="1"/>
      <c r="L51" s="1"/>
      <c r="M51" s="1"/>
      <c r="N51" s="1"/>
      <c r="O51" s="1"/>
      <c r="P51" s="1"/>
      <c r="Q51" s="1"/>
      <c r="R51" s="1"/>
      <c r="S51" s="1"/>
      <c r="T51" s="1"/>
      <c r="U51" s="1"/>
      <c r="W51" s="1"/>
      <c r="Y51" s="1"/>
    </row>
    <row r="52" spans="1:25" s="2" customFormat="1" x14ac:dyDescent="0.2">
      <c r="A52" s="1"/>
      <c r="B52" s="1"/>
      <c r="C52" s="1"/>
      <c r="D52" s="1"/>
      <c r="E52" s="1"/>
      <c r="F52" s="1"/>
      <c r="G52" s="1"/>
      <c r="H52" s="1"/>
      <c r="I52" s="1"/>
      <c r="J52" s="1"/>
      <c r="K52" s="1"/>
      <c r="L52" s="1"/>
      <c r="M52" s="1"/>
      <c r="N52" s="1"/>
      <c r="O52" s="1"/>
      <c r="P52" s="1"/>
      <c r="Q52" s="1"/>
      <c r="R52" s="1"/>
      <c r="S52" s="1"/>
      <c r="T52" s="1"/>
      <c r="U52" s="1"/>
      <c r="W52" s="1"/>
      <c r="Y52" s="1"/>
    </row>
    <row r="53" spans="1:25" s="2" customFormat="1" x14ac:dyDescent="0.2">
      <c r="A53" s="1"/>
      <c r="B53" s="1"/>
      <c r="C53" s="1"/>
      <c r="D53" s="1"/>
      <c r="E53" s="1"/>
      <c r="F53" s="1"/>
      <c r="G53" s="1"/>
      <c r="H53" s="1"/>
      <c r="I53" s="1"/>
      <c r="J53" s="1"/>
      <c r="K53" s="1"/>
      <c r="L53" s="1"/>
      <c r="M53" s="1"/>
      <c r="N53" s="1"/>
      <c r="O53" s="1"/>
      <c r="P53" s="1"/>
      <c r="Q53" s="1"/>
      <c r="R53" s="1"/>
      <c r="S53" s="1"/>
      <c r="T53" s="1"/>
      <c r="U53" s="1"/>
      <c r="W53" s="1"/>
      <c r="Y53" s="1"/>
    </row>
    <row r="54" spans="1:25" s="2" customFormat="1" x14ac:dyDescent="0.2">
      <c r="A54" s="1"/>
      <c r="B54" s="1"/>
      <c r="C54" s="1"/>
      <c r="D54" s="1"/>
      <c r="E54" s="1"/>
      <c r="F54" s="1"/>
      <c r="G54" s="1"/>
      <c r="H54" s="1"/>
      <c r="I54" s="1"/>
      <c r="J54" s="1"/>
      <c r="K54" s="1"/>
      <c r="L54" s="1"/>
      <c r="M54" s="1"/>
      <c r="N54" s="1"/>
      <c r="O54" s="1"/>
      <c r="P54" s="1"/>
      <c r="Q54" s="1"/>
      <c r="R54" s="1"/>
      <c r="S54" s="1"/>
      <c r="T54" s="1"/>
      <c r="U54" s="1"/>
      <c r="W54" s="1"/>
      <c r="Y54" s="1"/>
    </row>
    <row r="55" spans="1:25" s="2" customFormat="1" x14ac:dyDescent="0.2">
      <c r="A55" s="1"/>
      <c r="B55" s="1"/>
      <c r="C55" s="1"/>
      <c r="D55" s="1"/>
      <c r="E55" s="1"/>
      <c r="F55" s="1"/>
      <c r="G55" s="1"/>
      <c r="H55" s="1"/>
      <c r="I55" s="1"/>
      <c r="J55" s="1"/>
      <c r="K55" s="1"/>
      <c r="L55" s="1"/>
      <c r="M55" s="1"/>
      <c r="N55" s="1"/>
      <c r="O55" s="1"/>
      <c r="P55" s="1"/>
      <c r="Q55" s="1"/>
      <c r="R55" s="1"/>
      <c r="S55" s="1"/>
      <c r="T55" s="1"/>
      <c r="U55" s="1"/>
      <c r="W55" s="1"/>
      <c r="Y55" s="1"/>
    </row>
    <row r="56" spans="1:25" s="2" customFormat="1" x14ac:dyDescent="0.2">
      <c r="A56" s="1"/>
      <c r="B56" s="1"/>
      <c r="C56" s="1"/>
      <c r="D56" s="1"/>
      <c r="E56" s="1"/>
      <c r="F56" s="1"/>
      <c r="G56" s="1"/>
      <c r="H56" s="1"/>
      <c r="I56" s="1"/>
      <c r="J56" s="1"/>
      <c r="K56" s="1"/>
      <c r="L56" s="1"/>
      <c r="M56" s="1"/>
      <c r="N56" s="1"/>
      <c r="O56" s="1"/>
      <c r="P56" s="1"/>
      <c r="Q56" s="1"/>
      <c r="R56" s="1"/>
      <c r="S56" s="1"/>
      <c r="T56" s="1"/>
      <c r="U56" s="1"/>
      <c r="W56" s="1"/>
      <c r="Y56" s="1"/>
    </row>
    <row r="57" spans="1:25" s="2" customFormat="1" x14ac:dyDescent="0.2">
      <c r="A57" s="1"/>
      <c r="B57" s="1"/>
      <c r="C57" s="1"/>
      <c r="D57" s="1"/>
      <c r="E57" s="1"/>
      <c r="F57" s="1"/>
      <c r="G57" s="1"/>
      <c r="H57" s="1"/>
      <c r="I57" s="1"/>
      <c r="J57" s="1"/>
      <c r="K57" s="1"/>
      <c r="L57" s="1"/>
      <c r="M57" s="1"/>
      <c r="N57" s="1"/>
      <c r="O57" s="1"/>
      <c r="P57" s="1"/>
      <c r="Q57" s="1"/>
      <c r="R57" s="1"/>
      <c r="S57" s="1"/>
      <c r="T57" s="1"/>
      <c r="U57" s="1"/>
      <c r="W57" s="1"/>
      <c r="Y57" s="1"/>
    </row>
  </sheetData>
  <mergeCells count="38">
    <mergeCell ref="E6:U6"/>
    <mergeCell ref="B8:B9"/>
    <mergeCell ref="M8:N8"/>
    <mergeCell ref="O8:O9"/>
    <mergeCell ref="M16:N16"/>
    <mergeCell ref="R8:R9"/>
    <mergeCell ref="C8:C9"/>
    <mergeCell ref="F16:G16"/>
    <mergeCell ref="I8:I9"/>
    <mergeCell ref="D8:D9"/>
    <mergeCell ref="E8:E9"/>
    <mergeCell ref="F8:G8"/>
    <mergeCell ref="H8:H9"/>
    <mergeCell ref="J8:K8"/>
    <mergeCell ref="L8:L9"/>
    <mergeCell ref="F19:G19"/>
    <mergeCell ref="M19:N19"/>
    <mergeCell ref="B17:E17"/>
    <mergeCell ref="F17:G17"/>
    <mergeCell ref="M17:N17"/>
    <mergeCell ref="F18:G18"/>
    <mergeCell ref="M18:N18"/>
    <mergeCell ref="AD8:AE8"/>
    <mergeCell ref="AF8:AG8"/>
    <mergeCell ref="E1:X1"/>
    <mergeCell ref="E2:X2"/>
    <mergeCell ref="P8:P9"/>
    <mergeCell ref="Q8:Q9"/>
    <mergeCell ref="AB8:AC8"/>
    <mergeCell ref="Z8:AA8"/>
    <mergeCell ref="V8:W8"/>
    <mergeCell ref="X8:Y8"/>
    <mergeCell ref="S8:S9"/>
    <mergeCell ref="T8:T9"/>
    <mergeCell ref="U8:U9"/>
    <mergeCell ref="E5:P5"/>
    <mergeCell ref="Q5:R5"/>
    <mergeCell ref="S5:U5"/>
  </mergeCells>
  <conditionalFormatting sqref="H7 O7 H15:H1048576 O15:O1048576">
    <cfRule type="cellIs" dxfId="382" priority="56" operator="equal">
      <formula>"BAJA"</formula>
    </cfRule>
  </conditionalFormatting>
  <conditionalFormatting sqref="H7 O7 H15:H1048576 O15:O1048576">
    <cfRule type="cellIs" dxfId="381" priority="53" operator="equal">
      <formula>"EXTREMA"</formula>
    </cfRule>
    <cfRule type="cellIs" dxfId="380" priority="54" operator="equal">
      <formula>"ALTA"</formula>
    </cfRule>
    <cfRule type="cellIs" dxfId="379" priority="55" operator="equal">
      <formula>"MODERADA"</formula>
    </cfRule>
  </conditionalFormatting>
  <conditionalFormatting sqref="E15:F1048576 E7:F7 M7:N7 M10:N1048576 F10:G14">
    <cfRule type="colorScale" priority="52">
      <colorScale>
        <cfvo type="num" val="1"/>
        <cfvo type="num" val="3"/>
        <cfvo type="num" val="5"/>
        <color theme="6" tint="-0.499984740745262"/>
        <color rgb="FFFFFF00"/>
        <color rgb="FFC00000"/>
      </colorScale>
    </cfRule>
  </conditionalFormatting>
  <conditionalFormatting sqref="H16:H19">
    <cfRule type="cellIs" dxfId="378" priority="51" operator="equal">
      <formula>"BAJA"</formula>
    </cfRule>
  </conditionalFormatting>
  <conditionalFormatting sqref="H16:H19">
    <cfRule type="cellIs" dxfId="377" priority="48" operator="equal">
      <formula>"EXTREMA"</formula>
    </cfRule>
    <cfRule type="cellIs" dxfId="376" priority="49" operator="equal">
      <formula>"ALTA"</formula>
    </cfRule>
    <cfRule type="cellIs" dxfId="375" priority="50" operator="equal">
      <formula>"MODERADA"</formula>
    </cfRule>
  </conditionalFormatting>
  <conditionalFormatting sqref="F16:F19">
    <cfRule type="colorScale" priority="47">
      <colorScale>
        <cfvo type="num" val="1"/>
        <cfvo type="num" val="3"/>
        <cfvo type="num" val="5"/>
        <color theme="6" tint="-0.499984740745262"/>
        <color rgb="FFFFFF00"/>
        <color rgb="FFC00000"/>
      </colorScale>
    </cfRule>
  </conditionalFormatting>
  <conditionalFormatting sqref="H16:H19">
    <cfRule type="cellIs" dxfId="374" priority="46" operator="equal">
      <formula>"BAJA"</formula>
    </cfRule>
  </conditionalFormatting>
  <conditionalFormatting sqref="H16:H19">
    <cfRule type="cellIs" dxfId="373" priority="43" operator="equal">
      <formula>"EXTREMA"</formula>
    </cfRule>
    <cfRule type="cellIs" dxfId="372" priority="44" operator="equal">
      <formula>"ALTA"</formula>
    </cfRule>
    <cfRule type="cellIs" dxfId="371" priority="45" operator="equal">
      <formula>"MODERADA"</formula>
    </cfRule>
  </conditionalFormatting>
  <conditionalFormatting sqref="F16:F19">
    <cfRule type="colorScale" priority="42">
      <colorScale>
        <cfvo type="num" val="1"/>
        <cfvo type="num" val="3"/>
        <cfvo type="num" val="5"/>
        <color theme="6" tint="-0.499984740745262"/>
        <color rgb="FFFFFF00"/>
        <color rgb="FFC00000"/>
      </colorScale>
    </cfRule>
  </conditionalFormatting>
  <conditionalFormatting sqref="H16:H19">
    <cfRule type="cellIs" dxfId="370" priority="41" operator="equal">
      <formula>"BAJA"</formula>
    </cfRule>
  </conditionalFormatting>
  <conditionalFormatting sqref="H16:H19">
    <cfRule type="cellIs" dxfId="369" priority="38" operator="equal">
      <formula>"EXTREMA"</formula>
    </cfRule>
    <cfRule type="cellIs" dxfId="368" priority="39" operator="equal">
      <formula>"ALTA"</formula>
    </cfRule>
    <cfRule type="cellIs" dxfId="367" priority="40" operator="equal">
      <formula>"MODERADA"</formula>
    </cfRule>
  </conditionalFormatting>
  <conditionalFormatting sqref="O16:O19">
    <cfRule type="cellIs" dxfId="366" priority="37" operator="equal">
      <formula>"BAJA"</formula>
    </cfRule>
  </conditionalFormatting>
  <conditionalFormatting sqref="O16:O19">
    <cfRule type="cellIs" dxfId="365" priority="34" operator="equal">
      <formula>"EXTREMA"</formula>
    </cfRule>
    <cfRule type="cellIs" dxfId="364" priority="35" operator="equal">
      <formula>"ALTA"</formula>
    </cfRule>
    <cfRule type="cellIs" dxfId="363" priority="36" operator="equal">
      <formula>"MODERADA"</formula>
    </cfRule>
  </conditionalFormatting>
  <conditionalFormatting sqref="M16:M19">
    <cfRule type="colorScale" priority="33">
      <colorScale>
        <cfvo type="num" val="1"/>
        <cfvo type="num" val="3"/>
        <cfvo type="num" val="5"/>
        <color theme="6" tint="-0.499984740745262"/>
        <color rgb="FFFFFF00"/>
        <color rgb="FFC00000"/>
      </colorScale>
    </cfRule>
  </conditionalFormatting>
  <conditionalFormatting sqref="O16:O19">
    <cfRule type="cellIs" dxfId="362" priority="32" operator="equal">
      <formula>"BAJA"</formula>
    </cfRule>
  </conditionalFormatting>
  <conditionalFormatting sqref="O16:O19">
    <cfRule type="cellIs" dxfId="361" priority="29" operator="equal">
      <formula>"EXTREMA"</formula>
    </cfRule>
    <cfRule type="cellIs" dxfId="360" priority="30" operator="equal">
      <formula>"ALTA"</formula>
    </cfRule>
    <cfRule type="cellIs" dxfId="359" priority="31" operator="equal">
      <formula>"MODERADA"</formula>
    </cfRule>
  </conditionalFormatting>
  <conditionalFormatting sqref="M16:M19">
    <cfRule type="colorScale" priority="28">
      <colorScale>
        <cfvo type="num" val="1"/>
        <cfvo type="num" val="3"/>
        <cfvo type="num" val="5"/>
        <color theme="6" tint="-0.499984740745262"/>
        <color rgb="FFFFFF00"/>
        <color rgb="FFC00000"/>
      </colorScale>
    </cfRule>
  </conditionalFormatting>
  <conditionalFormatting sqref="O16:O19">
    <cfRule type="cellIs" dxfId="358" priority="27" operator="equal">
      <formula>"BAJA"</formula>
    </cfRule>
  </conditionalFormatting>
  <conditionalFormatting sqref="O16:O19">
    <cfRule type="cellIs" dxfId="357" priority="24" operator="equal">
      <formula>"EXTREMA"</formula>
    </cfRule>
    <cfRule type="cellIs" dxfId="356" priority="25" operator="equal">
      <formula>"ALTA"</formula>
    </cfRule>
    <cfRule type="cellIs" dxfId="355" priority="26" operator="equal">
      <formula>"MODERADA"</formula>
    </cfRule>
  </conditionalFormatting>
  <conditionalFormatting sqref="H10:H14 O13:O14">
    <cfRule type="cellIs" dxfId="354" priority="20" operator="equal">
      <formula>"EXTREMA"</formula>
    </cfRule>
    <cfRule type="cellIs" dxfId="353" priority="21" operator="equal">
      <formula>"ALTA"</formula>
    </cfRule>
    <cfRule type="cellIs" dxfId="352" priority="22" operator="equal">
      <formula>"MODERADA"</formula>
    </cfRule>
    <cfRule type="cellIs" dxfId="351" priority="23" operator="equal">
      <formula>"BAJA"</formula>
    </cfRule>
  </conditionalFormatting>
  <conditionalFormatting sqref="O10:O12">
    <cfRule type="cellIs" dxfId="350" priority="16" operator="equal">
      <formula>"EXTREMA"</formula>
    </cfRule>
    <cfRule type="cellIs" dxfId="349" priority="17" operator="equal">
      <formula>"ALTA"</formula>
    </cfRule>
    <cfRule type="cellIs" dxfId="348" priority="18" operator="equal">
      <formula>"MODERADA"</formula>
    </cfRule>
    <cfRule type="cellIs" dxfId="347" priority="19" operator="equal">
      <formula>"BAJA"</formula>
    </cfRule>
  </conditionalFormatting>
  <conditionalFormatting sqref="H8:H9 O8:O9">
    <cfRule type="cellIs" dxfId="346" priority="15" operator="equal">
      <formula>"BAJA"</formula>
    </cfRule>
  </conditionalFormatting>
  <conditionalFormatting sqref="H8:H9 O8:O9">
    <cfRule type="cellIs" dxfId="345" priority="12" operator="equal">
      <formula>"EXTREMA"</formula>
    </cfRule>
    <cfRule type="cellIs" dxfId="344" priority="13" operator="equal">
      <formula>"ALTA"</formula>
    </cfRule>
    <cfRule type="cellIs" dxfId="343" priority="14" operator="equal">
      <formula>"MODERADA"</formula>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342" priority="10" operator="equal">
      <formula>"BAJA"</formula>
    </cfRule>
  </conditionalFormatting>
  <conditionalFormatting sqref="H4 O4">
    <cfRule type="cellIs" dxfId="341" priority="7" operator="equal">
      <formula>"EXTREMA"</formula>
    </cfRule>
    <cfRule type="cellIs" dxfId="340" priority="8" operator="equal">
      <formula>"ALTA"</formula>
    </cfRule>
    <cfRule type="cellIs" dxfId="339" priority="9" operator="equal">
      <formula>"MODERADA"</formula>
    </cfRule>
  </conditionalFormatting>
  <conditionalFormatting sqref="E4:F4 M4:N4">
    <cfRule type="colorScale" priority="6">
      <colorScale>
        <cfvo type="num" val="1"/>
        <cfvo type="num" val="3"/>
        <cfvo type="num" val="5"/>
        <color theme="6" tint="-0.499984740745262"/>
        <color rgb="FFFFFF00"/>
        <color rgb="FFC00000"/>
      </colorScale>
    </cfRule>
  </conditionalFormatting>
  <conditionalFormatting sqref="K3 R3">
    <cfRule type="cellIs" dxfId="338" priority="5" operator="equal">
      <formula>"BAJA"</formula>
    </cfRule>
  </conditionalFormatting>
  <conditionalFormatting sqref="K3 R3">
    <cfRule type="cellIs" dxfId="337" priority="2" operator="equal">
      <formula>"EXTREMA"</formula>
    </cfRule>
    <cfRule type="cellIs" dxfId="336" priority="3" operator="equal">
      <formula>"ALTA"</formula>
    </cfRule>
    <cfRule type="cellIs" dxfId="335"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11811023622047245" top="0.35433070866141736" bottom="0.15748031496062992" header="0.31496062992125984" footer="0.31496062992125984"/>
  <pageSetup paperSize="5" scale="52" fitToHeight="9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autoPageBreaks="0" fitToPage="1"/>
  </sheetPr>
  <dimension ref="A1:AC39"/>
  <sheetViews>
    <sheetView showGridLines="0" topLeftCell="F7" zoomScale="70" zoomScaleNormal="70" workbookViewId="0">
      <selection activeCell="B1" sqref="B1:W20"/>
    </sheetView>
  </sheetViews>
  <sheetFormatPr baseColWidth="10" defaultColWidth="11.42578125" defaultRowHeight="12" x14ac:dyDescent="0.2"/>
  <cols>
    <col min="1" max="1" width="4.7109375" style="1" customWidth="1"/>
    <col min="2" max="2" width="21.7109375" style="1" customWidth="1"/>
    <col min="3" max="3" width="25" style="1" customWidth="1"/>
    <col min="4" max="4" width="29.7109375" style="1" customWidth="1"/>
    <col min="5" max="7" width="6.7109375" style="1" customWidth="1"/>
    <col min="8" max="8" width="6.7109375" style="3" customWidth="1"/>
    <col min="9" max="9" width="23.285156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1.42578125" style="1" customWidth="1"/>
    <col min="20" max="20" width="19.140625" style="1" customWidth="1"/>
    <col min="21" max="21" width="30.140625" style="2" customWidth="1"/>
    <col min="22" max="22" width="15.5703125" style="1" customWidth="1"/>
    <col min="23" max="23" width="56.7109375" style="1" customWidth="1"/>
    <col min="24" max="24" width="15.5703125" style="1" customWidth="1"/>
    <col min="25" max="25" width="56.7109375" style="1" customWidth="1"/>
    <col min="26" max="26" width="11.42578125" style="1"/>
    <col min="27" max="27" width="33.28515625" style="1" customWidth="1"/>
    <col min="28" max="28" width="11.42578125" style="1"/>
    <col min="29" max="29" width="39.42578125" style="1" customWidth="1"/>
    <col min="30" max="16384" width="11.42578125" style="1"/>
  </cols>
  <sheetData>
    <row r="1" spans="1:29" ht="27.75" customHeight="1" x14ac:dyDescent="0.35">
      <c r="B1" s="57"/>
      <c r="C1" s="57"/>
      <c r="D1" s="57"/>
      <c r="E1" s="491" t="s">
        <v>379</v>
      </c>
      <c r="F1" s="491"/>
      <c r="G1" s="491"/>
      <c r="H1" s="491"/>
      <c r="I1" s="491"/>
      <c r="J1" s="491"/>
      <c r="K1" s="491"/>
      <c r="L1" s="491"/>
      <c r="M1" s="491"/>
      <c r="N1" s="491"/>
      <c r="O1" s="491"/>
      <c r="P1" s="491"/>
      <c r="Q1" s="491"/>
      <c r="R1" s="491"/>
      <c r="S1" s="491"/>
      <c r="T1" s="491"/>
      <c r="U1" s="491"/>
      <c r="V1" s="7"/>
    </row>
    <row r="2" spans="1:29" ht="30.75" customHeight="1" x14ac:dyDescent="0.35">
      <c r="B2" s="57"/>
      <c r="C2" s="57"/>
      <c r="D2" s="57"/>
      <c r="E2" s="491" t="s">
        <v>380</v>
      </c>
      <c r="F2" s="491"/>
      <c r="G2" s="491"/>
      <c r="H2" s="491"/>
      <c r="I2" s="491"/>
      <c r="J2" s="491"/>
      <c r="K2" s="491"/>
      <c r="L2" s="491"/>
      <c r="M2" s="491"/>
      <c r="N2" s="491"/>
      <c r="O2" s="491"/>
      <c r="P2" s="491"/>
      <c r="Q2" s="491"/>
      <c r="R2" s="491"/>
      <c r="S2" s="491"/>
      <c r="T2" s="491"/>
      <c r="U2" s="491"/>
      <c r="V2" s="7"/>
    </row>
    <row r="3" spans="1:29" ht="39.75" customHeight="1" thickBot="1" x14ac:dyDescent="0.4">
      <c r="B3" s="57"/>
      <c r="C3" s="57"/>
      <c r="D3" s="57"/>
      <c r="E3" s="7"/>
      <c r="F3" s="7"/>
      <c r="G3" s="377"/>
      <c r="H3" s="377"/>
      <c r="I3" s="377"/>
      <c r="J3" s="377"/>
      <c r="K3" s="378"/>
      <c r="L3" s="377"/>
      <c r="M3" s="377"/>
      <c r="N3" s="377"/>
      <c r="O3" s="377"/>
      <c r="P3" s="7"/>
      <c r="Q3" s="7"/>
      <c r="R3" s="9"/>
      <c r="S3" s="9"/>
      <c r="T3" s="7"/>
      <c r="U3" s="7"/>
      <c r="V3" s="7"/>
    </row>
    <row r="4" spans="1:29" ht="28.5" x14ac:dyDescent="0.35">
      <c r="B4" s="100"/>
      <c r="C4" s="100"/>
      <c r="D4" s="487" t="s">
        <v>73</v>
      </c>
      <c r="E4" s="488"/>
      <c r="F4" s="476" t="s">
        <v>481</v>
      </c>
      <c r="G4" s="476"/>
      <c r="H4" s="476"/>
      <c r="I4" s="476"/>
      <c r="J4" s="476"/>
      <c r="K4" s="476"/>
      <c r="L4" s="476"/>
      <c r="M4" s="476"/>
      <c r="N4" s="476"/>
      <c r="O4" s="476"/>
      <c r="P4" s="476"/>
      <c r="Q4" s="476"/>
      <c r="R4" s="477" t="s">
        <v>71</v>
      </c>
      <c r="S4" s="477"/>
      <c r="T4" s="478">
        <v>2022</v>
      </c>
      <c r="U4" s="478"/>
    </row>
    <row r="5" spans="1:29" ht="21.75" thickBot="1" x14ac:dyDescent="0.4">
      <c r="B5" s="100"/>
      <c r="C5" s="100"/>
      <c r="D5" s="489" t="s">
        <v>70</v>
      </c>
      <c r="E5" s="490"/>
      <c r="F5" s="480" t="s">
        <v>694</v>
      </c>
      <c r="G5" s="480"/>
      <c r="H5" s="480"/>
      <c r="I5" s="480"/>
      <c r="J5" s="480"/>
      <c r="K5" s="480"/>
      <c r="L5" s="480"/>
      <c r="M5" s="480"/>
      <c r="N5" s="480"/>
      <c r="O5" s="480"/>
      <c r="P5" s="480"/>
      <c r="Q5" s="480"/>
      <c r="R5" s="480"/>
      <c r="S5" s="480"/>
      <c r="T5" s="480"/>
      <c r="U5" s="480"/>
    </row>
    <row r="6" spans="1:29" s="19" customFormat="1" ht="15" x14ac:dyDescent="0.25">
      <c r="A6" s="47"/>
      <c r="B6" s="46"/>
      <c r="C6" s="46"/>
      <c r="H6" s="44"/>
      <c r="I6" s="45"/>
      <c r="J6" s="45"/>
      <c r="O6" s="44"/>
      <c r="P6" s="44"/>
      <c r="U6" s="44"/>
    </row>
    <row r="7" spans="1:29" s="35" customFormat="1" ht="30" customHeight="1" x14ac:dyDescent="0.25">
      <c r="A7" s="43"/>
      <c r="B7" s="414" t="s">
        <v>68</v>
      </c>
      <c r="C7" s="414" t="s">
        <v>67</v>
      </c>
      <c r="D7" s="414" t="s">
        <v>65</v>
      </c>
      <c r="E7" s="445" t="s">
        <v>64</v>
      </c>
      <c r="F7" s="414" t="s">
        <v>63</v>
      </c>
      <c r="G7" s="414"/>
      <c r="H7" s="423" t="s">
        <v>58</v>
      </c>
      <c r="I7" s="418" t="s">
        <v>62</v>
      </c>
      <c r="J7" s="420" t="s">
        <v>61</v>
      </c>
      <c r="K7" s="421"/>
      <c r="L7" s="446" t="s">
        <v>60</v>
      </c>
      <c r="M7" s="414" t="s">
        <v>59</v>
      </c>
      <c r="N7" s="414"/>
      <c r="O7" s="423" t="s">
        <v>58</v>
      </c>
      <c r="P7" s="445" t="s">
        <v>57</v>
      </c>
      <c r="Q7" s="414" t="s">
        <v>56</v>
      </c>
      <c r="R7" s="415" t="s">
        <v>55</v>
      </c>
      <c r="S7" s="414" t="s">
        <v>198</v>
      </c>
      <c r="T7" s="418" t="s">
        <v>53</v>
      </c>
      <c r="U7" s="414" t="s">
        <v>52</v>
      </c>
      <c r="V7" s="422" t="s">
        <v>689</v>
      </c>
      <c r="W7" s="422"/>
      <c r="X7" s="422" t="s">
        <v>690</v>
      </c>
      <c r="Y7" s="422"/>
      <c r="Z7" s="422" t="s">
        <v>691</v>
      </c>
      <c r="AA7" s="422"/>
      <c r="AB7" s="422" t="s">
        <v>692</v>
      </c>
      <c r="AC7" s="422"/>
    </row>
    <row r="8" spans="1:29" s="35" customFormat="1" ht="88.5" customHeight="1" x14ac:dyDescent="0.25">
      <c r="A8" s="43"/>
      <c r="B8" s="414"/>
      <c r="C8" s="414"/>
      <c r="D8" s="414"/>
      <c r="E8" s="445"/>
      <c r="F8" s="42" t="s">
        <v>48</v>
      </c>
      <c r="G8" s="101" t="s">
        <v>47</v>
      </c>
      <c r="H8" s="424"/>
      <c r="I8" s="419"/>
      <c r="J8" s="99" t="s">
        <v>50</v>
      </c>
      <c r="K8" s="39" t="s">
        <v>49</v>
      </c>
      <c r="L8" s="447"/>
      <c r="M8" s="38" t="s">
        <v>48</v>
      </c>
      <c r="N8" s="37" t="s">
        <v>47</v>
      </c>
      <c r="O8" s="424"/>
      <c r="P8" s="445"/>
      <c r="Q8" s="414"/>
      <c r="R8" s="415"/>
      <c r="S8" s="414"/>
      <c r="T8" s="419"/>
      <c r="U8" s="414"/>
      <c r="V8" s="36" t="s">
        <v>693</v>
      </c>
      <c r="W8" s="36" t="s">
        <v>45</v>
      </c>
      <c r="X8" s="36" t="s">
        <v>693</v>
      </c>
      <c r="Y8" s="36" t="s">
        <v>45</v>
      </c>
      <c r="Z8" s="36" t="s">
        <v>693</v>
      </c>
      <c r="AA8" s="36" t="s">
        <v>45</v>
      </c>
      <c r="AB8" s="36" t="s">
        <v>693</v>
      </c>
      <c r="AC8" s="36" t="s">
        <v>45</v>
      </c>
    </row>
    <row r="9" spans="1:29" s="19" customFormat="1" ht="157.5" customHeight="1" x14ac:dyDescent="0.25">
      <c r="A9" s="29">
        <v>1</v>
      </c>
      <c r="B9" s="22" t="s">
        <v>326</v>
      </c>
      <c r="C9" s="28" t="s">
        <v>327</v>
      </c>
      <c r="D9" s="22" t="s">
        <v>328</v>
      </c>
      <c r="E9" s="23" t="s">
        <v>92</v>
      </c>
      <c r="F9" s="22">
        <v>2</v>
      </c>
      <c r="G9" s="22">
        <v>2</v>
      </c>
      <c r="H9" s="26" t="str">
        <f>INDEX([6]Listas!$L$4:$P$8,F9,G9)</f>
        <v>BAJA</v>
      </c>
      <c r="I9" s="27" t="s">
        <v>329</v>
      </c>
      <c r="J9" s="25" t="s">
        <v>14</v>
      </c>
      <c r="K9" s="25">
        <f>IF('[6]Evaluación de Controles'!F28="X","Probabilidad",IF('[6]Evaluación de Controles'!H28="X","Impacto",))</f>
        <v>0</v>
      </c>
      <c r="L9" s="22">
        <f>'[6]Evaluación de Controles'!X28</f>
        <v>0</v>
      </c>
      <c r="M9" s="22">
        <f>IF('[6]Evaluación de Controles'!F28="X",IF(L9&gt;75,IF(F9&gt;2,F9-2,IF(F9&gt;1,F9-1,F9)),IF(L9&gt;50,IF(F9&gt;1,F9-1,F9),F9)),F9)</f>
        <v>2</v>
      </c>
      <c r="N9" s="22">
        <f>IF('[6]Evaluación de Controles'!H28="X",IF(L9&gt;75,IF(G9&gt;2,G9-2,IF(G9&gt;1,G9-1,G9)),IF(L9&gt;50,IF(G9&gt;1,G9-1,G9),G9)),G9)</f>
        <v>2</v>
      </c>
      <c r="O9" s="26" t="str">
        <f>INDEX([6]Listas!$L$4:$P$8,M9,N9)</f>
        <v>BAJA</v>
      </c>
      <c r="P9" s="25" t="s">
        <v>154</v>
      </c>
      <c r="Q9" s="24" t="s">
        <v>330</v>
      </c>
      <c r="R9" s="23" t="s">
        <v>269</v>
      </c>
      <c r="S9" s="22" t="s">
        <v>331</v>
      </c>
      <c r="T9" s="22" t="s">
        <v>332</v>
      </c>
      <c r="U9" s="22" t="s">
        <v>333</v>
      </c>
      <c r="V9" s="117">
        <v>1</v>
      </c>
      <c r="W9" s="346" t="s">
        <v>718</v>
      </c>
      <c r="X9" s="117"/>
      <c r="Y9" s="346"/>
      <c r="Z9" s="145"/>
      <c r="AA9" s="145"/>
      <c r="AB9" s="145"/>
      <c r="AC9" s="145"/>
    </row>
    <row r="10" spans="1:29" s="19" customFormat="1" ht="183.75" customHeight="1" x14ac:dyDescent="0.25">
      <c r="A10" s="29">
        <v>1</v>
      </c>
      <c r="B10" s="22" t="s">
        <v>334</v>
      </c>
      <c r="C10" s="28" t="s">
        <v>335</v>
      </c>
      <c r="D10" s="22" t="s">
        <v>328</v>
      </c>
      <c r="E10" s="23" t="s">
        <v>92</v>
      </c>
      <c r="F10" s="22">
        <v>2</v>
      </c>
      <c r="G10" s="22">
        <v>2</v>
      </c>
      <c r="H10" s="26" t="str">
        <f>INDEX([6]Listas!$L$4:$P$8,F10,G10)</f>
        <v>BAJA</v>
      </c>
      <c r="I10" s="27" t="s">
        <v>329</v>
      </c>
      <c r="J10" s="25" t="s">
        <v>14</v>
      </c>
      <c r="K10" s="25" t="str">
        <f>IF('[6]Evaluación de Controles'!F30="X","Probabilidad",IF('[6]Evaluación de Controles'!H30="X","Impacto",))</f>
        <v>Probabilidad</v>
      </c>
      <c r="L10" s="22">
        <f>'[6]Evaluación de Controles'!X30</f>
        <v>70</v>
      </c>
      <c r="M10" s="22">
        <f>IF('[6]Evaluación de Controles'!F30="X",IF(L10&gt;75,IF(F10&gt;2,F10-2,IF(F10&gt;1,F10-1,F10)),IF(L10&gt;50,IF(F10&gt;1,F10-1,F10),F10)),F10)</f>
        <v>1</v>
      </c>
      <c r="N10" s="22">
        <f>IF('[6]Evaluación de Controles'!H30="X",IF(L10&gt;75,IF(G10&gt;2,G10-2,IF(G10&gt;1,G10-1,G10)),IF(L10&gt;50,IF(G10&gt;1,G10-1,G10),G10)),G10)</f>
        <v>2</v>
      </c>
      <c r="O10" s="26" t="str">
        <f>INDEX([6]Listas!$L$4:$P$8,M10,N10)</f>
        <v>BAJA</v>
      </c>
      <c r="P10" s="25" t="s">
        <v>154</v>
      </c>
      <c r="Q10" s="24" t="s">
        <v>330</v>
      </c>
      <c r="R10" s="23" t="s">
        <v>269</v>
      </c>
      <c r="S10" s="22" t="s">
        <v>331</v>
      </c>
      <c r="T10" s="22" t="s">
        <v>332</v>
      </c>
      <c r="U10" s="22" t="s">
        <v>333</v>
      </c>
      <c r="V10" s="117">
        <v>1</v>
      </c>
      <c r="W10" s="346" t="s">
        <v>719</v>
      </c>
      <c r="X10" s="117"/>
      <c r="Y10" s="346"/>
      <c r="Z10" s="145"/>
      <c r="AA10" s="145"/>
      <c r="AB10" s="145"/>
      <c r="AC10" s="145"/>
    </row>
    <row r="11" spans="1:29" s="19" customFormat="1" ht="193.5" customHeight="1" x14ac:dyDescent="0.25">
      <c r="A11" s="29">
        <v>2</v>
      </c>
      <c r="B11" s="22" t="s">
        <v>336</v>
      </c>
      <c r="C11" s="28" t="s">
        <v>337</v>
      </c>
      <c r="D11" s="22" t="s">
        <v>338</v>
      </c>
      <c r="E11" s="23" t="s">
        <v>92</v>
      </c>
      <c r="F11" s="22">
        <v>3</v>
      </c>
      <c r="G11" s="22">
        <v>3</v>
      </c>
      <c r="H11" s="26" t="str">
        <f>INDEX([6]Listas!$L$4:$P$8,F11,G11)</f>
        <v>ALTA</v>
      </c>
      <c r="I11" s="27" t="s">
        <v>329</v>
      </c>
      <c r="J11" s="25" t="s">
        <v>14</v>
      </c>
      <c r="K11" s="25" t="str">
        <f>IF('[6]Evaluación de Controles'!F31="X","Probabilidad",IF('[6]Evaluación de Controles'!H31="X","Impacto",))</f>
        <v>Probabilidad</v>
      </c>
      <c r="L11" s="22">
        <f>'[6]Evaluación de Controles'!X31</f>
        <v>70</v>
      </c>
      <c r="M11" s="22">
        <f>IF('[6]Evaluación de Controles'!F31="X",IF(L11&gt;75,IF(F11&gt;2,F11-2,IF(F11&gt;1,F11-1,F11)),IF(L11&gt;50,IF(F11&gt;1,F11-1,F11),F11)),F11)</f>
        <v>2</v>
      </c>
      <c r="N11" s="22">
        <f>IF('[6]Evaluación de Controles'!H31="X",IF(L11&gt;75,IF(G11&gt;2,G11-2,IF(G11&gt;1,G11-1,G11)),IF(L11&gt;50,IF(G11&gt;1,G11-1,G11),G11)),G11)</f>
        <v>3</v>
      </c>
      <c r="O11" s="26" t="str">
        <f>INDEX([6]Listas!$L$4:$P$8,M11,N11)</f>
        <v>MODERADA</v>
      </c>
      <c r="P11" s="25" t="s">
        <v>154</v>
      </c>
      <c r="Q11" s="24" t="s">
        <v>339</v>
      </c>
      <c r="R11" s="23" t="s">
        <v>297</v>
      </c>
      <c r="S11" s="22" t="s">
        <v>340</v>
      </c>
      <c r="T11" s="22" t="s">
        <v>341</v>
      </c>
      <c r="U11" s="22" t="s">
        <v>333</v>
      </c>
      <c r="V11" s="117">
        <v>1</v>
      </c>
      <c r="W11" s="346" t="s">
        <v>720</v>
      </c>
      <c r="X11" s="117"/>
      <c r="Y11" s="346"/>
      <c r="Z11" s="145"/>
      <c r="AA11" s="145"/>
      <c r="AB11" s="145"/>
      <c r="AC11" s="145"/>
    </row>
    <row r="12" spans="1:29" s="19" customFormat="1" ht="160.5" customHeight="1" x14ac:dyDescent="0.25">
      <c r="A12" s="29">
        <v>3</v>
      </c>
      <c r="B12" s="22" t="s">
        <v>342</v>
      </c>
      <c r="C12" s="28" t="s">
        <v>343</v>
      </c>
      <c r="D12" s="22" t="s">
        <v>344</v>
      </c>
      <c r="E12" s="23" t="s">
        <v>16</v>
      </c>
      <c r="F12" s="22">
        <v>3</v>
      </c>
      <c r="G12" s="22">
        <v>3</v>
      </c>
      <c r="H12" s="26" t="str">
        <f>INDEX([6]Listas!$L$4:$P$8,F12,G12)</f>
        <v>ALTA</v>
      </c>
      <c r="I12" s="27" t="s">
        <v>345</v>
      </c>
      <c r="J12" s="25" t="s">
        <v>14</v>
      </c>
      <c r="K12" s="25" t="str">
        <f>IF('[6]Evaluación de Controles'!F32="X","Probabilidad",IF('[6]Evaluación de Controles'!H32="X","Impacto",))</f>
        <v>Probabilidad</v>
      </c>
      <c r="L12" s="22">
        <f>'[6]Evaluación de Controles'!X32</f>
        <v>40</v>
      </c>
      <c r="M12" s="22">
        <f>IF('[6]Evaluación de Controles'!F32="X",IF(L12&gt;75,IF(F12&gt;2,F12-2,IF(F12&gt;1,F12-1,F12)),IF(L12&gt;50,IF(F12&gt;1,F12-1,F12),F12)),F12)</f>
        <v>3</v>
      </c>
      <c r="N12" s="22">
        <f>IF('[6]Evaluación de Controles'!H32="X",IF(L12&gt;75,IF(G12&gt;2,G12-2,IF(G12&gt;1,G12-1,G12)),IF(L12&gt;50,IF(G12&gt;1,G12-1,G12),G12)),G12)</f>
        <v>3</v>
      </c>
      <c r="O12" s="26" t="str">
        <f>INDEX([6]Listas!$L$4:$P$8,M12,N12)</f>
        <v>ALTA</v>
      </c>
      <c r="P12" s="25" t="s">
        <v>154</v>
      </c>
      <c r="Q12" s="24" t="s">
        <v>346</v>
      </c>
      <c r="R12" s="23" t="s">
        <v>297</v>
      </c>
      <c r="S12" s="22" t="s">
        <v>347</v>
      </c>
      <c r="T12" s="22" t="s">
        <v>348</v>
      </c>
      <c r="U12" s="22" t="s">
        <v>349</v>
      </c>
      <c r="V12" s="366">
        <v>1</v>
      </c>
      <c r="W12" s="47" t="s">
        <v>721</v>
      </c>
      <c r="X12" s="117"/>
      <c r="Y12" s="346"/>
      <c r="Z12" s="145"/>
      <c r="AA12" s="145"/>
      <c r="AB12" s="145"/>
      <c r="AC12" s="145"/>
    </row>
    <row r="13" spans="1:29" s="19" customFormat="1" ht="182.25" customHeight="1" x14ac:dyDescent="0.25">
      <c r="A13" s="29">
        <v>4</v>
      </c>
      <c r="B13" s="22" t="s">
        <v>350</v>
      </c>
      <c r="C13" s="28" t="s">
        <v>351</v>
      </c>
      <c r="D13" s="22" t="s">
        <v>352</v>
      </c>
      <c r="E13" s="23" t="s">
        <v>16</v>
      </c>
      <c r="F13" s="22">
        <v>3</v>
      </c>
      <c r="G13" s="22">
        <v>2</v>
      </c>
      <c r="H13" s="26" t="str">
        <f>INDEX([6]Listas!$L$4:$P$8,F13,G13)</f>
        <v>MODERADA</v>
      </c>
      <c r="I13" s="27" t="s">
        <v>353</v>
      </c>
      <c r="J13" s="25" t="s">
        <v>14</v>
      </c>
      <c r="K13" s="25" t="str">
        <f>IF('[6]Evaluación de Controles'!F33="X","Probabilidad",IF('[6]Evaluación de Controles'!H33="X","Impacto",))</f>
        <v>Probabilidad</v>
      </c>
      <c r="L13" s="22">
        <f>'[6]Evaluación de Controles'!X33</f>
        <v>40</v>
      </c>
      <c r="M13" s="22">
        <f>IF('[6]Evaluación de Controles'!F33="X",IF(L13&gt;75,IF(F13&gt;2,F13-2,IF(F13&gt;1,F13-1,F13)),IF(L13&gt;50,IF(F13&gt;1,F13-1,F13),F13)),F13)</f>
        <v>3</v>
      </c>
      <c r="N13" s="22">
        <f>IF('[6]Evaluación de Controles'!H33="X",IF(L13&gt;75,IF(G13&gt;2,G13-2,IF(G13&gt;1,G13-1,G13)),IF(L13&gt;50,IF(G13&gt;1,G13-1,G13),G13)),G13)</f>
        <v>2</v>
      </c>
      <c r="O13" s="26" t="str">
        <f>INDEX([6]Listas!$L$4:$P$8,M13,N13)</f>
        <v>MODERADA</v>
      </c>
      <c r="P13" s="25" t="s">
        <v>154</v>
      </c>
      <c r="Q13" s="24" t="s">
        <v>354</v>
      </c>
      <c r="R13" s="23" t="s">
        <v>205</v>
      </c>
      <c r="S13" s="22" t="s">
        <v>347</v>
      </c>
      <c r="T13" s="22" t="s">
        <v>355</v>
      </c>
      <c r="U13" s="22" t="s">
        <v>349</v>
      </c>
      <c r="V13" s="117">
        <v>1</v>
      </c>
      <c r="W13" s="147" t="s">
        <v>722</v>
      </c>
      <c r="X13" s="117"/>
      <c r="Y13" s="346"/>
      <c r="Z13" s="145"/>
      <c r="AA13" s="145"/>
      <c r="AB13" s="145"/>
      <c r="AC13" s="145"/>
    </row>
    <row r="14" spans="1:29" s="19" customFormat="1" ht="12" customHeight="1" x14ac:dyDescent="0.25">
      <c r="A14" s="29"/>
      <c r="B14" s="22"/>
      <c r="C14" s="28"/>
      <c r="D14" s="22"/>
      <c r="E14" s="23"/>
      <c r="F14" s="22"/>
      <c r="G14" s="22"/>
      <c r="H14" s="26"/>
      <c r="I14" s="27"/>
      <c r="J14" s="25"/>
      <c r="K14" s="25"/>
      <c r="L14" s="22"/>
      <c r="M14" s="22"/>
      <c r="N14" s="22"/>
      <c r="O14" s="26"/>
      <c r="P14" s="25"/>
      <c r="Q14" s="24"/>
      <c r="R14" s="23"/>
      <c r="S14" s="22"/>
      <c r="T14" s="22"/>
      <c r="U14" s="22"/>
    </row>
    <row r="15" spans="1:29" x14ac:dyDescent="0.2">
      <c r="O15" s="1"/>
      <c r="P15" s="1"/>
      <c r="U15" s="1"/>
    </row>
    <row r="16" spans="1:29" x14ac:dyDescent="0.2">
      <c r="F16" s="425" t="s">
        <v>6</v>
      </c>
      <c r="G16" s="425"/>
      <c r="H16" s="10">
        <f>COUNTIF(H10:H13,"BAJA")</f>
        <v>1</v>
      </c>
      <c r="I16" s="1"/>
      <c r="J16" s="1"/>
      <c r="M16" s="425" t="s">
        <v>6</v>
      </c>
      <c r="N16" s="425"/>
      <c r="O16" s="10">
        <f>COUNTIF(O10:O13,"BAJA")</f>
        <v>1</v>
      </c>
      <c r="P16" s="1"/>
      <c r="U16" s="1"/>
    </row>
    <row r="17" spans="2:21" x14ac:dyDescent="0.2">
      <c r="F17" s="425" t="s">
        <v>5</v>
      </c>
      <c r="G17" s="425"/>
      <c r="H17" s="10">
        <f>COUNTIF(H10:H13,"MODERADA")</f>
        <v>1</v>
      </c>
      <c r="I17" s="1"/>
      <c r="J17" s="1"/>
      <c r="M17" s="425" t="s">
        <v>5</v>
      </c>
      <c r="N17" s="425"/>
      <c r="O17" s="10">
        <f>COUNTIF(O10:O13,"MODERADA")</f>
        <v>2</v>
      </c>
      <c r="P17" s="1"/>
      <c r="U17" s="1"/>
    </row>
    <row r="18" spans="2:21" x14ac:dyDescent="0.2">
      <c r="B18" s="15"/>
      <c r="D18" s="15"/>
      <c r="F18" s="425" t="s">
        <v>4</v>
      </c>
      <c r="G18" s="425"/>
      <c r="H18" s="10">
        <f>COUNTIF(H10:H13,"ALTA")</f>
        <v>2</v>
      </c>
      <c r="I18" s="1"/>
      <c r="J18" s="1"/>
      <c r="M18" s="425" t="s">
        <v>4</v>
      </c>
      <c r="N18" s="425"/>
      <c r="O18" s="10">
        <f>COUNTIF(O10:O13,"ALTA")</f>
        <v>1</v>
      </c>
      <c r="P18" s="1"/>
      <c r="U18" s="1"/>
    </row>
    <row r="19" spans="2:21" ht="15.75" x14ac:dyDescent="0.2">
      <c r="B19" s="14" t="s">
        <v>3</v>
      </c>
      <c r="D19" s="13" t="s">
        <v>2</v>
      </c>
      <c r="F19" s="425" t="s">
        <v>1</v>
      </c>
      <c r="G19" s="425"/>
      <c r="H19" s="10">
        <f>COUNTIF(H10:H13,"EXTREMA")</f>
        <v>0</v>
      </c>
      <c r="I19" s="1"/>
      <c r="J19" s="1"/>
      <c r="M19" s="425" t="s">
        <v>1</v>
      </c>
      <c r="N19" s="425"/>
      <c r="O19" s="10">
        <f>COUNTIF(O10:O13,"EXTREMA")</f>
        <v>0</v>
      </c>
      <c r="P19" s="1"/>
      <c r="U19" s="1"/>
    </row>
    <row r="20" spans="2:21" x14ac:dyDescent="0.2">
      <c r="H20" s="1"/>
      <c r="I20" s="1"/>
      <c r="J20" s="1"/>
      <c r="O20" s="1"/>
      <c r="P20" s="1"/>
      <c r="U20" s="1"/>
    </row>
    <row r="21" spans="2:21" ht="15.75" x14ac:dyDescent="0.2">
      <c r="B21" s="6"/>
      <c r="C21" s="5"/>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sheetData>
  <mergeCells count="37">
    <mergeCell ref="B7:B8"/>
    <mergeCell ref="C7:C8"/>
    <mergeCell ref="D7:D8"/>
    <mergeCell ref="E7:E8"/>
    <mergeCell ref="E1:U1"/>
    <mergeCell ref="E2:U2"/>
    <mergeCell ref="O7:O8"/>
    <mergeCell ref="R7:R8"/>
    <mergeCell ref="F19:G19"/>
    <mergeCell ref="M19:N19"/>
    <mergeCell ref="H7:H8"/>
    <mergeCell ref="I7:I8"/>
    <mergeCell ref="J7:K7"/>
    <mergeCell ref="L7:L8"/>
    <mergeCell ref="M7:N7"/>
    <mergeCell ref="F17:G17"/>
    <mergeCell ref="M17:N17"/>
    <mergeCell ref="F18:G18"/>
    <mergeCell ref="M18:N18"/>
    <mergeCell ref="F7:G7"/>
    <mergeCell ref="F16:G16"/>
    <mergeCell ref="M16:N16"/>
    <mergeCell ref="Z7:AA7"/>
    <mergeCell ref="AB7:AC7"/>
    <mergeCell ref="D4:E4"/>
    <mergeCell ref="F4:Q4"/>
    <mergeCell ref="R4:S4"/>
    <mergeCell ref="T4:U4"/>
    <mergeCell ref="D5:E5"/>
    <mergeCell ref="F5:U5"/>
    <mergeCell ref="P7:P8"/>
    <mergeCell ref="Q7:Q8"/>
    <mergeCell ref="X7:Y7"/>
    <mergeCell ref="V7:W7"/>
    <mergeCell ref="S7:S8"/>
    <mergeCell ref="T7:T8"/>
    <mergeCell ref="U7:U8"/>
  </mergeCells>
  <conditionalFormatting sqref="H15:H1048576 O15:O1048576 H6 O6">
    <cfRule type="cellIs" dxfId="334" priority="77" operator="equal">
      <formula>"BAJA"</formula>
    </cfRule>
  </conditionalFormatting>
  <conditionalFormatting sqref="H15:H1048576 O15:O1048576 H6 O6">
    <cfRule type="cellIs" dxfId="333" priority="74" operator="equal">
      <formula>"EXTREMA"</formula>
    </cfRule>
    <cfRule type="cellIs" dxfId="332" priority="75" operator="equal">
      <formula>"ALTA"</formula>
    </cfRule>
    <cfRule type="cellIs" dxfId="331" priority="76" operator="equal">
      <formula>"MODERADA"</formula>
    </cfRule>
  </conditionalFormatting>
  <conditionalFormatting sqref="E15:F1048576 F13:G14 F10:G11 E6:F6 M6:N6 M15:N1048576">
    <cfRule type="colorScale" priority="73">
      <colorScale>
        <cfvo type="num" val="1"/>
        <cfvo type="num" val="3"/>
        <cfvo type="num" val="5"/>
        <color theme="6" tint="-0.499984740745262"/>
        <color rgb="FFFFFF00"/>
        <color rgb="FFC00000"/>
      </colorScale>
    </cfRule>
  </conditionalFormatting>
  <conditionalFormatting sqref="H16:H19">
    <cfRule type="cellIs" dxfId="330" priority="72" operator="equal">
      <formula>"BAJA"</formula>
    </cfRule>
  </conditionalFormatting>
  <conditionalFormatting sqref="H16:H19">
    <cfRule type="cellIs" dxfId="329" priority="69" operator="equal">
      <formula>"EXTREMA"</formula>
    </cfRule>
    <cfRule type="cellIs" dxfId="328" priority="70" operator="equal">
      <formula>"ALTA"</formula>
    </cfRule>
    <cfRule type="cellIs" dxfId="327" priority="71" operator="equal">
      <formula>"MODERADA"</formula>
    </cfRule>
  </conditionalFormatting>
  <conditionalFormatting sqref="F16:F19">
    <cfRule type="colorScale" priority="68">
      <colorScale>
        <cfvo type="num" val="1"/>
        <cfvo type="num" val="3"/>
        <cfvo type="num" val="5"/>
        <color theme="6" tint="-0.499984740745262"/>
        <color rgb="FFFFFF00"/>
        <color rgb="FFC00000"/>
      </colorScale>
    </cfRule>
  </conditionalFormatting>
  <conditionalFormatting sqref="H16:H19">
    <cfRule type="cellIs" dxfId="326" priority="67" operator="equal">
      <formula>"BAJA"</formula>
    </cfRule>
  </conditionalFormatting>
  <conditionalFormatting sqref="H16:H19">
    <cfRule type="cellIs" dxfId="325" priority="64" operator="equal">
      <formula>"EXTREMA"</formula>
    </cfRule>
    <cfRule type="cellIs" dxfId="324" priority="65" operator="equal">
      <formula>"ALTA"</formula>
    </cfRule>
    <cfRule type="cellIs" dxfId="323" priority="66" operator="equal">
      <formula>"MODERADA"</formula>
    </cfRule>
  </conditionalFormatting>
  <conditionalFormatting sqref="F16:F19">
    <cfRule type="colorScale" priority="63">
      <colorScale>
        <cfvo type="num" val="1"/>
        <cfvo type="num" val="3"/>
        <cfvo type="num" val="5"/>
        <color theme="6" tint="-0.499984740745262"/>
        <color rgb="FFFFFF00"/>
        <color rgb="FFC00000"/>
      </colorScale>
    </cfRule>
  </conditionalFormatting>
  <conditionalFormatting sqref="H16:H19">
    <cfRule type="cellIs" dxfId="322" priority="62" operator="equal">
      <formula>"BAJA"</formula>
    </cfRule>
  </conditionalFormatting>
  <conditionalFormatting sqref="H16:H19">
    <cfRule type="cellIs" dxfId="321" priority="59" operator="equal">
      <formula>"EXTREMA"</formula>
    </cfRule>
    <cfRule type="cellIs" dxfId="320" priority="60" operator="equal">
      <formula>"ALTA"</formula>
    </cfRule>
    <cfRule type="cellIs" dxfId="319" priority="61" operator="equal">
      <formula>"MODERADA"</formula>
    </cfRule>
  </conditionalFormatting>
  <conditionalFormatting sqref="F16:F19">
    <cfRule type="colorScale" priority="58">
      <colorScale>
        <cfvo type="num" val="1"/>
        <cfvo type="num" val="3"/>
        <cfvo type="num" val="5"/>
        <color theme="6" tint="-0.499984740745262"/>
        <color rgb="FFFFFF00"/>
        <color rgb="FFC00000"/>
      </colorScale>
    </cfRule>
  </conditionalFormatting>
  <conditionalFormatting sqref="H16:H19">
    <cfRule type="cellIs" dxfId="318" priority="57" operator="equal">
      <formula>"BAJA"</formula>
    </cfRule>
  </conditionalFormatting>
  <conditionalFormatting sqref="H16:H19">
    <cfRule type="cellIs" dxfId="317" priority="54" operator="equal">
      <formula>"EXTREMA"</formula>
    </cfRule>
    <cfRule type="cellIs" dxfId="316" priority="55" operator="equal">
      <formula>"ALTA"</formula>
    </cfRule>
    <cfRule type="cellIs" dxfId="315" priority="56" operator="equal">
      <formula>"MODERADA"</formula>
    </cfRule>
  </conditionalFormatting>
  <conditionalFormatting sqref="O16:O19">
    <cfRule type="cellIs" dxfId="314" priority="53" operator="equal">
      <formula>"BAJA"</formula>
    </cfRule>
  </conditionalFormatting>
  <conditionalFormatting sqref="O16:O19">
    <cfRule type="cellIs" dxfId="313" priority="50" operator="equal">
      <formula>"EXTREMA"</formula>
    </cfRule>
    <cfRule type="cellIs" dxfId="312" priority="51" operator="equal">
      <formula>"ALTA"</formula>
    </cfRule>
    <cfRule type="cellIs" dxfId="311" priority="52" operator="equal">
      <formula>"MODERADA"</formula>
    </cfRule>
  </conditionalFormatting>
  <conditionalFormatting sqref="M16:M19">
    <cfRule type="colorScale" priority="49">
      <colorScale>
        <cfvo type="num" val="1"/>
        <cfvo type="num" val="3"/>
        <cfvo type="num" val="5"/>
        <color theme="6" tint="-0.499984740745262"/>
        <color rgb="FFFFFF00"/>
        <color rgb="FFC00000"/>
      </colorScale>
    </cfRule>
  </conditionalFormatting>
  <conditionalFormatting sqref="O16:O19">
    <cfRule type="cellIs" dxfId="310" priority="48" operator="equal">
      <formula>"BAJA"</formula>
    </cfRule>
  </conditionalFormatting>
  <conditionalFormatting sqref="O16:O19">
    <cfRule type="cellIs" dxfId="309" priority="45" operator="equal">
      <formula>"EXTREMA"</formula>
    </cfRule>
    <cfRule type="cellIs" dxfId="308" priority="46" operator="equal">
      <formula>"ALTA"</formula>
    </cfRule>
    <cfRule type="cellIs" dxfId="307" priority="47" operator="equal">
      <formula>"MODERADA"</formula>
    </cfRule>
  </conditionalFormatting>
  <conditionalFormatting sqref="M16:M19">
    <cfRule type="colorScale" priority="44">
      <colorScale>
        <cfvo type="num" val="1"/>
        <cfvo type="num" val="3"/>
        <cfvo type="num" val="5"/>
        <color theme="6" tint="-0.499984740745262"/>
        <color rgb="FFFFFF00"/>
        <color rgb="FFC00000"/>
      </colorScale>
    </cfRule>
  </conditionalFormatting>
  <conditionalFormatting sqref="O16:O19">
    <cfRule type="cellIs" dxfId="306" priority="43" operator="equal">
      <formula>"BAJA"</formula>
    </cfRule>
  </conditionalFormatting>
  <conditionalFormatting sqref="O16:O19">
    <cfRule type="cellIs" dxfId="305" priority="40" operator="equal">
      <formula>"EXTREMA"</formula>
    </cfRule>
    <cfRule type="cellIs" dxfId="304" priority="41" operator="equal">
      <formula>"ALTA"</formula>
    </cfRule>
    <cfRule type="cellIs" dxfId="303" priority="42" operator="equal">
      <formula>"MODERADA"</formula>
    </cfRule>
  </conditionalFormatting>
  <conditionalFormatting sqref="M16:M19">
    <cfRule type="colorScale" priority="39">
      <colorScale>
        <cfvo type="num" val="1"/>
        <cfvo type="num" val="3"/>
        <cfvo type="num" val="5"/>
        <color theme="6" tint="-0.499984740745262"/>
        <color rgb="FFFFFF00"/>
        <color rgb="FFC00000"/>
      </colorScale>
    </cfRule>
  </conditionalFormatting>
  <conditionalFormatting sqref="O16:O19">
    <cfRule type="cellIs" dxfId="302" priority="38" operator="equal">
      <formula>"BAJA"</formula>
    </cfRule>
  </conditionalFormatting>
  <conditionalFormatting sqref="O16:O19">
    <cfRule type="cellIs" dxfId="301" priority="35" operator="equal">
      <formula>"EXTREMA"</formula>
    </cfRule>
    <cfRule type="cellIs" dxfId="300" priority="36" operator="equal">
      <formula>"ALTA"</formula>
    </cfRule>
    <cfRule type="cellIs" dxfId="299" priority="37" operator="equal">
      <formula>"MODERADA"</formula>
    </cfRule>
  </conditionalFormatting>
  <conditionalFormatting sqref="H13:H14 H10:H11">
    <cfRule type="cellIs" dxfId="298" priority="31" operator="equal">
      <formula>"EXTREMA"</formula>
    </cfRule>
    <cfRule type="cellIs" dxfId="297" priority="32" operator="equal">
      <formula>"ALTA"</formula>
    </cfRule>
    <cfRule type="cellIs" dxfId="296" priority="33" operator="equal">
      <formula>"MODERADA"</formula>
    </cfRule>
    <cfRule type="cellIs" dxfId="295" priority="34" operator="equal">
      <formula>"BAJA"</formula>
    </cfRule>
  </conditionalFormatting>
  <conditionalFormatting sqref="O10:O14">
    <cfRule type="cellIs" dxfId="294" priority="27" operator="equal">
      <formula>"EXTREMA"</formula>
    </cfRule>
    <cfRule type="cellIs" dxfId="293" priority="28" operator="equal">
      <formula>"ALTA"</formula>
    </cfRule>
    <cfRule type="cellIs" dxfId="292" priority="29" operator="equal">
      <formula>"MODERADA"</formula>
    </cfRule>
    <cfRule type="cellIs" dxfId="291" priority="30" operator="equal">
      <formula>"BAJA"</formula>
    </cfRule>
  </conditionalFormatting>
  <conditionalFormatting sqref="M10:N14">
    <cfRule type="colorScale" priority="26">
      <colorScale>
        <cfvo type="num" val="1"/>
        <cfvo type="num" val="3"/>
        <cfvo type="num" val="5"/>
        <color theme="6" tint="-0.499984740745262"/>
        <color rgb="FFFFFF00"/>
        <color rgb="FFC00000"/>
      </colorScale>
    </cfRule>
  </conditionalFormatting>
  <conditionalFormatting sqref="F12:G12">
    <cfRule type="colorScale" priority="25">
      <colorScale>
        <cfvo type="num" val="1"/>
        <cfvo type="num" val="3"/>
        <cfvo type="num" val="5"/>
        <color theme="6" tint="-0.499984740745262"/>
        <color rgb="FFFFFF00"/>
        <color rgb="FFC00000"/>
      </colorScale>
    </cfRule>
  </conditionalFormatting>
  <conditionalFormatting sqref="H12">
    <cfRule type="cellIs" dxfId="290" priority="21" operator="equal">
      <formula>"EXTREMA"</formula>
    </cfRule>
    <cfRule type="cellIs" dxfId="289" priority="22" operator="equal">
      <formula>"ALTA"</formula>
    </cfRule>
    <cfRule type="cellIs" dxfId="288" priority="23" operator="equal">
      <formula>"MODERADA"</formula>
    </cfRule>
    <cfRule type="cellIs" dxfId="287" priority="24" operator="equal">
      <formula>"BAJA"</formula>
    </cfRule>
  </conditionalFormatting>
  <conditionalFormatting sqref="H7:H8 O7:O8">
    <cfRule type="cellIs" dxfId="286" priority="20" operator="equal">
      <formula>"BAJA"</formula>
    </cfRule>
  </conditionalFormatting>
  <conditionalFormatting sqref="H7:H8 O7:O8">
    <cfRule type="cellIs" dxfId="285" priority="17" operator="equal">
      <formula>"EXTREMA"</formula>
    </cfRule>
    <cfRule type="cellIs" dxfId="284" priority="18" operator="equal">
      <formula>"ALTA"</formula>
    </cfRule>
    <cfRule type="cellIs" dxfId="283" priority="19" operator="equal">
      <formula>"MODERADA"</formula>
    </cfRule>
  </conditionalFormatting>
  <conditionalFormatting sqref="F7:G8 M7:N8">
    <cfRule type="colorScale" priority="16">
      <colorScale>
        <cfvo type="num" val="1"/>
        <cfvo type="num" val="3"/>
        <cfvo type="num" val="5"/>
        <color theme="6" tint="-0.499984740745262"/>
        <color rgb="FFFFFF00"/>
        <color rgb="FFC00000"/>
      </colorScale>
    </cfRule>
  </conditionalFormatting>
  <conditionalFormatting sqref="F9:G9">
    <cfRule type="colorScale" priority="15">
      <colorScale>
        <cfvo type="num" val="1"/>
        <cfvo type="num" val="3"/>
        <cfvo type="num" val="5"/>
        <color theme="6" tint="-0.499984740745262"/>
        <color rgb="FFFFFF00"/>
        <color rgb="FFC00000"/>
      </colorScale>
    </cfRule>
  </conditionalFormatting>
  <conditionalFormatting sqref="H9">
    <cfRule type="cellIs" dxfId="282" priority="11" operator="equal">
      <formula>"EXTREMA"</formula>
    </cfRule>
    <cfRule type="cellIs" dxfId="281" priority="12" operator="equal">
      <formula>"ALTA"</formula>
    </cfRule>
    <cfRule type="cellIs" dxfId="280" priority="13" operator="equal">
      <formula>"MODERADA"</formula>
    </cfRule>
    <cfRule type="cellIs" dxfId="279" priority="14" operator="equal">
      <formula>"BAJA"</formula>
    </cfRule>
  </conditionalFormatting>
  <conditionalFormatting sqref="O9">
    <cfRule type="cellIs" dxfId="278" priority="7" operator="equal">
      <formula>"EXTREMA"</formula>
    </cfRule>
    <cfRule type="cellIs" dxfId="277" priority="8" operator="equal">
      <formula>"ALTA"</formula>
    </cfRule>
    <cfRule type="cellIs" dxfId="276" priority="9" operator="equal">
      <formula>"MODERADA"</formula>
    </cfRule>
    <cfRule type="cellIs" dxfId="275" priority="10" operator="equal">
      <formula>"BAJA"</formula>
    </cfRule>
  </conditionalFormatting>
  <conditionalFormatting sqref="M9:N9">
    <cfRule type="colorScale" priority="6">
      <colorScale>
        <cfvo type="num" val="1"/>
        <cfvo type="num" val="3"/>
        <cfvo type="num" val="5"/>
        <color theme="6" tint="-0.499984740745262"/>
        <color rgb="FFFFFF00"/>
        <color rgb="FFC00000"/>
      </colorScale>
    </cfRule>
  </conditionalFormatting>
  <conditionalFormatting sqref="K3 R3">
    <cfRule type="cellIs" dxfId="274" priority="5" operator="equal">
      <formula>"BAJA"</formula>
    </cfRule>
  </conditionalFormatting>
  <conditionalFormatting sqref="K3 R3">
    <cfRule type="cellIs" dxfId="273" priority="2" operator="equal">
      <formula>"EXTREMA"</formula>
    </cfRule>
    <cfRule type="cellIs" dxfId="272" priority="3" operator="equal">
      <formula>"ALTA"</formula>
    </cfRule>
    <cfRule type="cellIs" dxfId="271"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19685039370078741" top="0.35433070866141736" bottom="0.19685039370078741" header="0.31496062992125984" footer="0.31496062992125984"/>
  <pageSetup paperSize="5" scale="50" fitToHeight="9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autoPageBreaks="0" fitToPage="1"/>
  </sheetPr>
  <dimension ref="A1:AH56"/>
  <sheetViews>
    <sheetView showGridLines="0" topLeftCell="A27" zoomScale="70" zoomScaleNormal="70" workbookViewId="0">
      <selection activeCell="B1" sqref="B1:AB20"/>
    </sheetView>
  </sheetViews>
  <sheetFormatPr baseColWidth="10" defaultColWidth="11.42578125" defaultRowHeight="12" x14ac:dyDescent="0.2"/>
  <cols>
    <col min="1" max="1" width="4.7109375" style="1" customWidth="1"/>
    <col min="2" max="3" width="21.7109375" style="1" customWidth="1"/>
    <col min="4" max="4" width="17.42578125" style="1" bestFit="1" customWidth="1"/>
    <col min="5" max="5" width="26.42578125" style="1" customWidth="1"/>
    <col min="6" max="8" width="6.7109375" style="1" customWidth="1"/>
    <col min="9" max="9" width="6.7109375" style="3" customWidth="1"/>
    <col min="10" max="10" width="25.855468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2.42578125" style="1" customWidth="1"/>
    <col min="21" max="21" width="16.7109375" style="1" customWidth="1"/>
    <col min="22" max="22" width="16.7109375" style="2" customWidth="1"/>
    <col min="23" max="23" width="22.140625" style="2" hidden="1" customWidth="1"/>
    <col min="24" max="24" width="57.42578125" style="1" hidden="1" customWidth="1"/>
    <col min="25" max="25" width="22.140625" style="2" hidden="1" customWidth="1"/>
    <col min="26" max="26" width="53.42578125" style="1" hidden="1" customWidth="1"/>
    <col min="27" max="27" width="20.42578125" style="1" customWidth="1"/>
    <col min="28" max="28" width="59.85546875" style="1" customWidth="1"/>
    <col min="29" max="29" width="20.42578125" style="1" customWidth="1"/>
    <col min="30" max="30" width="59.85546875" style="1" customWidth="1"/>
    <col min="31" max="31" width="27" style="1" customWidth="1"/>
    <col min="32" max="32" width="26.140625" style="1" customWidth="1"/>
    <col min="33" max="33" width="25.28515625" style="1" customWidth="1"/>
    <col min="34" max="34" width="34.85546875" style="1" customWidth="1"/>
    <col min="35" max="16384" width="11.42578125" style="1"/>
  </cols>
  <sheetData>
    <row r="1" spans="1:34" ht="21" x14ac:dyDescent="0.35">
      <c r="A1" s="7"/>
      <c r="B1" s="57"/>
      <c r="C1" s="57"/>
      <c r="D1" s="57"/>
      <c r="E1" s="57"/>
      <c r="F1" s="444" t="s">
        <v>379</v>
      </c>
      <c r="G1" s="444"/>
      <c r="H1" s="444"/>
      <c r="I1" s="444"/>
      <c r="J1" s="444"/>
      <c r="K1" s="444"/>
      <c r="L1" s="444"/>
      <c r="M1" s="444"/>
      <c r="N1" s="444"/>
      <c r="O1" s="444"/>
      <c r="P1" s="444"/>
      <c r="Q1" s="444"/>
      <c r="R1" s="444"/>
      <c r="S1" s="444"/>
      <c r="T1" s="444"/>
      <c r="U1" s="444"/>
      <c r="V1" s="444"/>
      <c r="W1" s="444"/>
      <c r="X1" s="444"/>
      <c r="Y1" s="444"/>
    </row>
    <row r="2" spans="1:34" ht="34.5" customHeight="1" x14ac:dyDescent="0.35">
      <c r="A2" s="7"/>
      <c r="B2" s="57"/>
      <c r="C2" s="57"/>
      <c r="D2" s="57"/>
      <c r="E2" s="57"/>
      <c r="F2" s="444" t="s">
        <v>380</v>
      </c>
      <c r="G2" s="444"/>
      <c r="H2" s="444"/>
      <c r="I2" s="444"/>
      <c r="J2" s="444"/>
      <c r="K2" s="444"/>
      <c r="L2" s="444"/>
      <c r="M2" s="444"/>
      <c r="N2" s="444"/>
      <c r="O2" s="444"/>
      <c r="P2" s="444"/>
      <c r="Q2" s="444"/>
      <c r="R2" s="444"/>
      <c r="S2" s="444"/>
      <c r="T2" s="444"/>
      <c r="U2" s="444"/>
      <c r="V2" s="444"/>
      <c r="W2" s="444"/>
      <c r="X2" s="444"/>
      <c r="Y2" s="444"/>
    </row>
    <row r="3" spans="1:34" ht="42" customHeight="1" x14ac:dyDescent="0.35">
      <c r="A3" s="7"/>
      <c r="B3" s="57"/>
      <c r="C3" s="57"/>
      <c r="D3" s="57"/>
      <c r="E3" s="57"/>
      <c r="H3" s="50"/>
      <c r="I3" s="50"/>
      <c r="J3" s="50"/>
      <c r="K3" s="50"/>
      <c r="L3" s="51"/>
      <c r="M3" s="50"/>
      <c r="N3" s="50"/>
      <c r="O3" s="50"/>
      <c r="P3" s="50"/>
      <c r="Q3" s="1"/>
      <c r="S3" s="3"/>
      <c r="T3" s="3"/>
      <c r="V3" s="1"/>
      <c r="W3" s="1"/>
    </row>
    <row r="4" spans="1:34" ht="20.25" customHeight="1" x14ac:dyDescent="0.35">
      <c r="B4" s="350"/>
      <c r="C4" s="350"/>
      <c r="D4" s="57"/>
      <c r="E4" s="110"/>
      <c r="F4" s="110"/>
      <c r="G4" s="110"/>
      <c r="H4" s="110"/>
      <c r="I4" s="110"/>
      <c r="J4" s="110"/>
      <c r="K4" s="110"/>
      <c r="L4" s="110"/>
      <c r="M4" s="110"/>
      <c r="N4" s="110"/>
      <c r="O4" s="110"/>
      <c r="P4" s="110"/>
      <c r="Q4" s="110"/>
      <c r="R4" s="110"/>
      <c r="S4" s="110"/>
      <c r="T4" s="110"/>
      <c r="U4" s="110"/>
      <c r="V4" s="350"/>
      <c r="W4" s="350"/>
      <c r="X4" s="350"/>
      <c r="Y4" s="350"/>
    </row>
    <row r="5" spans="1:34" s="19" customFormat="1" ht="24" customHeight="1" x14ac:dyDescent="0.25">
      <c r="A5" s="47"/>
      <c r="D5" s="492" t="s">
        <v>73</v>
      </c>
      <c r="E5" s="493"/>
      <c r="F5" s="453" t="s">
        <v>227</v>
      </c>
      <c r="G5" s="453"/>
      <c r="H5" s="453"/>
      <c r="I5" s="453"/>
      <c r="J5" s="453"/>
      <c r="K5" s="453"/>
      <c r="L5" s="453"/>
      <c r="M5" s="453"/>
      <c r="N5" s="453"/>
      <c r="O5" s="453"/>
      <c r="P5" s="453"/>
      <c r="Q5" s="453"/>
      <c r="R5" s="454" t="s">
        <v>71</v>
      </c>
      <c r="S5" s="454"/>
      <c r="T5" s="455">
        <v>2022</v>
      </c>
      <c r="U5" s="455"/>
      <c r="V5" s="455"/>
      <c r="W5" s="49"/>
      <c r="Y5" s="49"/>
    </row>
    <row r="6" spans="1:34" s="19" customFormat="1" ht="73.5" customHeight="1" x14ac:dyDescent="0.25">
      <c r="A6" s="47"/>
      <c r="D6" s="492" t="s">
        <v>70</v>
      </c>
      <c r="E6" s="493"/>
      <c r="F6" s="456" t="s">
        <v>228</v>
      </c>
      <c r="G6" s="456"/>
      <c r="H6" s="456"/>
      <c r="I6" s="456"/>
      <c r="J6" s="456"/>
      <c r="K6" s="456"/>
      <c r="L6" s="456"/>
      <c r="M6" s="456"/>
      <c r="N6" s="456"/>
      <c r="O6" s="456"/>
      <c r="P6" s="456"/>
      <c r="Q6" s="456"/>
      <c r="R6" s="456"/>
      <c r="S6" s="456"/>
      <c r="T6" s="456"/>
      <c r="U6" s="456"/>
      <c r="V6" s="456"/>
      <c r="W6" s="56"/>
      <c r="Y6" s="56"/>
    </row>
    <row r="7" spans="1:34" s="19" customFormat="1" ht="15" x14ac:dyDescent="0.25">
      <c r="A7" s="47"/>
      <c r="B7" s="46"/>
      <c r="C7" s="46"/>
      <c r="I7" s="44"/>
      <c r="J7" s="45"/>
      <c r="K7" s="45"/>
      <c r="P7" s="44"/>
      <c r="Q7" s="44"/>
      <c r="V7" s="44"/>
      <c r="W7" s="44"/>
      <c r="Y7" s="44"/>
    </row>
    <row r="8" spans="1:34" s="35" customFormat="1" ht="30" customHeight="1" x14ac:dyDescent="0.25">
      <c r="A8" s="43"/>
      <c r="B8" s="414" t="s">
        <v>68</v>
      </c>
      <c r="C8" s="414" t="s">
        <v>67</v>
      </c>
      <c r="D8" s="414" t="s">
        <v>66</v>
      </c>
      <c r="E8" s="414" t="s">
        <v>65</v>
      </c>
      <c r="F8" s="445" t="s">
        <v>229</v>
      </c>
      <c r="G8" s="414" t="s">
        <v>63</v>
      </c>
      <c r="H8" s="414"/>
      <c r="I8" s="423" t="s">
        <v>58</v>
      </c>
      <c r="J8" s="418" t="s">
        <v>62</v>
      </c>
      <c r="K8" s="420" t="s">
        <v>61</v>
      </c>
      <c r="L8" s="421"/>
      <c r="M8" s="446" t="s">
        <v>60</v>
      </c>
      <c r="N8" s="414" t="s">
        <v>59</v>
      </c>
      <c r="O8" s="414"/>
      <c r="P8" s="423" t="s">
        <v>58</v>
      </c>
      <c r="Q8" s="445" t="s">
        <v>57</v>
      </c>
      <c r="R8" s="414" t="s">
        <v>56</v>
      </c>
      <c r="S8" s="415" t="s">
        <v>55</v>
      </c>
      <c r="T8" s="414" t="s">
        <v>230</v>
      </c>
      <c r="U8" s="418" t="s">
        <v>53</v>
      </c>
      <c r="V8" s="414" t="s">
        <v>52</v>
      </c>
      <c r="W8" s="482" t="s">
        <v>51</v>
      </c>
      <c r="X8" s="483"/>
      <c r="Y8" s="482" t="s">
        <v>304</v>
      </c>
      <c r="Z8" s="483"/>
      <c r="AA8" s="422" t="s">
        <v>689</v>
      </c>
      <c r="AB8" s="422"/>
      <c r="AC8" s="422" t="s">
        <v>690</v>
      </c>
      <c r="AD8" s="422"/>
      <c r="AE8" s="422" t="s">
        <v>691</v>
      </c>
      <c r="AF8" s="422"/>
      <c r="AG8" s="422" t="s">
        <v>692</v>
      </c>
      <c r="AH8" s="422"/>
    </row>
    <row r="9" spans="1:34" s="35" customFormat="1" ht="88.5" customHeight="1" x14ac:dyDescent="0.25">
      <c r="A9" s="43"/>
      <c r="B9" s="414"/>
      <c r="C9" s="414"/>
      <c r="D9" s="414"/>
      <c r="E9" s="414"/>
      <c r="F9" s="445"/>
      <c r="G9" s="42" t="s">
        <v>48</v>
      </c>
      <c r="H9" s="59" t="s">
        <v>47</v>
      </c>
      <c r="I9" s="424"/>
      <c r="J9" s="419"/>
      <c r="K9" s="58" t="s">
        <v>50</v>
      </c>
      <c r="L9" s="39" t="s">
        <v>49</v>
      </c>
      <c r="M9" s="447"/>
      <c r="N9" s="38" t="s">
        <v>48</v>
      </c>
      <c r="O9" s="37" t="s">
        <v>47</v>
      </c>
      <c r="P9" s="424"/>
      <c r="Q9" s="445"/>
      <c r="R9" s="414"/>
      <c r="S9" s="415"/>
      <c r="T9" s="414"/>
      <c r="U9" s="419"/>
      <c r="V9" s="414"/>
      <c r="W9" s="55" t="s">
        <v>117</v>
      </c>
      <c r="X9" s="55" t="s">
        <v>45</v>
      </c>
      <c r="Y9" s="55" t="s">
        <v>117</v>
      </c>
      <c r="Z9" s="55" t="s">
        <v>45</v>
      </c>
      <c r="AA9" s="36" t="s">
        <v>693</v>
      </c>
      <c r="AB9" s="36" t="s">
        <v>45</v>
      </c>
      <c r="AC9" s="36" t="s">
        <v>693</v>
      </c>
      <c r="AD9" s="36" t="s">
        <v>45</v>
      </c>
      <c r="AE9" s="36" t="s">
        <v>693</v>
      </c>
      <c r="AF9" s="36" t="s">
        <v>45</v>
      </c>
      <c r="AG9" s="36" t="s">
        <v>693</v>
      </c>
      <c r="AH9" s="36" t="s">
        <v>45</v>
      </c>
    </row>
    <row r="10" spans="1:34" s="19" customFormat="1" ht="135" customHeight="1" x14ac:dyDescent="0.25">
      <c r="A10" s="29">
        <v>1</v>
      </c>
      <c r="B10" s="22" t="s">
        <v>231</v>
      </c>
      <c r="C10" s="28" t="s">
        <v>232</v>
      </c>
      <c r="D10" s="22"/>
      <c r="E10" s="22" t="s">
        <v>233</v>
      </c>
      <c r="F10" s="23" t="s">
        <v>81</v>
      </c>
      <c r="G10" s="22">
        <v>4</v>
      </c>
      <c r="H10" s="22">
        <v>2</v>
      </c>
      <c r="I10" s="26" t="str">
        <f>INDEX([7]Listas!$L$4:$P$8,G10,H10)</f>
        <v>ALTA</v>
      </c>
      <c r="J10" s="27" t="s">
        <v>234</v>
      </c>
      <c r="K10" s="25" t="s">
        <v>23</v>
      </c>
      <c r="L10" s="72" t="str">
        <f>IF('[7]Evaluación de Controles'!F37="X","Probabilidad",IF('[7]Evaluación de Controles'!H37="X","Impacto",))</f>
        <v>Probabilidad</v>
      </c>
      <c r="M10" s="22">
        <f>'[7]Evaluación de Controles'!X37</f>
        <v>25</v>
      </c>
      <c r="N10" s="22">
        <f>IF('[7]Evaluación de Controles'!F37="X",IF(M10&gt;75,IF(G10&gt;2,G10-2,IF(G10&gt;1,G10-1,G10)),IF(M10&gt;50,IF(G10&gt;1,G10-1,G10),G10)),G10)</f>
        <v>4</v>
      </c>
      <c r="O10" s="22">
        <f>IF('[7]Evaluación de Controles'!H37="X",IF(M10&gt;75,IF(H10&gt;2,H10-2,IF(H10&gt;1,H10-1,H10)),IF(M10&gt;50,IF(H10&gt;1,H10-1,H10),H10)),H10)</f>
        <v>2</v>
      </c>
      <c r="P10" s="26" t="str">
        <f>INDEX([7]Listas!$L$4:$P$8,N10,O10)</f>
        <v>ALTA</v>
      </c>
      <c r="Q10" s="25"/>
      <c r="R10" s="24" t="s">
        <v>235</v>
      </c>
      <c r="S10" s="23" t="s">
        <v>236</v>
      </c>
      <c r="T10" s="22" t="s">
        <v>237</v>
      </c>
      <c r="U10" s="22" t="s">
        <v>238</v>
      </c>
      <c r="V10" s="22" t="s">
        <v>239</v>
      </c>
      <c r="W10" s="73">
        <v>0.9</v>
      </c>
      <c r="X10" s="74" t="s">
        <v>240</v>
      </c>
      <c r="Y10" s="102">
        <v>0.5</v>
      </c>
      <c r="Z10" s="103" t="s">
        <v>310</v>
      </c>
      <c r="AA10" s="347">
        <v>1</v>
      </c>
      <c r="AB10" s="343" t="s">
        <v>707</v>
      </c>
      <c r="AC10" s="347"/>
      <c r="AD10" s="343"/>
      <c r="AE10" s="150"/>
      <c r="AF10" s="150"/>
      <c r="AG10" s="150"/>
      <c r="AH10" s="150"/>
    </row>
    <row r="11" spans="1:34" s="19" customFormat="1" ht="145.5" customHeight="1" x14ac:dyDescent="0.25">
      <c r="A11" s="29">
        <v>2</v>
      </c>
      <c r="B11" s="22" t="s">
        <v>241</v>
      </c>
      <c r="C11" s="28" t="s">
        <v>242</v>
      </c>
      <c r="D11" s="22"/>
      <c r="E11" s="22" t="s">
        <v>243</v>
      </c>
      <c r="F11" s="23" t="s">
        <v>105</v>
      </c>
      <c r="G11" s="22">
        <v>1</v>
      </c>
      <c r="H11" s="22">
        <v>4</v>
      </c>
      <c r="I11" s="26" t="str">
        <f>INDEX([7]Listas!$L$4:$P$8,G11,H11)</f>
        <v>ALTA</v>
      </c>
      <c r="J11" s="27" t="s">
        <v>244</v>
      </c>
      <c r="K11" s="25" t="s">
        <v>14</v>
      </c>
      <c r="L11" s="72" t="str">
        <f>IF('[7]Evaluación de Controles'!F38="X","Probabilidad",IF('[7]Evaluación de Controles'!H38="X","Impacto",))</f>
        <v>Probabilidad</v>
      </c>
      <c r="M11" s="22">
        <f>'[7]Evaluación de Controles'!X38</f>
        <v>65</v>
      </c>
      <c r="N11" s="22">
        <f>IF('[7]Evaluación de Controles'!F38="X",IF(M11&gt;75,IF(G11&gt;2,G11-2,IF(G11&gt;1,G11-1,G11)),IF(M11&gt;50,IF(G11&gt;1,G11-1,G11),G11)),G11)</f>
        <v>1</v>
      </c>
      <c r="O11" s="22">
        <f>IF('[7]Evaluación de Controles'!H38="X",IF(M11&gt;75,IF(H11&gt;2,H11-2,IF(H11&gt;1,H11-1,H11)),IF(M11&gt;50,IF(H11&gt;1,H11-1,H11),H11)),H11)</f>
        <v>4</v>
      </c>
      <c r="P11" s="26" t="str">
        <f>INDEX([7]Listas!$L$4:$P$8,N11,O11)</f>
        <v>ALTA</v>
      </c>
      <c r="Q11" s="25"/>
      <c r="R11" s="24" t="s">
        <v>245</v>
      </c>
      <c r="S11" s="23" t="s">
        <v>174</v>
      </c>
      <c r="T11" s="22" t="s">
        <v>246</v>
      </c>
      <c r="U11" s="24" t="s">
        <v>247</v>
      </c>
      <c r="V11" s="22" t="s">
        <v>248</v>
      </c>
      <c r="W11" s="73">
        <v>0.9</v>
      </c>
      <c r="X11" s="74" t="s">
        <v>249</v>
      </c>
      <c r="Y11" s="102">
        <v>0.25</v>
      </c>
      <c r="Z11" s="103" t="s">
        <v>311</v>
      </c>
      <c r="AA11" s="347">
        <v>1</v>
      </c>
      <c r="AB11" s="343" t="s">
        <v>708</v>
      </c>
      <c r="AC11" s="347"/>
      <c r="AD11" s="343"/>
      <c r="AE11" s="150"/>
      <c r="AF11" s="150"/>
      <c r="AG11" s="150"/>
      <c r="AH11" s="150"/>
    </row>
    <row r="12" spans="1:34" s="19" customFormat="1" ht="137.25" customHeight="1" x14ac:dyDescent="0.25">
      <c r="A12" s="29">
        <v>3</v>
      </c>
      <c r="B12" s="22" t="s">
        <v>250</v>
      </c>
      <c r="C12" s="28" t="s">
        <v>251</v>
      </c>
      <c r="D12" s="22"/>
      <c r="E12" s="22" t="s">
        <v>252</v>
      </c>
      <c r="F12" s="23" t="s">
        <v>105</v>
      </c>
      <c r="G12" s="22">
        <v>5</v>
      </c>
      <c r="H12" s="22">
        <v>1</v>
      </c>
      <c r="I12" s="26" t="str">
        <f>INDEX([7]Listas!$L$4:$P$8,G12,H12)</f>
        <v>ALTA</v>
      </c>
      <c r="J12" s="27" t="s">
        <v>253</v>
      </c>
      <c r="K12" s="25" t="s">
        <v>182</v>
      </c>
      <c r="L12" s="72" t="str">
        <f>IF('[7]Evaluación de Controles'!F39="X","Probabilidad",IF('[7]Evaluación de Controles'!H39="X","Impacto",))</f>
        <v>Probabilidad</v>
      </c>
      <c r="M12" s="22">
        <f>'[7]Evaluación de Controles'!X39</f>
        <v>70</v>
      </c>
      <c r="N12" s="22">
        <f>IF('[7]Evaluación de Controles'!F39="X",IF(M12&gt;75,IF(G12&gt;2,G12-2,IF(G12&gt;1,G12-1,G12)),IF(M12&gt;50,IF(G12&gt;1,G12-1,G12),G12)),G12)</f>
        <v>4</v>
      </c>
      <c r="O12" s="22">
        <f>IF('[7]Evaluación de Controles'!H39="X",IF(M12&gt;75,IF(H12&gt;2,H12-2,IF(H12&gt;1,H12-1,H12)),IF(M12&gt;50,IF(H12&gt;1,H12-1,H12),H12)),H12)</f>
        <v>1</v>
      </c>
      <c r="P12" s="26" t="str">
        <f>INDEX([7]Listas!$L$4:$P$8,N12,O12)</f>
        <v>MODERADA</v>
      </c>
      <c r="Q12" s="25"/>
      <c r="R12" s="24" t="s">
        <v>254</v>
      </c>
      <c r="S12" s="23" t="s">
        <v>205</v>
      </c>
      <c r="T12" s="22" t="s">
        <v>237</v>
      </c>
      <c r="U12" s="24" t="s">
        <v>255</v>
      </c>
      <c r="V12" s="22" t="s">
        <v>256</v>
      </c>
      <c r="W12" s="73">
        <v>0.9</v>
      </c>
      <c r="X12" s="74" t="s">
        <v>257</v>
      </c>
      <c r="Y12" s="73">
        <v>0.25</v>
      </c>
      <c r="Z12" s="74" t="s">
        <v>312</v>
      </c>
      <c r="AA12" s="342">
        <v>1</v>
      </c>
      <c r="AB12" s="346" t="s">
        <v>709</v>
      </c>
      <c r="AC12" s="342"/>
      <c r="AD12" s="346"/>
      <c r="AE12" s="150"/>
      <c r="AF12" s="150"/>
      <c r="AG12" s="150"/>
      <c r="AH12" s="150"/>
    </row>
    <row r="13" spans="1:34" s="19" customFormat="1" ht="114" hidden="1" customHeight="1" x14ac:dyDescent="0.25">
      <c r="A13" s="29"/>
      <c r="B13" s="22"/>
      <c r="C13" s="28"/>
      <c r="D13" s="22"/>
      <c r="E13" s="22"/>
      <c r="F13" s="23"/>
      <c r="G13" s="22"/>
      <c r="H13" s="22"/>
      <c r="I13" s="26"/>
      <c r="J13" s="27"/>
      <c r="K13" s="25"/>
      <c r="L13" s="72"/>
      <c r="M13" s="22"/>
      <c r="N13" s="22"/>
      <c r="O13" s="22"/>
      <c r="P13" s="26"/>
      <c r="Q13" s="25"/>
      <c r="R13" s="24"/>
      <c r="S13" s="23"/>
      <c r="T13" s="22"/>
      <c r="U13" s="24"/>
      <c r="V13" s="22"/>
      <c r="W13" s="75"/>
      <c r="X13" s="76"/>
      <c r="Y13" s="75"/>
      <c r="Z13" s="76"/>
    </row>
    <row r="14" spans="1:34" s="19" customFormat="1" ht="97.5" hidden="1" customHeight="1" x14ac:dyDescent="0.25">
      <c r="A14" s="29"/>
      <c r="B14" s="22"/>
      <c r="C14" s="28"/>
      <c r="D14" s="22"/>
      <c r="E14" s="22"/>
      <c r="F14" s="23"/>
      <c r="G14" s="22"/>
      <c r="H14" s="22"/>
      <c r="I14" s="26"/>
      <c r="J14" s="27"/>
      <c r="K14" s="25"/>
      <c r="L14" s="72"/>
      <c r="M14" s="22"/>
      <c r="N14" s="22"/>
      <c r="O14" s="22"/>
      <c r="P14" s="26"/>
      <c r="Q14" s="25"/>
      <c r="R14" s="24"/>
      <c r="S14" s="23"/>
      <c r="T14" s="22"/>
      <c r="U14" s="24"/>
      <c r="V14" s="22"/>
      <c r="W14" s="75"/>
      <c r="X14" s="76"/>
      <c r="Y14" s="75"/>
      <c r="Z14" s="76"/>
    </row>
    <row r="15" spans="1:34" x14ac:dyDescent="0.2">
      <c r="B15" s="12"/>
      <c r="C15" s="12"/>
      <c r="D15" s="12"/>
      <c r="E15" s="12"/>
      <c r="F15" s="12"/>
      <c r="G15" s="7"/>
      <c r="I15" s="9"/>
      <c r="J15" s="8"/>
      <c r="K15" s="8"/>
      <c r="L15" s="7"/>
      <c r="M15" s="11"/>
    </row>
    <row r="16" spans="1:34" x14ac:dyDescent="0.2">
      <c r="B16" s="464"/>
      <c r="C16" s="464"/>
      <c r="D16" s="464"/>
      <c r="E16" s="464"/>
      <c r="F16" s="464"/>
      <c r="G16" s="425" t="s">
        <v>6</v>
      </c>
      <c r="H16" s="425"/>
      <c r="I16" s="10">
        <f>COUNTIF(I10:I12,"BAJA")</f>
        <v>0</v>
      </c>
      <c r="J16" s="8"/>
      <c r="K16" s="8"/>
      <c r="L16" s="7"/>
      <c r="M16" s="12"/>
      <c r="N16" s="425" t="s">
        <v>6</v>
      </c>
      <c r="O16" s="425"/>
      <c r="P16" s="10">
        <f>COUNTIF(P10:P12,"BAJA")</f>
        <v>0</v>
      </c>
    </row>
    <row r="17" spans="2:25" x14ac:dyDescent="0.2">
      <c r="D17" s="7"/>
      <c r="E17" s="7"/>
      <c r="F17" s="7"/>
      <c r="G17" s="425" t="s">
        <v>5</v>
      </c>
      <c r="H17" s="425"/>
      <c r="I17" s="10">
        <f>COUNTIF(I10:I12,"MODERADA")</f>
        <v>0</v>
      </c>
      <c r="J17" s="8"/>
      <c r="K17" s="8"/>
      <c r="L17" s="7"/>
      <c r="M17" s="7"/>
      <c r="N17" s="425" t="s">
        <v>5</v>
      </c>
      <c r="O17" s="425"/>
      <c r="P17" s="10">
        <f>COUNTIF(P10:P12,"MODERADA")</f>
        <v>1</v>
      </c>
      <c r="Q17" s="1"/>
      <c r="V17" s="1"/>
      <c r="W17" s="1"/>
      <c r="Y17" s="1"/>
    </row>
    <row r="18" spans="2:25" x14ac:dyDescent="0.2">
      <c r="B18" s="15"/>
      <c r="D18" s="7"/>
      <c r="E18" s="15"/>
      <c r="F18" s="7"/>
      <c r="G18" s="425" t="s">
        <v>4</v>
      </c>
      <c r="H18" s="425"/>
      <c r="I18" s="10">
        <f>COUNTIF(I10:I12,"ALTA")</f>
        <v>3</v>
      </c>
      <c r="J18" s="8"/>
      <c r="K18" s="8"/>
      <c r="L18" s="7"/>
      <c r="M18" s="7"/>
      <c r="N18" s="425" t="s">
        <v>4</v>
      </c>
      <c r="O18" s="425"/>
      <c r="P18" s="10">
        <f>COUNTIF(P10:P12,"ALTA")</f>
        <v>2</v>
      </c>
      <c r="Q18" s="1"/>
      <c r="V18" s="1"/>
      <c r="W18" s="1"/>
      <c r="Y18" s="1"/>
    </row>
    <row r="19" spans="2:25" ht="15.75" x14ac:dyDescent="0.2">
      <c r="B19" s="14" t="s">
        <v>3</v>
      </c>
      <c r="D19" s="7"/>
      <c r="E19" s="13" t="s">
        <v>2</v>
      </c>
      <c r="G19" s="425" t="s">
        <v>1</v>
      </c>
      <c r="H19" s="425"/>
      <c r="I19" s="10">
        <f>COUNTIF(I10:I12,"EXTREMA")</f>
        <v>0</v>
      </c>
      <c r="J19" s="8"/>
      <c r="K19" s="8"/>
      <c r="L19" s="7"/>
      <c r="M19" s="7"/>
      <c r="N19" s="425" t="s">
        <v>1</v>
      </c>
      <c r="O19" s="425"/>
      <c r="P19" s="10">
        <f>COUNTIF(P10:P12,"EXTREMA")</f>
        <v>0</v>
      </c>
      <c r="Q19" s="1"/>
      <c r="V19" s="1"/>
      <c r="W19" s="1"/>
      <c r="Y19" s="1"/>
    </row>
    <row r="20" spans="2:25" x14ac:dyDescent="0.2">
      <c r="D20" s="7"/>
      <c r="E20" s="7"/>
      <c r="G20" s="7"/>
      <c r="H20" s="7"/>
      <c r="I20" s="9"/>
      <c r="J20" s="8"/>
      <c r="K20" s="8"/>
      <c r="L20" s="7"/>
      <c r="M20" s="7"/>
      <c r="P20" s="1"/>
      <c r="Q20" s="1"/>
      <c r="V20" s="1"/>
      <c r="W20" s="1"/>
      <c r="Y20" s="1"/>
    </row>
    <row r="21" spans="2:25" ht="15.75" x14ac:dyDescent="0.2">
      <c r="B21" s="6"/>
      <c r="C21" s="5"/>
      <c r="D21" s="7"/>
      <c r="E21" s="7"/>
      <c r="G21" s="7"/>
      <c r="H21" s="7"/>
      <c r="I21" s="9"/>
      <c r="J21" s="8"/>
      <c r="K21" s="8"/>
      <c r="L21" s="7"/>
      <c r="M21" s="7"/>
      <c r="P21" s="1"/>
      <c r="Q21" s="1"/>
      <c r="V21" s="1"/>
      <c r="W21" s="1"/>
      <c r="Y21" s="1"/>
    </row>
    <row r="22" spans="2:25" x14ac:dyDescent="0.2">
      <c r="D22" s="7"/>
      <c r="H22" s="7"/>
      <c r="I22" s="9"/>
      <c r="P22" s="1"/>
      <c r="Q22" s="1"/>
      <c r="V22" s="1"/>
      <c r="W22" s="1"/>
      <c r="Y22" s="1"/>
    </row>
    <row r="23" spans="2:25" x14ac:dyDescent="0.2">
      <c r="D23" s="7"/>
      <c r="F23" s="7"/>
      <c r="H23" s="7"/>
      <c r="I23" s="9"/>
      <c r="P23" s="1"/>
      <c r="Q23" s="1"/>
      <c r="V23" s="1"/>
      <c r="W23" s="1"/>
      <c r="Y23" s="1"/>
    </row>
    <row r="24" spans="2:25" x14ac:dyDescent="0.2">
      <c r="D24" s="7"/>
      <c r="H24" s="7"/>
      <c r="I24" s="9"/>
      <c r="P24" s="1"/>
      <c r="Q24" s="1"/>
      <c r="V24" s="1"/>
      <c r="W24" s="1"/>
      <c r="Y24" s="1"/>
    </row>
    <row r="25" spans="2:25" x14ac:dyDescent="0.2">
      <c r="D25" s="7"/>
      <c r="H25" s="7"/>
      <c r="I25" s="9"/>
      <c r="P25" s="1"/>
      <c r="Q25" s="1"/>
      <c r="V25" s="1"/>
      <c r="W25" s="1"/>
      <c r="Y25" s="1"/>
    </row>
    <row r="26" spans="2:25" x14ac:dyDescent="0.2">
      <c r="D26" s="7"/>
      <c r="H26" s="7"/>
      <c r="I26" s="9"/>
      <c r="P26" s="1"/>
      <c r="Q26" s="1"/>
      <c r="V26" s="1"/>
      <c r="W26" s="1"/>
      <c r="Y26" s="1"/>
    </row>
    <row r="27" spans="2:25" x14ac:dyDescent="0.2">
      <c r="D27" s="7"/>
      <c r="H27" s="7"/>
      <c r="I27" s="9"/>
      <c r="P27" s="1"/>
      <c r="Q27" s="1"/>
      <c r="V27" s="1"/>
      <c r="W27" s="1"/>
      <c r="Y27" s="1"/>
    </row>
    <row r="28" spans="2:25" x14ac:dyDescent="0.2">
      <c r="D28" s="7"/>
      <c r="H28" s="7"/>
      <c r="I28" s="9"/>
      <c r="P28" s="1"/>
      <c r="Q28" s="1"/>
      <c r="V28" s="1"/>
      <c r="W28" s="1"/>
      <c r="Y28" s="1"/>
    </row>
    <row r="29" spans="2:25" x14ac:dyDescent="0.2">
      <c r="D29" s="7"/>
      <c r="H29" s="7"/>
      <c r="I29" s="9"/>
      <c r="P29" s="1"/>
      <c r="Q29" s="1"/>
      <c r="V29" s="1"/>
      <c r="W29" s="1"/>
      <c r="Y29" s="1"/>
    </row>
    <row r="30" spans="2:25" x14ac:dyDescent="0.2">
      <c r="D30" s="7"/>
      <c r="P30" s="1"/>
      <c r="Q30" s="1"/>
      <c r="V30" s="1"/>
      <c r="W30" s="1"/>
      <c r="Y30" s="1"/>
    </row>
    <row r="31" spans="2:25" x14ac:dyDescent="0.2">
      <c r="D31" s="7"/>
      <c r="P31" s="1"/>
      <c r="Q31" s="1"/>
      <c r="V31" s="1"/>
      <c r="W31" s="1"/>
      <c r="Y31" s="1"/>
    </row>
    <row r="32" spans="2:25" x14ac:dyDescent="0.2">
      <c r="D32" s="7"/>
      <c r="P32" s="1"/>
      <c r="Q32" s="1"/>
      <c r="V32" s="1"/>
      <c r="W32" s="1"/>
      <c r="Y32" s="1"/>
    </row>
    <row r="33" spans="4:25" x14ac:dyDescent="0.2">
      <c r="D33" s="7"/>
      <c r="I33" s="1"/>
      <c r="J33" s="1"/>
      <c r="K33" s="1"/>
      <c r="P33" s="1"/>
      <c r="Q33" s="1"/>
      <c r="V33" s="1"/>
      <c r="W33" s="1"/>
      <c r="Y33" s="1"/>
    </row>
    <row r="34" spans="4:25" x14ac:dyDescent="0.2">
      <c r="D34" s="7"/>
      <c r="I34" s="1"/>
      <c r="J34" s="1"/>
      <c r="K34" s="1"/>
      <c r="P34" s="1"/>
      <c r="Q34" s="1"/>
      <c r="V34" s="1"/>
      <c r="W34" s="1"/>
      <c r="Y34" s="1"/>
    </row>
    <row r="35" spans="4:25" x14ac:dyDescent="0.2">
      <c r="D35" s="7"/>
      <c r="I35" s="1"/>
      <c r="J35" s="1"/>
      <c r="K35" s="1"/>
      <c r="P35" s="1"/>
      <c r="Q35" s="1"/>
      <c r="V35" s="1"/>
      <c r="W35" s="1"/>
      <c r="Y35" s="1"/>
    </row>
    <row r="36" spans="4:25" x14ac:dyDescent="0.2">
      <c r="D36" s="7"/>
      <c r="I36" s="1"/>
      <c r="J36" s="1"/>
      <c r="K36" s="1"/>
      <c r="P36" s="1"/>
      <c r="Q36" s="1"/>
      <c r="V36" s="1"/>
      <c r="W36" s="1"/>
      <c r="Y36" s="1"/>
    </row>
    <row r="37" spans="4:25" x14ac:dyDescent="0.2">
      <c r="D37" s="7"/>
      <c r="I37" s="1"/>
      <c r="J37" s="1"/>
      <c r="K37" s="1"/>
      <c r="P37" s="1"/>
      <c r="Q37" s="1"/>
      <c r="V37" s="1"/>
      <c r="W37" s="1"/>
      <c r="Y37" s="1"/>
    </row>
    <row r="38" spans="4:25" x14ac:dyDescent="0.2">
      <c r="D38" s="7"/>
      <c r="I38" s="1"/>
      <c r="J38" s="1"/>
      <c r="K38" s="1"/>
      <c r="P38" s="1"/>
      <c r="Q38" s="1"/>
      <c r="V38" s="1"/>
      <c r="W38" s="1"/>
      <c r="Y38" s="1"/>
    </row>
    <row r="39" spans="4:25" x14ac:dyDescent="0.2">
      <c r="D39" s="7"/>
      <c r="I39" s="1"/>
      <c r="J39" s="1"/>
      <c r="K39" s="1"/>
      <c r="P39" s="1"/>
      <c r="Q39" s="1"/>
      <c r="V39" s="1"/>
      <c r="W39" s="1"/>
      <c r="Y39" s="1"/>
    </row>
    <row r="40" spans="4:25" x14ac:dyDescent="0.2">
      <c r="D40" s="7"/>
      <c r="I40" s="1"/>
      <c r="J40" s="1"/>
      <c r="K40" s="1"/>
      <c r="P40" s="1"/>
      <c r="Q40" s="1"/>
      <c r="V40" s="1"/>
      <c r="W40" s="1"/>
      <c r="Y40" s="1"/>
    </row>
    <row r="41" spans="4:25" x14ac:dyDescent="0.2">
      <c r="D41" s="7"/>
      <c r="I41" s="1"/>
      <c r="J41" s="1"/>
      <c r="K41" s="1"/>
      <c r="P41" s="1"/>
      <c r="Q41" s="1"/>
      <c r="V41" s="1"/>
      <c r="W41" s="1"/>
      <c r="Y41" s="1"/>
    </row>
    <row r="42" spans="4:25" x14ac:dyDescent="0.2">
      <c r="D42" s="7"/>
      <c r="I42" s="1"/>
      <c r="J42" s="1"/>
      <c r="K42" s="1"/>
      <c r="P42" s="1"/>
      <c r="Q42" s="1"/>
      <c r="V42" s="1"/>
      <c r="W42" s="1"/>
      <c r="Y42" s="1"/>
    </row>
    <row r="43" spans="4:25" x14ac:dyDescent="0.2">
      <c r="D43" s="7"/>
      <c r="I43" s="1"/>
      <c r="J43" s="1"/>
      <c r="K43" s="1"/>
      <c r="P43" s="1"/>
      <c r="Q43" s="1"/>
      <c r="V43" s="1"/>
      <c r="W43" s="1"/>
      <c r="Y43" s="1"/>
    </row>
    <row r="44" spans="4:25" x14ac:dyDescent="0.2">
      <c r="D44" s="7"/>
      <c r="I44" s="1"/>
      <c r="J44" s="1"/>
      <c r="K44" s="1"/>
      <c r="P44" s="1"/>
      <c r="Q44" s="1"/>
      <c r="V44" s="1"/>
      <c r="W44" s="1"/>
      <c r="Y44" s="1"/>
    </row>
    <row r="45" spans="4:25" x14ac:dyDescent="0.2">
      <c r="D45" s="7"/>
      <c r="I45" s="1"/>
      <c r="J45" s="1"/>
      <c r="K45" s="1"/>
      <c r="P45" s="1"/>
      <c r="Q45" s="1"/>
      <c r="V45" s="1"/>
      <c r="W45" s="1"/>
      <c r="Y45" s="1"/>
    </row>
    <row r="46" spans="4:25" x14ac:dyDescent="0.2">
      <c r="D46" s="7"/>
      <c r="I46" s="1"/>
      <c r="J46" s="1"/>
      <c r="K46" s="1"/>
      <c r="P46" s="1"/>
      <c r="Q46" s="1"/>
      <c r="V46" s="1"/>
      <c r="W46" s="1"/>
      <c r="Y46" s="1"/>
    </row>
    <row r="47" spans="4:25" x14ac:dyDescent="0.2">
      <c r="D47" s="7"/>
      <c r="I47" s="1"/>
      <c r="J47" s="1"/>
      <c r="K47" s="1"/>
      <c r="P47" s="1"/>
      <c r="Q47" s="1"/>
      <c r="V47" s="1"/>
      <c r="W47" s="1"/>
      <c r="Y47" s="1"/>
    </row>
    <row r="48" spans="4:25" x14ac:dyDescent="0.2">
      <c r="D48" s="7"/>
      <c r="I48" s="1"/>
      <c r="J48" s="1"/>
      <c r="K48" s="1"/>
      <c r="P48" s="1"/>
      <c r="Q48" s="1"/>
      <c r="V48" s="1"/>
      <c r="W48" s="1"/>
      <c r="Y48" s="1"/>
    </row>
    <row r="49" spans="4:25" x14ac:dyDescent="0.2">
      <c r="D49" s="7"/>
      <c r="I49" s="1"/>
      <c r="J49" s="1"/>
      <c r="K49" s="1"/>
      <c r="P49" s="1"/>
      <c r="Q49" s="1"/>
      <c r="V49" s="1"/>
      <c r="W49" s="1"/>
      <c r="Y49" s="1"/>
    </row>
    <row r="50" spans="4:25" x14ac:dyDescent="0.2">
      <c r="D50" s="7"/>
      <c r="I50" s="1"/>
      <c r="J50" s="1"/>
      <c r="K50" s="1"/>
      <c r="P50" s="1"/>
      <c r="Q50" s="1"/>
      <c r="V50" s="1"/>
      <c r="W50" s="1"/>
      <c r="Y50" s="1"/>
    </row>
    <row r="51" spans="4:25" x14ac:dyDescent="0.2">
      <c r="D51" s="7"/>
      <c r="I51" s="1"/>
      <c r="J51" s="1"/>
      <c r="K51" s="1"/>
      <c r="P51" s="1"/>
      <c r="Q51" s="1"/>
      <c r="V51" s="1"/>
      <c r="W51" s="1"/>
      <c r="Y51" s="1"/>
    </row>
    <row r="52" spans="4:25" x14ac:dyDescent="0.2">
      <c r="D52" s="7"/>
      <c r="I52" s="1"/>
      <c r="J52" s="1"/>
      <c r="K52" s="1"/>
      <c r="P52" s="1"/>
      <c r="Q52" s="1"/>
      <c r="V52" s="1"/>
      <c r="W52" s="1"/>
      <c r="Y52" s="1"/>
    </row>
    <row r="53" spans="4:25" x14ac:dyDescent="0.2">
      <c r="D53" s="7"/>
      <c r="I53" s="1"/>
      <c r="J53" s="1"/>
      <c r="K53" s="1"/>
      <c r="P53" s="1"/>
      <c r="Q53" s="1"/>
      <c r="V53" s="1"/>
      <c r="W53" s="1"/>
      <c r="Y53" s="1"/>
    </row>
    <row r="54" spans="4:25" x14ac:dyDescent="0.2">
      <c r="D54" s="7"/>
      <c r="I54" s="1"/>
      <c r="J54" s="1"/>
      <c r="K54" s="1"/>
      <c r="P54" s="1"/>
      <c r="Q54" s="1"/>
      <c r="V54" s="1"/>
      <c r="W54" s="1"/>
      <c r="Y54" s="1"/>
    </row>
    <row r="55" spans="4:25" x14ac:dyDescent="0.2">
      <c r="D55" s="7"/>
      <c r="I55" s="1"/>
      <c r="J55" s="1"/>
      <c r="K55" s="1"/>
      <c r="P55" s="1"/>
      <c r="Q55" s="1"/>
      <c r="V55" s="1"/>
      <c r="W55" s="1"/>
      <c r="Y55" s="1"/>
    </row>
    <row r="56" spans="4:25" x14ac:dyDescent="0.2">
      <c r="D56" s="7"/>
      <c r="I56" s="1"/>
      <c r="J56" s="1"/>
      <c r="K56" s="1"/>
      <c r="P56" s="1"/>
      <c r="Q56" s="1"/>
      <c r="V56" s="1"/>
      <c r="W56" s="1"/>
      <c r="Y56" s="1"/>
    </row>
  </sheetData>
  <mergeCells count="41">
    <mergeCell ref="F1:Y1"/>
    <mergeCell ref="F2:Y2"/>
    <mergeCell ref="AC8:AD8"/>
    <mergeCell ref="AA8:AB8"/>
    <mergeCell ref="T5:V5"/>
    <mergeCell ref="V8:V9"/>
    <mergeCell ref="W8:X8"/>
    <mergeCell ref="Y8:Z8"/>
    <mergeCell ref="T8:T9"/>
    <mergeCell ref="U8:U9"/>
    <mergeCell ref="D8:D9"/>
    <mergeCell ref="E8:E9"/>
    <mergeCell ref="K8:L8"/>
    <mergeCell ref="M8:M9"/>
    <mergeCell ref="N8:O8"/>
    <mergeCell ref="D5:E5"/>
    <mergeCell ref="F5:Q5"/>
    <mergeCell ref="R5:S5"/>
    <mergeCell ref="R8:R9"/>
    <mergeCell ref="B16:F16"/>
    <mergeCell ref="G16:H16"/>
    <mergeCell ref="N16:O16"/>
    <mergeCell ref="S8:S9"/>
    <mergeCell ref="F8:F9"/>
    <mergeCell ref="G8:H8"/>
    <mergeCell ref="I8:I9"/>
    <mergeCell ref="J8:J9"/>
    <mergeCell ref="D6:E6"/>
    <mergeCell ref="F6:V6"/>
    <mergeCell ref="B8:B9"/>
    <mergeCell ref="C8:C9"/>
    <mergeCell ref="AE8:AF8"/>
    <mergeCell ref="AG8:AH8"/>
    <mergeCell ref="G19:H19"/>
    <mergeCell ref="N19:O19"/>
    <mergeCell ref="G17:H17"/>
    <mergeCell ref="N17:O17"/>
    <mergeCell ref="G18:H18"/>
    <mergeCell ref="N18:O18"/>
    <mergeCell ref="P8:P9"/>
    <mergeCell ref="Q8:Q9"/>
  </mergeCells>
  <conditionalFormatting sqref="F15:G1048576 N7:O7 N15:O1048576">
    <cfRule type="colorScale" priority="77">
      <colorScale>
        <cfvo type="num" val="1"/>
        <cfvo type="num" val="3"/>
        <cfvo type="num" val="5"/>
        <color theme="6" tint="-0.499984740745262"/>
        <color rgb="FFFFFF00"/>
        <color rgb="FFC00000"/>
      </colorScale>
    </cfRule>
  </conditionalFormatting>
  <conditionalFormatting sqref="I7 P7 I15:I1048576 P15:P1048576">
    <cfRule type="cellIs" dxfId="270" priority="76" operator="equal">
      <formula>"BAJA"</formula>
    </cfRule>
  </conditionalFormatting>
  <conditionalFormatting sqref="I7 P7 I15:I1048576 P15:P1048576">
    <cfRule type="cellIs" dxfId="269" priority="73" operator="equal">
      <formula>"EXTREMA"</formula>
    </cfRule>
    <cfRule type="cellIs" dxfId="268" priority="74" operator="equal">
      <formula>"ALTA"</formula>
    </cfRule>
    <cfRule type="cellIs" dxfId="267" priority="75" operator="equal">
      <formula>"MODERADA"</formula>
    </cfRule>
  </conditionalFormatting>
  <conditionalFormatting sqref="F7:G7 G10:H14">
    <cfRule type="colorScale" priority="68">
      <colorScale>
        <cfvo type="num" val="1"/>
        <cfvo type="num" val="3"/>
        <cfvo type="num" val="5"/>
        <color theme="6" tint="-0.499984740745262"/>
        <color rgb="FFFFFF00"/>
        <color rgb="FFC00000"/>
      </colorScale>
    </cfRule>
  </conditionalFormatting>
  <conditionalFormatting sqref="I16:I19">
    <cfRule type="cellIs" dxfId="266" priority="67" operator="equal">
      <formula>"BAJA"</formula>
    </cfRule>
  </conditionalFormatting>
  <conditionalFormatting sqref="I16:I19">
    <cfRule type="cellIs" dxfId="265" priority="64" operator="equal">
      <formula>"EXTREMA"</formula>
    </cfRule>
    <cfRule type="cellIs" dxfId="264" priority="65" operator="equal">
      <formula>"ALTA"</formula>
    </cfRule>
    <cfRule type="cellIs" dxfId="263" priority="66" operator="equal">
      <formula>"MODERADA"</formula>
    </cfRule>
  </conditionalFormatting>
  <conditionalFormatting sqref="G16:G19">
    <cfRule type="colorScale" priority="63">
      <colorScale>
        <cfvo type="num" val="1"/>
        <cfvo type="num" val="3"/>
        <cfvo type="num" val="5"/>
        <color theme="6" tint="-0.499984740745262"/>
        <color rgb="FFFFFF00"/>
        <color rgb="FFC00000"/>
      </colorScale>
    </cfRule>
  </conditionalFormatting>
  <conditionalFormatting sqref="I16:I19">
    <cfRule type="cellIs" dxfId="262" priority="62" operator="equal">
      <formula>"BAJA"</formula>
    </cfRule>
  </conditionalFormatting>
  <conditionalFormatting sqref="I16:I19">
    <cfRule type="cellIs" dxfId="261" priority="59" operator="equal">
      <formula>"EXTREMA"</formula>
    </cfRule>
    <cfRule type="cellIs" dxfId="260" priority="60" operator="equal">
      <formula>"ALTA"</formula>
    </cfRule>
    <cfRule type="cellIs" dxfId="259" priority="61" operator="equal">
      <formula>"MODERADA"</formula>
    </cfRule>
  </conditionalFormatting>
  <conditionalFormatting sqref="G16:G19">
    <cfRule type="colorScale" priority="58">
      <colorScale>
        <cfvo type="num" val="1"/>
        <cfvo type="num" val="3"/>
        <cfvo type="num" val="5"/>
        <color theme="6" tint="-0.499984740745262"/>
        <color rgb="FFFFFF00"/>
        <color rgb="FFC00000"/>
      </colorScale>
    </cfRule>
  </conditionalFormatting>
  <conditionalFormatting sqref="I16:I19">
    <cfRule type="cellIs" dxfId="258" priority="57" operator="equal">
      <formula>"BAJA"</formula>
    </cfRule>
  </conditionalFormatting>
  <conditionalFormatting sqref="I16:I19">
    <cfRule type="cellIs" dxfId="257" priority="54" operator="equal">
      <formula>"EXTREMA"</formula>
    </cfRule>
    <cfRule type="cellIs" dxfId="256" priority="55" operator="equal">
      <formula>"ALTA"</formula>
    </cfRule>
    <cfRule type="cellIs" dxfId="255" priority="56" operator="equal">
      <formula>"MODERADA"</formula>
    </cfRule>
  </conditionalFormatting>
  <conditionalFormatting sqref="G16:G19">
    <cfRule type="colorScale" priority="53">
      <colorScale>
        <cfvo type="num" val="1"/>
        <cfvo type="num" val="3"/>
        <cfvo type="num" val="5"/>
        <color theme="6" tint="-0.499984740745262"/>
        <color rgb="FFFFFF00"/>
        <color rgb="FFC00000"/>
      </colorScale>
    </cfRule>
  </conditionalFormatting>
  <conditionalFormatting sqref="I16:I19">
    <cfRule type="cellIs" dxfId="254" priority="52" operator="equal">
      <formula>"BAJA"</formula>
    </cfRule>
  </conditionalFormatting>
  <conditionalFormatting sqref="I16:I19">
    <cfRule type="cellIs" dxfId="253" priority="49" operator="equal">
      <formula>"EXTREMA"</formula>
    </cfRule>
    <cfRule type="cellIs" dxfId="252" priority="50" operator="equal">
      <formula>"ALTA"</formula>
    </cfRule>
    <cfRule type="cellIs" dxfId="251" priority="51" operator="equal">
      <formula>"MODERADA"</formula>
    </cfRule>
  </conditionalFormatting>
  <conditionalFormatting sqref="G16:G19">
    <cfRule type="colorScale" priority="48">
      <colorScale>
        <cfvo type="num" val="1"/>
        <cfvo type="num" val="3"/>
        <cfvo type="num" val="5"/>
        <color theme="6" tint="-0.499984740745262"/>
        <color rgb="FFFFFF00"/>
        <color rgb="FFC00000"/>
      </colorScale>
    </cfRule>
  </conditionalFormatting>
  <conditionalFormatting sqref="I16:I19">
    <cfRule type="cellIs" dxfId="250" priority="47" operator="equal">
      <formula>"BAJA"</formula>
    </cfRule>
  </conditionalFormatting>
  <conditionalFormatting sqref="I16:I19">
    <cfRule type="cellIs" dxfId="249" priority="44" operator="equal">
      <formula>"EXTREMA"</formula>
    </cfRule>
    <cfRule type="cellIs" dxfId="248" priority="45" operator="equal">
      <formula>"ALTA"</formula>
    </cfRule>
    <cfRule type="cellIs" dxfId="247" priority="46" operator="equal">
      <formula>"MODERADA"</formula>
    </cfRule>
  </conditionalFormatting>
  <conditionalFormatting sqref="P16:P19">
    <cfRule type="cellIs" dxfId="246" priority="43" operator="equal">
      <formula>"BAJA"</formula>
    </cfRule>
  </conditionalFormatting>
  <conditionalFormatting sqref="P16:P19">
    <cfRule type="cellIs" dxfId="245" priority="40" operator="equal">
      <formula>"EXTREMA"</formula>
    </cfRule>
    <cfRule type="cellIs" dxfId="244" priority="41" operator="equal">
      <formula>"ALTA"</formula>
    </cfRule>
    <cfRule type="cellIs" dxfId="243" priority="42" operator="equal">
      <formula>"MODERADA"</formula>
    </cfRule>
  </conditionalFormatting>
  <conditionalFormatting sqref="N16:N19">
    <cfRule type="colorScale" priority="39">
      <colorScale>
        <cfvo type="num" val="1"/>
        <cfvo type="num" val="3"/>
        <cfvo type="num" val="5"/>
        <color theme="6" tint="-0.499984740745262"/>
        <color rgb="FFFFFF00"/>
        <color rgb="FFC00000"/>
      </colorScale>
    </cfRule>
  </conditionalFormatting>
  <conditionalFormatting sqref="P16:P19">
    <cfRule type="cellIs" dxfId="242" priority="38" operator="equal">
      <formula>"BAJA"</formula>
    </cfRule>
  </conditionalFormatting>
  <conditionalFormatting sqref="P16:P19">
    <cfRule type="cellIs" dxfId="241" priority="35" operator="equal">
      <formula>"EXTREMA"</formula>
    </cfRule>
    <cfRule type="cellIs" dxfId="240" priority="36" operator="equal">
      <formula>"ALTA"</formula>
    </cfRule>
    <cfRule type="cellIs" dxfId="239" priority="37" operator="equal">
      <formula>"MODERADA"</formula>
    </cfRule>
  </conditionalFormatting>
  <conditionalFormatting sqref="N16:N19">
    <cfRule type="colorScale" priority="34">
      <colorScale>
        <cfvo type="num" val="1"/>
        <cfvo type="num" val="3"/>
        <cfvo type="num" val="5"/>
        <color theme="6" tint="-0.499984740745262"/>
        <color rgb="FFFFFF00"/>
        <color rgb="FFC00000"/>
      </colorScale>
    </cfRule>
  </conditionalFormatting>
  <conditionalFormatting sqref="P16:P19">
    <cfRule type="cellIs" dxfId="238" priority="33" operator="equal">
      <formula>"BAJA"</formula>
    </cfRule>
  </conditionalFormatting>
  <conditionalFormatting sqref="P16:P19">
    <cfRule type="cellIs" dxfId="237" priority="30" operator="equal">
      <formula>"EXTREMA"</formula>
    </cfRule>
    <cfRule type="cellIs" dxfId="236" priority="31" operator="equal">
      <formula>"ALTA"</formula>
    </cfRule>
    <cfRule type="cellIs" dxfId="235" priority="32" operator="equal">
      <formula>"MODERADA"</formula>
    </cfRule>
  </conditionalFormatting>
  <conditionalFormatting sqref="N16:N19">
    <cfRule type="colorScale" priority="29">
      <colorScale>
        <cfvo type="num" val="1"/>
        <cfvo type="num" val="3"/>
        <cfvo type="num" val="5"/>
        <color theme="6" tint="-0.499984740745262"/>
        <color rgb="FFFFFF00"/>
        <color rgb="FFC00000"/>
      </colorScale>
    </cfRule>
  </conditionalFormatting>
  <conditionalFormatting sqref="P16:P19">
    <cfRule type="cellIs" dxfId="234" priority="28" operator="equal">
      <formula>"BAJA"</formula>
    </cfRule>
  </conditionalFormatting>
  <conditionalFormatting sqref="P16:P19">
    <cfRule type="cellIs" dxfId="233" priority="25" operator="equal">
      <formula>"EXTREMA"</formula>
    </cfRule>
    <cfRule type="cellIs" dxfId="232" priority="26" operator="equal">
      <formula>"ALTA"</formula>
    </cfRule>
    <cfRule type="cellIs" dxfId="231" priority="27" operator="equal">
      <formula>"MODERADA"</formula>
    </cfRule>
  </conditionalFormatting>
  <conditionalFormatting sqref="N16:N19">
    <cfRule type="colorScale" priority="24">
      <colorScale>
        <cfvo type="num" val="1"/>
        <cfvo type="num" val="3"/>
        <cfvo type="num" val="5"/>
        <color theme="6" tint="-0.499984740745262"/>
        <color rgb="FFFFFF00"/>
        <color rgb="FFC00000"/>
      </colorScale>
    </cfRule>
  </conditionalFormatting>
  <conditionalFormatting sqref="P16:P19">
    <cfRule type="cellIs" dxfId="230" priority="23" operator="equal">
      <formula>"BAJA"</formula>
    </cfRule>
  </conditionalFormatting>
  <conditionalFormatting sqref="P16:P19">
    <cfRule type="cellIs" dxfId="229" priority="20" operator="equal">
      <formula>"EXTREMA"</formula>
    </cfRule>
    <cfRule type="cellIs" dxfId="228" priority="21" operator="equal">
      <formula>"ALTA"</formula>
    </cfRule>
    <cfRule type="cellIs" dxfId="227" priority="22" operator="equal">
      <formula>"MODERADA"</formula>
    </cfRule>
  </conditionalFormatting>
  <conditionalFormatting sqref="I10:I14">
    <cfRule type="cellIs" dxfId="226" priority="16" operator="equal">
      <formula>"EXTREMA"</formula>
    </cfRule>
    <cfRule type="cellIs" dxfId="225" priority="17" operator="equal">
      <formula>"ALTA"</formula>
    </cfRule>
    <cfRule type="cellIs" dxfId="224" priority="18" operator="equal">
      <formula>"MODERADA"</formula>
    </cfRule>
    <cfRule type="cellIs" dxfId="223" priority="19" operator="equal">
      <formula>"BAJA"</formula>
    </cfRule>
  </conditionalFormatting>
  <conditionalFormatting sqref="P10:P14">
    <cfRule type="cellIs" dxfId="222" priority="12" operator="equal">
      <formula>"EXTREMA"</formula>
    </cfRule>
    <cfRule type="cellIs" dxfId="221" priority="13" operator="equal">
      <formula>"ALTA"</formula>
    </cfRule>
    <cfRule type="cellIs" dxfId="220" priority="14" operator="equal">
      <formula>"MODERADA"</formula>
    </cfRule>
    <cfRule type="cellIs" dxfId="219" priority="15" operator="equal">
      <formula>"BAJA"</formula>
    </cfRule>
  </conditionalFormatting>
  <conditionalFormatting sqref="N10:O14">
    <cfRule type="colorScale" priority="11">
      <colorScale>
        <cfvo type="num" val="1"/>
        <cfvo type="num" val="3"/>
        <cfvo type="num" val="5"/>
        <color theme="6" tint="-0.499984740745262"/>
        <color rgb="FFFFFF00"/>
        <color rgb="FFC00000"/>
      </colorScale>
    </cfRule>
  </conditionalFormatting>
  <conditionalFormatting sqref="I8:I9 P8:P9">
    <cfRule type="cellIs" dxfId="218" priority="10" operator="equal">
      <formula>"BAJA"</formula>
    </cfRule>
  </conditionalFormatting>
  <conditionalFormatting sqref="I8:I9 P8:P9">
    <cfRule type="cellIs" dxfId="217" priority="7" operator="equal">
      <formula>"EXTREMA"</formula>
    </cfRule>
    <cfRule type="cellIs" dxfId="216" priority="8" operator="equal">
      <formula>"ALTA"</formula>
    </cfRule>
    <cfRule type="cellIs" dxfId="215" priority="9" operator="equal">
      <formula>"MODERADA"</formula>
    </cfRule>
  </conditionalFormatting>
  <conditionalFormatting sqref="G8:H9 N8:O9">
    <cfRule type="colorScale" priority="6">
      <colorScale>
        <cfvo type="num" val="1"/>
        <cfvo type="num" val="3"/>
        <cfvo type="num" val="5"/>
        <color theme="6" tint="-0.499984740745262"/>
        <color rgb="FFFFFF00"/>
        <color rgb="FFC00000"/>
      </colorScale>
    </cfRule>
  </conditionalFormatting>
  <conditionalFormatting sqref="L3 S3">
    <cfRule type="cellIs" dxfId="214" priority="5" operator="equal">
      <formula>"BAJA"</formula>
    </cfRule>
  </conditionalFormatting>
  <conditionalFormatting sqref="L3 S3">
    <cfRule type="cellIs" dxfId="213" priority="2" operator="equal">
      <formula>"EXTREMA"</formula>
    </cfRule>
    <cfRule type="cellIs" dxfId="212" priority="3" operator="equal">
      <formula>"ALTA"</formula>
    </cfRule>
    <cfRule type="cellIs" dxfId="211" priority="4" operator="equal">
      <formula>"MODERADA"</formula>
    </cfRule>
  </conditionalFormatting>
  <conditionalFormatting sqref="I3:J3 Q3:R3">
    <cfRule type="colorScale" priority="1">
      <colorScale>
        <cfvo type="num" val="1"/>
        <cfvo type="num" val="3"/>
        <cfvo type="num" val="5"/>
        <color theme="6" tint="-0.499984740745262"/>
        <color rgb="FFFFFF00"/>
        <color rgb="FFC00000"/>
      </colorScale>
    </cfRule>
  </conditionalFormatting>
  <printOptions horizontalCentered="1"/>
  <pageMargins left="0.11811023622047245" right="0.23622047244094491" top="0.35433070866141736" bottom="0.39370078740157483" header="0.31496062992125984" footer="0.31496062992125984"/>
  <pageSetup paperSize="5" scale="50" fitToHeight="9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autoPageBreaks="0" fitToPage="1"/>
  </sheetPr>
  <dimension ref="A1:AG58"/>
  <sheetViews>
    <sheetView showGridLines="0" topLeftCell="A28" zoomScale="70" zoomScaleNormal="70" workbookViewId="0">
      <selection activeCell="B1" sqref="B1:AA21"/>
    </sheetView>
  </sheetViews>
  <sheetFormatPr baseColWidth="10" defaultColWidth="11.42578125" defaultRowHeight="12" x14ac:dyDescent="0.2"/>
  <cols>
    <col min="1" max="1" width="4.7109375" style="1" customWidth="1"/>
    <col min="2" max="3" width="21.7109375" style="1" customWidth="1"/>
    <col min="4" max="4" width="24.28515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0.5703125" style="1" customWidth="1"/>
    <col min="20" max="20" width="16.7109375" style="1" customWidth="1"/>
    <col min="21" max="21" width="16.7109375" style="2" customWidth="1"/>
    <col min="22" max="22" width="16.7109375" style="2" hidden="1" customWidth="1"/>
    <col min="23" max="23" width="67.7109375" style="1" hidden="1" customWidth="1"/>
    <col min="24" max="24" width="16.7109375" style="2" hidden="1" customWidth="1"/>
    <col min="25" max="25" width="67.7109375" style="1" hidden="1" customWidth="1"/>
    <col min="26" max="26" width="20.42578125" style="1" customWidth="1"/>
    <col min="27" max="27" width="46.5703125" style="1" customWidth="1"/>
    <col min="28" max="29" width="11.42578125" style="1"/>
    <col min="30" max="30" width="30.5703125" style="1" customWidth="1"/>
    <col min="31" max="31" width="35.140625" style="1" customWidth="1"/>
    <col min="32" max="32" width="41.28515625" style="1" customWidth="1"/>
    <col min="33" max="33" width="56.28515625" style="1" customWidth="1"/>
    <col min="34" max="16384" width="11.42578125" style="1"/>
  </cols>
  <sheetData>
    <row r="1" spans="1:33" ht="20.25" customHeight="1" x14ac:dyDescent="0.35">
      <c r="A1" s="7"/>
      <c r="B1" s="57"/>
      <c r="C1" s="57"/>
      <c r="D1" s="57"/>
      <c r="E1" s="444" t="s">
        <v>379</v>
      </c>
      <c r="F1" s="444"/>
      <c r="G1" s="444"/>
      <c r="H1" s="444"/>
      <c r="I1" s="444"/>
      <c r="J1" s="444"/>
      <c r="K1" s="444"/>
      <c r="L1" s="444"/>
      <c r="M1" s="444"/>
      <c r="N1" s="444"/>
      <c r="O1" s="444"/>
      <c r="P1" s="444"/>
      <c r="Q1" s="444"/>
      <c r="R1" s="444"/>
      <c r="S1" s="444"/>
      <c r="T1" s="444"/>
      <c r="U1" s="444"/>
      <c r="V1" s="444"/>
      <c r="W1" s="444"/>
      <c r="X1" s="444"/>
    </row>
    <row r="2" spans="1:33" ht="32.25" customHeight="1" x14ac:dyDescent="0.35">
      <c r="A2" s="7"/>
      <c r="B2" s="57"/>
      <c r="C2" s="57"/>
      <c r="D2" s="57"/>
      <c r="E2" s="444" t="s">
        <v>380</v>
      </c>
      <c r="F2" s="444"/>
      <c r="G2" s="444"/>
      <c r="H2" s="444"/>
      <c r="I2" s="444"/>
      <c r="J2" s="444"/>
      <c r="K2" s="444"/>
      <c r="L2" s="444"/>
      <c r="M2" s="444"/>
      <c r="N2" s="444"/>
      <c r="O2" s="444"/>
      <c r="P2" s="444"/>
      <c r="Q2" s="444"/>
      <c r="R2" s="444"/>
      <c r="S2" s="444"/>
      <c r="T2" s="444"/>
      <c r="U2" s="444"/>
      <c r="V2" s="444"/>
      <c r="W2" s="444"/>
      <c r="X2" s="444"/>
    </row>
    <row r="3" spans="1:33" ht="41.25" customHeight="1" x14ac:dyDescent="0.35">
      <c r="A3" s="7"/>
      <c r="B3" s="57"/>
      <c r="C3" s="57"/>
      <c r="D3" s="57"/>
      <c r="G3" s="50"/>
      <c r="H3" s="50"/>
      <c r="I3" s="50"/>
      <c r="J3" s="50"/>
      <c r="K3" s="51"/>
      <c r="L3" s="50"/>
      <c r="M3" s="50"/>
      <c r="N3" s="50"/>
      <c r="O3" s="50"/>
      <c r="P3" s="1"/>
      <c r="R3" s="3"/>
      <c r="S3" s="3"/>
      <c r="U3" s="1"/>
      <c r="V3" s="1"/>
    </row>
    <row r="4" spans="1:33" ht="11.25" customHeight="1" x14ac:dyDescent="0.35">
      <c r="B4" s="350"/>
      <c r="C4" s="350"/>
      <c r="D4" s="110"/>
      <c r="E4" s="110"/>
      <c r="F4" s="110"/>
      <c r="G4" s="110"/>
      <c r="H4" s="110"/>
      <c r="I4" s="110"/>
      <c r="J4" s="110"/>
      <c r="K4" s="110"/>
      <c r="L4" s="110"/>
      <c r="M4" s="110"/>
      <c r="N4" s="110"/>
      <c r="O4" s="110"/>
      <c r="P4" s="110"/>
      <c r="Q4" s="110"/>
      <c r="R4" s="110"/>
      <c r="S4" s="110"/>
      <c r="T4" s="110"/>
      <c r="U4" s="350"/>
      <c r="V4" s="350"/>
      <c r="W4" s="350"/>
      <c r="X4" s="350"/>
    </row>
    <row r="5" spans="1:33" ht="13.5" customHeight="1" thickBot="1" x14ac:dyDescent="0.4">
      <c r="D5" s="50"/>
      <c r="E5" s="50"/>
      <c r="F5" s="50"/>
      <c r="G5" s="50"/>
      <c r="H5" s="51"/>
      <c r="I5" s="50"/>
      <c r="J5" s="50"/>
      <c r="K5" s="50"/>
      <c r="L5" s="50"/>
    </row>
    <row r="6" spans="1:33" s="19" customFormat="1" ht="24" customHeight="1" x14ac:dyDescent="0.25">
      <c r="A6" s="47"/>
      <c r="D6" s="371" t="s">
        <v>73</v>
      </c>
      <c r="E6" s="476" t="s">
        <v>146</v>
      </c>
      <c r="F6" s="476"/>
      <c r="G6" s="476"/>
      <c r="H6" s="476"/>
      <c r="I6" s="476"/>
      <c r="J6" s="476"/>
      <c r="K6" s="476"/>
      <c r="L6" s="476"/>
      <c r="M6" s="476"/>
      <c r="N6" s="476"/>
      <c r="O6" s="476"/>
      <c r="P6" s="476"/>
      <c r="Q6" s="477" t="s">
        <v>71</v>
      </c>
      <c r="R6" s="477"/>
      <c r="S6" s="478">
        <v>2022</v>
      </c>
      <c r="T6" s="478"/>
      <c r="U6" s="479"/>
      <c r="V6" s="49"/>
      <c r="X6" s="49"/>
    </row>
    <row r="7" spans="1:33" s="19" customFormat="1" ht="38.25" customHeight="1" thickBot="1" x14ac:dyDescent="0.3">
      <c r="A7" s="47"/>
      <c r="D7" s="372" t="s">
        <v>70</v>
      </c>
      <c r="E7" s="480" t="s">
        <v>145</v>
      </c>
      <c r="F7" s="480"/>
      <c r="G7" s="480"/>
      <c r="H7" s="480"/>
      <c r="I7" s="480"/>
      <c r="J7" s="480"/>
      <c r="K7" s="480"/>
      <c r="L7" s="480"/>
      <c r="M7" s="480"/>
      <c r="N7" s="480"/>
      <c r="O7" s="480"/>
      <c r="P7" s="480"/>
      <c r="Q7" s="480"/>
      <c r="R7" s="480"/>
      <c r="S7" s="480"/>
      <c r="T7" s="480"/>
      <c r="U7" s="481"/>
      <c r="V7" s="48"/>
      <c r="X7" s="48"/>
    </row>
    <row r="8" spans="1:33" s="19" customFormat="1" ht="15" x14ac:dyDescent="0.25">
      <c r="A8" s="47"/>
      <c r="B8" s="46"/>
      <c r="C8" s="46"/>
      <c r="H8" s="44"/>
      <c r="I8" s="45"/>
      <c r="J8" s="45"/>
      <c r="O8" s="44"/>
      <c r="P8" s="44"/>
      <c r="U8" s="44"/>
      <c r="V8" s="44"/>
      <c r="X8" s="44"/>
    </row>
    <row r="9" spans="1:33" s="35" customFormat="1" ht="30" customHeight="1" x14ac:dyDescent="0.25">
      <c r="A9" s="43"/>
      <c r="B9" s="414" t="s">
        <v>68</v>
      </c>
      <c r="C9" s="414" t="s">
        <v>67</v>
      </c>
      <c r="D9" s="414" t="s">
        <v>65</v>
      </c>
      <c r="E9" s="445" t="s">
        <v>64</v>
      </c>
      <c r="F9" s="414" t="s">
        <v>63</v>
      </c>
      <c r="G9" s="414"/>
      <c r="H9" s="423" t="s">
        <v>58</v>
      </c>
      <c r="I9" s="418" t="s">
        <v>62</v>
      </c>
      <c r="J9" s="420" t="s">
        <v>61</v>
      </c>
      <c r="K9" s="421"/>
      <c r="L9" s="446" t="s">
        <v>60</v>
      </c>
      <c r="M9" s="414" t="s">
        <v>59</v>
      </c>
      <c r="N9" s="414"/>
      <c r="O9" s="423" t="s">
        <v>58</v>
      </c>
      <c r="P9" s="445" t="s">
        <v>57</v>
      </c>
      <c r="Q9" s="414" t="s">
        <v>56</v>
      </c>
      <c r="R9" s="415" t="s">
        <v>55</v>
      </c>
      <c r="S9" s="414" t="s">
        <v>54</v>
      </c>
      <c r="T9" s="418" t="s">
        <v>53</v>
      </c>
      <c r="U9" s="414" t="s">
        <v>52</v>
      </c>
      <c r="V9" s="482" t="s">
        <v>51</v>
      </c>
      <c r="W9" s="483"/>
      <c r="X9" s="482" t="s">
        <v>304</v>
      </c>
      <c r="Y9" s="483"/>
      <c r="Z9" s="422" t="s">
        <v>689</v>
      </c>
      <c r="AA9" s="422"/>
      <c r="AB9" s="422" t="s">
        <v>690</v>
      </c>
      <c r="AC9" s="422"/>
      <c r="AD9" s="422" t="s">
        <v>691</v>
      </c>
      <c r="AE9" s="422"/>
      <c r="AF9" s="422" t="s">
        <v>692</v>
      </c>
      <c r="AG9" s="422"/>
    </row>
    <row r="10" spans="1:33" s="35" customFormat="1" ht="98.25" customHeight="1" x14ac:dyDescent="0.25">
      <c r="A10" s="43"/>
      <c r="B10" s="414"/>
      <c r="C10" s="414"/>
      <c r="D10" s="414"/>
      <c r="E10" s="445"/>
      <c r="F10" s="42" t="s">
        <v>48</v>
      </c>
      <c r="G10" s="64" t="s">
        <v>47</v>
      </c>
      <c r="H10" s="424"/>
      <c r="I10" s="419"/>
      <c r="J10" s="63" t="s">
        <v>50</v>
      </c>
      <c r="K10" s="39" t="s">
        <v>49</v>
      </c>
      <c r="L10" s="447"/>
      <c r="M10" s="38" t="s">
        <v>48</v>
      </c>
      <c r="N10" s="37" t="s">
        <v>47</v>
      </c>
      <c r="O10" s="424"/>
      <c r="P10" s="445"/>
      <c r="Q10" s="414"/>
      <c r="R10" s="415"/>
      <c r="S10" s="414"/>
      <c r="T10" s="419"/>
      <c r="U10" s="414"/>
      <c r="V10" s="36" t="s">
        <v>46</v>
      </c>
      <c r="W10" s="36" t="s">
        <v>45</v>
      </c>
      <c r="X10" s="36" t="s">
        <v>46</v>
      </c>
      <c r="Y10" s="125" t="s">
        <v>45</v>
      </c>
      <c r="Z10" s="36" t="s">
        <v>693</v>
      </c>
      <c r="AA10" s="36" t="s">
        <v>45</v>
      </c>
      <c r="AB10" s="36" t="s">
        <v>693</v>
      </c>
      <c r="AC10" s="36" t="s">
        <v>45</v>
      </c>
      <c r="AD10" s="36" t="s">
        <v>693</v>
      </c>
      <c r="AE10" s="36" t="s">
        <v>45</v>
      </c>
      <c r="AF10" s="36" t="s">
        <v>693</v>
      </c>
      <c r="AG10" s="36" t="s">
        <v>45</v>
      </c>
    </row>
    <row r="11" spans="1:33" s="19" customFormat="1" ht="122.25" customHeight="1" x14ac:dyDescent="0.25">
      <c r="A11" s="29">
        <v>1</v>
      </c>
      <c r="B11" s="22" t="s">
        <v>270</v>
      </c>
      <c r="C11" s="61" t="s">
        <v>144</v>
      </c>
      <c r="D11" s="22" t="s">
        <v>143</v>
      </c>
      <c r="E11" s="23" t="s">
        <v>81</v>
      </c>
      <c r="F11" s="22">
        <v>1</v>
      </c>
      <c r="G11" s="22">
        <v>3</v>
      </c>
      <c r="H11" s="26" t="str">
        <f>INDEX([5]Listas!$L$4:$P$8,F11,G11)</f>
        <v>MODERADA</v>
      </c>
      <c r="I11" s="27" t="s">
        <v>142</v>
      </c>
      <c r="J11" s="25" t="s">
        <v>14</v>
      </c>
      <c r="K11" s="25" t="str">
        <f>IF('[5]Evaluación de Controles'!F40="X","Probabilidad",IF('[5]Evaluación de Controles'!H40="X","Impacto",))</f>
        <v>Probabilidad</v>
      </c>
      <c r="L11" s="22">
        <f>'[5]Evaluación de Controles'!X40</f>
        <v>70</v>
      </c>
      <c r="M11" s="22">
        <f>IF('[5]Evaluación de Controles'!F40="X",IF(L11&gt;75,IF(F11&gt;2,F11-2,IF(F11&gt;1,F11-1,F11)),IF(L11&gt;50,IF(F11&gt;1,F11-1,F11),F11)),F11)</f>
        <v>1</v>
      </c>
      <c r="N11" s="22">
        <f>IF('[5]Evaluación de Controles'!H40="X",IF(L11&gt;75,IF(G11&gt;2,G11-2,IF(G11&gt;1,G11-1,G11)),IF(L11&gt;50,IF(G11&gt;1,G11-1,G11),G11)),G11)</f>
        <v>3</v>
      </c>
      <c r="O11" s="26" t="str">
        <f>INDEX([5]Listas!$L$4:$P$8,M11,N11)</f>
        <v>MODERADA</v>
      </c>
      <c r="P11" s="25" t="s">
        <v>103</v>
      </c>
      <c r="Q11" s="24" t="s">
        <v>141</v>
      </c>
      <c r="R11" s="23" t="s">
        <v>124</v>
      </c>
      <c r="S11" s="22" t="s">
        <v>123</v>
      </c>
      <c r="T11" s="22" t="s">
        <v>133</v>
      </c>
      <c r="U11" s="22" t="s">
        <v>140</v>
      </c>
      <c r="V11" s="31">
        <v>1</v>
      </c>
      <c r="W11" s="62" t="s">
        <v>139</v>
      </c>
      <c r="X11" s="31">
        <v>1</v>
      </c>
      <c r="Y11" s="357" t="s">
        <v>271</v>
      </c>
      <c r="Z11" s="359">
        <v>1</v>
      </c>
      <c r="AA11" s="344" t="s">
        <v>710</v>
      </c>
      <c r="AB11" s="145"/>
      <c r="AC11" s="145"/>
      <c r="AD11" s="145"/>
      <c r="AE11" s="145"/>
      <c r="AF11" s="145"/>
      <c r="AG11" s="145"/>
    </row>
    <row r="12" spans="1:33" s="19" customFormat="1" ht="130.5" customHeight="1" x14ac:dyDescent="0.25">
      <c r="A12" s="29">
        <v>2</v>
      </c>
      <c r="B12" s="22" t="s">
        <v>138</v>
      </c>
      <c r="C12" s="61" t="s">
        <v>137</v>
      </c>
      <c r="D12" s="22" t="s">
        <v>136</v>
      </c>
      <c r="E12" s="23" t="s">
        <v>81</v>
      </c>
      <c r="F12" s="22">
        <v>2</v>
      </c>
      <c r="G12" s="22">
        <v>4</v>
      </c>
      <c r="H12" s="26" t="str">
        <f>INDEX([5]Listas!$L$4:$P$8,F12,G12)</f>
        <v>ALTA</v>
      </c>
      <c r="I12" s="27" t="s">
        <v>135</v>
      </c>
      <c r="J12" s="25" t="s">
        <v>23</v>
      </c>
      <c r="K12" s="25" t="str">
        <f>IF('[5]Evaluación de Controles'!F42="X","Probabilidad",IF('[5]Evaluación de Controles'!H42="X","Impacto",))</f>
        <v>Probabilidad</v>
      </c>
      <c r="L12" s="22">
        <f>'[5]Evaluación de Controles'!X41</f>
        <v>40</v>
      </c>
      <c r="M12" s="22">
        <f>IF('[5]Evaluación de Controles'!F41="X",IF(L12&gt;75,IF(F12&gt;2,F12-2,IF(F12&gt;1,F12-1,F12)),IF(L12&gt;50,IF(F12&gt;1,F12-1,F12),F12)),F12)</f>
        <v>2</v>
      </c>
      <c r="N12" s="22">
        <f>IF('[5]Evaluación de Controles'!H41="X",IF(L12&gt;75,IF(G12&gt;2,G12-2,IF(G12&gt;1,G12-1,G12)),IF(L12&gt;50,IF(G12&gt;1,G12-1,G12),G12)),G12)</f>
        <v>4</v>
      </c>
      <c r="O12" s="26" t="str">
        <f>INDEX([5]Listas!$L$4:$P$8,M12,N12)</f>
        <v>ALTA</v>
      </c>
      <c r="P12" s="25" t="s">
        <v>126</v>
      </c>
      <c r="Q12" s="24" t="s">
        <v>134</v>
      </c>
      <c r="R12" s="23" t="s">
        <v>124</v>
      </c>
      <c r="S12" s="22" t="s">
        <v>123</v>
      </c>
      <c r="T12" s="22" t="s">
        <v>133</v>
      </c>
      <c r="U12" s="22" t="s">
        <v>132</v>
      </c>
      <c r="V12" s="33">
        <v>1</v>
      </c>
      <c r="W12" s="34" t="s">
        <v>131</v>
      </c>
      <c r="X12" s="33">
        <v>1</v>
      </c>
      <c r="Y12" s="358" t="s">
        <v>302</v>
      </c>
      <c r="Z12" s="360">
        <v>1</v>
      </c>
      <c r="AA12" s="345" t="s">
        <v>711</v>
      </c>
      <c r="AB12" s="145"/>
      <c r="AC12" s="145"/>
      <c r="AD12" s="145"/>
      <c r="AE12" s="145"/>
      <c r="AF12" s="145"/>
      <c r="AG12" s="145"/>
    </row>
    <row r="13" spans="1:33" s="19" customFormat="1" ht="116.25" customHeight="1" x14ac:dyDescent="0.25">
      <c r="A13" s="29">
        <v>3</v>
      </c>
      <c r="B13" s="22" t="s">
        <v>130</v>
      </c>
      <c r="C13" s="61" t="s">
        <v>129</v>
      </c>
      <c r="D13" s="22" t="s">
        <v>128</v>
      </c>
      <c r="E13" s="23" t="s">
        <v>81</v>
      </c>
      <c r="F13" s="22">
        <v>3</v>
      </c>
      <c r="G13" s="22">
        <v>3</v>
      </c>
      <c r="H13" s="26" t="str">
        <f>INDEX([5]Listas!$L$4:$P$8,F13,G13)</f>
        <v>ALTA</v>
      </c>
      <c r="I13" s="27" t="s">
        <v>127</v>
      </c>
      <c r="J13" s="25" t="s">
        <v>23</v>
      </c>
      <c r="K13" s="25" t="str">
        <f>IF('[5]Evaluación de Controles'!F43="X","Probabilidad",IF('[5]Evaluación de Controles'!H43="X","Impacto",))</f>
        <v>Probabilidad</v>
      </c>
      <c r="L13" s="22">
        <f>'[5]Evaluación de Controles'!X42</f>
        <v>70</v>
      </c>
      <c r="M13" s="22">
        <f>IF('[5]Evaluación de Controles'!F42="X",IF(L13&gt;75,IF(F13&gt;2,F13-2,IF(F13&gt;1,F13-1,F13)),IF(L13&gt;50,IF(F13&gt;1,F13-1,F13),F13)),F13)</f>
        <v>2</v>
      </c>
      <c r="N13" s="22">
        <f>IF('[5]Evaluación de Controles'!H42="X",IF(L13&gt;75,IF(G13&gt;2,G13-2,IF(G13&gt;1,G13-1,G13)),IF(L13&gt;50,IF(G13&gt;1,G13-1,G13),G13)),G13)</f>
        <v>3</v>
      </c>
      <c r="O13" s="26" t="str">
        <f>INDEX([5]Listas!$L$4:$P$8,M13,N13)</f>
        <v>MODERADA</v>
      </c>
      <c r="P13" s="25" t="s">
        <v>126</v>
      </c>
      <c r="Q13" s="24" t="s">
        <v>125</v>
      </c>
      <c r="R13" s="23" t="s">
        <v>124</v>
      </c>
      <c r="S13" s="22" t="s">
        <v>123</v>
      </c>
      <c r="T13" s="22" t="s">
        <v>122</v>
      </c>
      <c r="U13" s="22" t="s">
        <v>121</v>
      </c>
      <c r="V13" s="33">
        <v>1</v>
      </c>
      <c r="W13" s="34" t="s">
        <v>120</v>
      </c>
      <c r="X13" s="33">
        <v>1</v>
      </c>
      <c r="Y13" s="358" t="s">
        <v>303</v>
      </c>
      <c r="Z13" s="360">
        <v>1</v>
      </c>
      <c r="AA13" s="354" t="s">
        <v>712</v>
      </c>
      <c r="AB13" s="145"/>
      <c r="AC13" s="145"/>
      <c r="AD13" s="145"/>
      <c r="AE13" s="145"/>
      <c r="AF13" s="145"/>
      <c r="AG13" s="145"/>
    </row>
    <row r="14" spans="1:33" s="19" customFormat="1" ht="24.75" hidden="1" customHeight="1" x14ac:dyDescent="0.25">
      <c r="A14" s="29"/>
      <c r="B14" s="22"/>
      <c r="C14" s="61"/>
      <c r="D14" s="22"/>
      <c r="E14" s="23"/>
      <c r="F14" s="22"/>
      <c r="G14" s="22"/>
      <c r="H14" s="26"/>
      <c r="I14" s="27"/>
      <c r="J14" s="25"/>
      <c r="K14" s="25"/>
      <c r="L14" s="22"/>
      <c r="M14" s="22"/>
      <c r="N14" s="22"/>
      <c r="O14" s="26"/>
      <c r="P14" s="25"/>
      <c r="Q14" s="24"/>
      <c r="R14" s="23"/>
      <c r="S14" s="22"/>
      <c r="T14" s="22"/>
      <c r="U14" s="22"/>
      <c r="V14" s="53"/>
      <c r="W14" s="60"/>
      <c r="X14" s="53"/>
      <c r="Y14" s="60"/>
      <c r="Z14" s="145"/>
      <c r="AA14" s="150"/>
      <c r="AB14" s="145"/>
      <c r="AC14" s="145"/>
      <c r="AD14" s="145"/>
      <c r="AE14" s="145"/>
      <c r="AF14" s="145"/>
      <c r="AG14" s="145"/>
    </row>
    <row r="15" spans="1:33" ht="105" customHeight="1" x14ac:dyDescent="0.2">
      <c r="A15" s="355">
        <v>4</v>
      </c>
      <c r="B15" s="370" t="s">
        <v>680</v>
      </c>
      <c r="C15" s="380" t="s">
        <v>681</v>
      </c>
      <c r="D15" s="370" t="s">
        <v>682</v>
      </c>
      <c r="E15" s="369" t="s">
        <v>81</v>
      </c>
      <c r="F15" s="370">
        <v>2</v>
      </c>
      <c r="G15" s="370">
        <v>3</v>
      </c>
      <c r="H15" s="367" t="s">
        <v>517</v>
      </c>
      <c r="I15" s="381" t="s">
        <v>683</v>
      </c>
      <c r="J15" s="368" t="s">
        <v>23</v>
      </c>
      <c r="K15" s="368" t="s">
        <v>48</v>
      </c>
      <c r="L15" s="370">
        <v>70</v>
      </c>
      <c r="M15" s="370">
        <v>3</v>
      </c>
      <c r="N15" s="370">
        <v>3</v>
      </c>
      <c r="O15" s="367" t="s">
        <v>517</v>
      </c>
      <c r="P15" s="368" t="s">
        <v>126</v>
      </c>
      <c r="Q15" s="382" t="s">
        <v>684</v>
      </c>
      <c r="R15" s="369" t="s">
        <v>685</v>
      </c>
      <c r="S15" s="370" t="s">
        <v>123</v>
      </c>
      <c r="T15" s="370" t="s">
        <v>686</v>
      </c>
      <c r="U15" s="370" t="s">
        <v>687</v>
      </c>
      <c r="V15" s="351"/>
      <c r="W15" s="352"/>
      <c r="X15" s="351"/>
      <c r="Y15" s="352"/>
      <c r="Z15" s="383">
        <v>1</v>
      </c>
      <c r="AA15" s="384" t="s">
        <v>713</v>
      </c>
      <c r="AB15" s="385"/>
      <c r="AC15" s="385"/>
      <c r="AD15" s="385"/>
      <c r="AE15" s="385"/>
      <c r="AF15" s="385"/>
      <c r="AG15" s="385"/>
    </row>
    <row r="16" spans="1:33" s="386" customFormat="1" ht="26.25" customHeight="1" x14ac:dyDescent="0.2">
      <c r="B16" s="387"/>
      <c r="C16" s="388"/>
      <c r="D16" s="387"/>
      <c r="E16" s="389"/>
      <c r="F16" s="387"/>
      <c r="G16" s="387"/>
      <c r="H16" s="397"/>
      <c r="I16" s="390"/>
      <c r="J16" s="391"/>
      <c r="K16" s="391"/>
      <c r="L16" s="387"/>
      <c r="M16" s="387"/>
      <c r="N16" s="387"/>
      <c r="O16" s="397"/>
      <c r="P16" s="391"/>
      <c r="Q16" s="392"/>
      <c r="R16" s="389"/>
      <c r="S16" s="387"/>
      <c r="T16" s="387"/>
      <c r="U16" s="387"/>
      <c r="V16" s="393"/>
      <c r="W16" s="394"/>
      <c r="X16" s="393"/>
      <c r="Y16" s="394"/>
      <c r="Z16" s="395"/>
      <c r="AA16" s="396"/>
    </row>
    <row r="17" spans="2:24" x14ac:dyDescent="0.2">
      <c r="B17" s="12"/>
      <c r="C17" s="12"/>
      <c r="D17" s="12"/>
      <c r="E17" s="12"/>
      <c r="F17" s="425" t="s">
        <v>6</v>
      </c>
      <c r="G17" s="425"/>
      <c r="H17" s="10">
        <f>COUNTIF(H11:H13,"BAJA")</f>
        <v>0</v>
      </c>
      <c r="I17" s="8"/>
      <c r="J17" s="8"/>
      <c r="K17" s="7"/>
      <c r="L17" s="11"/>
      <c r="M17" s="425" t="s">
        <v>6</v>
      </c>
      <c r="N17" s="425"/>
      <c r="O17" s="10">
        <f>COUNTIF(O11:O14,"BAJA")</f>
        <v>0</v>
      </c>
      <c r="V17" s="1"/>
      <c r="X17" s="1"/>
    </row>
    <row r="18" spans="2:24" x14ac:dyDescent="0.2">
      <c r="B18" s="464"/>
      <c r="C18" s="464"/>
      <c r="D18" s="464"/>
      <c r="E18" s="464"/>
      <c r="F18" s="425" t="s">
        <v>5</v>
      </c>
      <c r="G18" s="425"/>
      <c r="H18" s="10">
        <f>COUNTIF(H11:H13,"MODERADA")</f>
        <v>1</v>
      </c>
      <c r="I18" s="8"/>
      <c r="J18" s="8"/>
      <c r="K18" s="7"/>
      <c r="L18" s="12"/>
      <c r="M18" s="425" t="s">
        <v>5</v>
      </c>
      <c r="N18" s="425"/>
      <c r="O18" s="10">
        <f>COUNTIF(O11:O13,"MODERADA")</f>
        <v>2</v>
      </c>
      <c r="V18" s="1"/>
      <c r="X18" s="1"/>
    </row>
    <row r="19" spans="2:24" x14ac:dyDescent="0.2">
      <c r="B19" s="15"/>
      <c r="D19" s="15"/>
      <c r="E19" s="7"/>
      <c r="F19" s="425" t="s">
        <v>4</v>
      </c>
      <c r="G19" s="425"/>
      <c r="H19" s="10">
        <f>COUNTIF(H11:H13,"ALTA")</f>
        <v>2</v>
      </c>
      <c r="I19" s="8"/>
      <c r="J19" s="8"/>
      <c r="K19" s="7"/>
      <c r="L19" s="7"/>
      <c r="M19" s="425" t="s">
        <v>4</v>
      </c>
      <c r="N19" s="425"/>
      <c r="O19" s="10">
        <f>COUNTIF(O11:O13,"ALTA")</f>
        <v>1</v>
      </c>
      <c r="P19" s="1"/>
      <c r="U19" s="1"/>
      <c r="V19" s="1"/>
      <c r="X19" s="1"/>
    </row>
    <row r="20" spans="2:24" ht="15.75" x14ac:dyDescent="0.2">
      <c r="B20" s="14" t="s">
        <v>3</v>
      </c>
      <c r="D20" s="13" t="s">
        <v>2</v>
      </c>
      <c r="E20" s="7"/>
      <c r="F20" s="425" t="s">
        <v>1</v>
      </c>
      <c r="G20" s="425"/>
      <c r="H20" s="10">
        <f>COUNTIF(H11:H13,"EXTREMA")</f>
        <v>0</v>
      </c>
      <c r="I20" s="8"/>
      <c r="J20" s="8"/>
      <c r="K20" s="7"/>
      <c r="L20" s="7"/>
      <c r="M20" s="425" t="s">
        <v>1</v>
      </c>
      <c r="N20" s="425"/>
      <c r="O20" s="10">
        <f>COUNTIF(O11:O13,"EXTREMA")</f>
        <v>0</v>
      </c>
      <c r="P20" s="1"/>
      <c r="U20" s="1"/>
      <c r="V20" s="1"/>
      <c r="X20" s="1"/>
    </row>
    <row r="21" spans="2:24" x14ac:dyDescent="0.2">
      <c r="D21" s="7"/>
      <c r="F21" s="7"/>
      <c r="G21" s="7"/>
      <c r="H21" s="9"/>
      <c r="I21" s="8"/>
      <c r="J21" s="8"/>
      <c r="K21" s="7"/>
      <c r="L21" s="7" t="s">
        <v>0</v>
      </c>
      <c r="O21" s="1"/>
      <c r="P21" s="1"/>
      <c r="U21" s="1"/>
      <c r="V21" s="1"/>
      <c r="X21" s="1"/>
    </row>
    <row r="22" spans="2:24" ht="15.75" x14ac:dyDescent="0.2">
      <c r="B22" s="6"/>
      <c r="C22" s="5"/>
      <c r="D22" s="7"/>
      <c r="F22" s="7"/>
      <c r="G22" s="7"/>
      <c r="H22" s="9"/>
      <c r="I22" s="8"/>
      <c r="J22" s="8"/>
      <c r="K22" s="7"/>
      <c r="L22" s="7"/>
      <c r="O22" s="1"/>
      <c r="P22" s="1"/>
      <c r="U22" s="1"/>
    </row>
    <row r="23" spans="2:24" x14ac:dyDescent="0.2">
      <c r="D23" s="7"/>
      <c r="F23" s="7"/>
      <c r="G23" s="7"/>
      <c r="H23" s="9"/>
      <c r="I23" s="8"/>
      <c r="J23" s="8"/>
      <c r="K23" s="7"/>
      <c r="L23" s="7"/>
      <c r="O23" s="1"/>
      <c r="P23" s="1"/>
      <c r="U23" s="1"/>
    </row>
    <row r="24" spans="2:24" x14ac:dyDescent="0.2">
      <c r="G24" s="7"/>
      <c r="H24" s="9"/>
      <c r="O24" s="1"/>
      <c r="P24" s="1"/>
      <c r="U24" s="1"/>
    </row>
    <row r="25" spans="2:24" x14ac:dyDescent="0.2">
      <c r="E25" s="7"/>
      <c r="G25" s="7"/>
      <c r="H25" s="9"/>
      <c r="O25" s="1"/>
      <c r="P25" s="1"/>
      <c r="U25" s="1"/>
    </row>
    <row r="26" spans="2:24" x14ac:dyDescent="0.2">
      <c r="G26" s="7"/>
      <c r="H26" s="9"/>
      <c r="O26" s="1"/>
      <c r="P26" s="1"/>
      <c r="U26" s="1"/>
    </row>
    <row r="27" spans="2:24" x14ac:dyDescent="0.2">
      <c r="G27" s="7"/>
      <c r="H27" s="9"/>
      <c r="O27" s="1"/>
      <c r="P27" s="1"/>
      <c r="U27" s="1"/>
    </row>
    <row r="28" spans="2:24" x14ac:dyDescent="0.2">
      <c r="G28" s="7"/>
      <c r="H28" s="9"/>
      <c r="O28" s="1"/>
      <c r="P28" s="1"/>
      <c r="U28" s="1"/>
    </row>
    <row r="29" spans="2:24" x14ac:dyDescent="0.2">
      <c r="G29" s="7"/>
      <c r="H29" s="9"/>
      <c r="O29" s="1"/>
      <c r="P29" s="1"/>
      <c r="U29" s="1"/>
    </row>
    <row r="30" spans="2:24" x14ac:dyDescent="0.2">
      <c r="G30" s="7"/>
      <c r="H30" s="9"/>
      <c r="O30" s="1"/>
      <c r="P30" s="1"/>
      <c r="U30" s="1"/>
    </row>
    <row r="31" spans="2:24" x14ac:dyDescent="0.2">
      <c r="G31" s="7"/>
      <c r="H31" s="9"/>
      <c r="O31" s="1"/>
      <c r="P31" s="1"/>
      <c r="U31" s="1"/>
    </row>
    <row r="32" spans="2:24" x14ac:dyDescent="0.2">
      <c r="O32" s="1"/>
      <c r="P32" s="1"/>
      <c r="U32" s="1"/>
    </row>
    <row r="33" spans="1:25" x14ac:dyDescent="0.2">
      <c r="O33" s="1"/>
      <c r="P33" s="1"/>
      <c r="U33" s="1"/>
    </row>
    <row r="34" spans="1:25" x14ac:dyDescent="0.2">
      <c r="O34" s="1"/>
      <c r="P34" s="1"/>
      <c r="U34" s="1"/>
    </row>
    <row r="35" spans="1:25" x14ac:dyDescent="0.2">
      <c r="H35" s="1"/>
      <c r="I35" s="1"/>
      <c r="J35" s="1"/>
      <c r="O35" s="1"/>
      <c r="P35" s="1"/>
      <c r="U35" s="1"/>
    </row>
    <row r="36" spans="1:25" s="2" customFormat="1" x14ac:dyDescent="0.2">
      <c r="A36" s="1"/>
      <c r="B36" s="1"/>
      <c r="C36" s="1"/>
      <c r="D36" s="1"/>
      <c r="E36" s="1"/>
      <c r="F36" s="1"/>
      <c r="G36" s="1"/>
      <c r="H36" s="1"/>
      <c r="I36" s="1"/>
      <c r="J36" s="1"/>
      <c r="K36" s="1"/>
      <c r="L36" s="1"/>
      <c r="M36" s="1"/>
      <c r="N36" s="1"/>
      <c r="O36" s="1"/>
      <c r="P36" s="1"/>
      <c r="Q36" s="1"/>
      <c r="R36" s="1"/>
      <c r="S36" s="1"/>
      <c r="T36" s="1"/>
      <c r="U36" s="1"/>
      <c r="W36" s="1"/>
      <c r="Y36" s="1"/>
    </row>
    <row r="37" spans="1:25" s="2" customFormat="1" x14ac:dyDescent="0.2">
      <c r="A37" s="1"/>
      <c r="B37" s="1"/>
      <c r="C37" s="1"/>
      <c r="D37" s="1"/>
      <c r="E37" s="1"/>
      <c r="F37" s="1"/>
      <c r="G37" s="1"/>
      <c r="H37" s="1"/>
      <c r="I37" s="1"/>
      <c r="J37" s="1"/>
      <c r="K37" s="1"/>
      <c r="L37" s="1"/>
      <c r="M37" s="1"/>
      <c r="N37" s="1"/>
      <c r="O37" s="1"/>
      <c r="P37" s="1"/>
      <c r="Q37" s="1"/>
      <c r="R37" s="1"/>
      <c r="S37" s="1"/>
      <c r="T37" s="1"/>
      <c r="U37" s="1"/>
      <c r="W37" s="1"/>
      <c r="Y37" s="1"/>
    </row>
    <row r="38" spans="1:25" s="2" customFormat="1" x14ac:dyDescent="0.2">
      <c r="A38" s="1"/>
      <c r="B38" s="1"/>
      <c r="C38" s="1"/>
      <c r="D38" s="1"/>
      <c r="E38" s="1"/>
      <c r="F38" s="1"/>
      <c r="G38" s="1"/>
      <c r="H38" s="1"/>
      <c r="I38" s="1"/>
      <c r="J38" s="1"/>
      <c r="K38" s="1"/>
      <c r="L38" s="1"/>
      <c r="M38" s="1"/>
      <c r="N38" s="1"/>
      <c r="O38" s="1"/>
      <c r="P38" s="1"/>
      <c r="Q38" s="1"/>
      <c r="R38" s="1"/>
      <c r="S38" s="1"/>
      <c r="T38" s="1"/>
      <c r="U38" s="1"/>
      <c r="W38" s="1"/>
      <c r="Y38" s="1"/>
    </row>
    <row r="39" spans="1:25" s="2" customFormat="1" x14ac:dyDescent="0.2">
      <c r="A39" s="1"/>
      <c r="B39" s="1"/>
      <c r="C39" s="1"/>
      <c r="D39" s="1"/>
      <c r="E39" s="1"/>
      <c r="F39" s="1"/>
      <c r="G39" s="1"/>
      <c r="H39" s="1"/>
      <c r="I39" s="1"/>
      <c r="J39" s="1"/>
      <c r="K39" s="1"/>
      <c r="L39" s="1"/>
      <c r="M39" s="1"/>
      <c r="N39" s="1"/>
      <c r="O39" s="1"/>
      <c r="P39" s="1"/>
      <c r="Q39" s="1"/>
      <c r="R39" s="1"/>
      <c r="S39" s="1"/>
      <c r="T39" s="1"/>
      <c r="U39" s="1"/>
      <c r="W39" s="1"/>
      <c r="Y39" s="1"/>
    </row>
    <row r="40" spans="1:25" s="2" customFormat="1" x14ac:dyDescent="0.2">
      <c r="A40" s="1"/>
      <c r="B40" s="1"/>
      <c r="C40" s="1"/>
      <c r="D40" s="1"/>
      <c r="E40" s="1"/>
      <c r="F40" s="1"/>
      <c r="G40" s="1"/>
      <c r="H40" s="1"/>
      <c r="I40" s="1"/>
      <c r="J40" s="1"/>
      <c r="K40" s="1"/>
      <c r="L40" s="1"/>
      <c r="M40" s="1"/>
      <c r="N40" s="1"/>
      <c r="O40" s="1"/>
      <c r="P40" s="1"/>
      <c r="Q40" s="1"/>
      <c r="R40" s="1"/>
      <c r="S40" s="1"/>
      <c r="T40" s="1"/>
      <c r="U40" s="1"/>
      <c r="W40" s="1"/>
      <c r="Y40" s="1"/>
    </row>
    <row r="41" spans="1:25" s="2" customFormat="1" x14ac:dyDescent="0.2">
      <c r="A41" s="1"/>
      <c r="B41" s="1"/>
      <c r="C41" s="1"/>
      <c r="D41" s="1"/>
      <c r="E41" s="1"/>
      <c r="F41" s="1"/>
      <c r="G41" s="1"/>
      <c r="H41" s="1"/>
      <c r="I41" s="1"/>
      <c r="J41" s="1"/>
      <c r="K41" s="1"/>
      <c r="L41" s="1"/>
      <c r="M41" s="1"/>
      <c r="N41" s="1"/>
      <c r="O41" s="1"/>
      <c r="P41" s="1"/>
      <c r="Q41" s="1"/>
      <c r="R41" s="1"/>
      <c r="S41" s="1"/>
      <c r="T41" s="1"/>
      <c r="U41" s="1"/>
      <c r="W41" s="1"/>
      <c r="Y41" s="1"/>
    </row>
    <row r="42" spans="1:25" s="2" customFormat="1" x14ac:dyDescent="0.2">
      <c r="A42" s="1"/>
      <c r="B42" s="1"/>
      <c r="C42" s="1"/>
      <c r="D42" s="1"/>
      <c r="E42" s="1"/>
      <c r="F42" s="1"/>
      <c r="G42" s="1"/>
      <c r="H42" s="1"/>
      <c r="I42" s="1"/>
      <c r="J42" s="1"/>
      <c r="K42" s="1"/>
      <c r="L42" s="1"/>
      <c r="M42" s="1"/>
      <c r="N42" s="1"/>
      <c r="O42" s="1"/>
      <c r="P42" s="1"/>
      <c r="Q42" s="1"/>
      <c r="R42" s="1"/>
      <c r="S42" s="1"/>
      <c r="T42" s="1"/>
      <c r="U42" s="1"/>
      <c r="W42" s="1"/>
      <c r="Y42" s="1"/>
    </row>
    <row r="43" spans="1:25" s="2" customFormat="1" x14ac:dyDescent="0.2">
      <c r="A43" s="1"/>
      <c r="B43" s="1"/>
      <c r="C43" s="1"/>
      <c r="D43" s="1"/>
      <c r="E43" s="1"/>
      <c r="F43" s="1"/>
      <c r="G43" s="1"/>
      <c r="H43" s="1"/>
      <c r="I43" s="1"/>
      <c r="J43" s="1"/>
      <c r="K43" s="1"/>
      <c r="L43" s="1"/>
      <c r="M43" s="1"/>
      <c r="N43" s="1"/>
      <c r="O43" s="1"/>
      <c r="P43" s="1"/>
      <c r="Q43" s="1"/>
      <c r="R43" s="1"/>
      <c r="S43" s="1"/>
      <c r="T43" s="1"/>
      <c r="U43" s="1"/>
      <c r="W43" s="1"/>
      <c r="Y43" s="1"/>
    </row>
    <row r="44" spans="1:25" s="2" customFormat="1" x14ac:dyDescent="0.2">
      <c r="A44" s="1"/>
      <c r="B44" s="1"/>
      <c r="C44" s="1"/>
      <c r="D44" s="1"/>
      <c r="E44" s="1"/>
      <c r="F44" s="1"/>
      <c r="G44" s="1"/>
      <c r="H44" s="1"/>
      <c r="I44" s="1"/>
      <c r="J44" s="1"/>
      <c r="K44" s="1"/>
      <c r="L44" s="1"/>
      <c r="M44" s="1"/>
      <c r="N44" s="1"/>
      <c r="O44" s="1"/>
      <c r="P44" s="1"/>
      <c r="Q44" s="1"/>
      <c r="R44" s="1"/>
      <c r="S44" s="1"/>
      <c r="T44" s="1"/>
      <c r="U44" s="1"/>
      <c r="W44" s="1"/>
      <c r="Y44" s="1"/>
    </row>
    <row r="45" spans="1:25" s="2" customFormat="1" x14ac:dyDescent="0.2">
      <c r="A45" s="1"/>
      <c r="B45" s="1"/>
      <c r="C45" s="1"/>
      <c r="D45" s="1"/>
      <c r="E45" s="1"/>
      <c r="F45" s="1"/>
      <c r="G45" s="1"/>
      <c r="H45" s="1"/>
      <c r="I45" s="1"/>
      <c r="J45" s="1"/>
      <c r="K45" s="1"/>
      <c r="L45" s="1"/>
      <c r="M45" s="1"/>
      <c r="N45" s="1"/>
      <c r="O45" s="1"/>
      <c r="P45" s="1"/>
      <c r="Q45" s="1"/>
      <c r="R45" s="1"/>
      <c r="S45" s="1"/>
      <c r="T45" s="1"/>
      <c r="U45" s="1"/>
      <c r="W45" s="1"/>
      <c r="Y45" s="1"/>
    </row>
    <row r="46" spans="1:25" s="2" customFormat="1" x14ac:dyDescent="0.2">
      <c r="A46" s="1"/>
      <c r="B46" s="1"/>
      <c r="C46" s="1"/>
      <c r="D46" s="1"/>
      <c r="E46" s="1"/>
      <c r="F46" s="1"/>
      <c r="G46" s="1"/>
      <c r="H46" s="1"/>
      <c r="I46" s="1"/>
      <c r="J46" s="1"/>
      <c r="K46" s="1"/>
      <c r="L46" s="1"/>
      <c r="M46" s="1"/>
      <c r="N46" s="1"/>
      <c r="O46" s="1"/>
      <c r="P46" s="1"/>
      <c r="Q46" s="1"/>
      <c r="R46" s="1"/>
      <c r="S46" s="1"/>
      <c r="T46" s="1"/>
      <c r="U46" s="1"/>
      <c r="W46" s="1"/>
      <c r="Y46" s="1"/>
    </row>
    <row r="47" spans="1:25" s="2" customFormat="1" x14ac:dyDescent="0.2">
      <c r="A47" s="1"/>
      <c r="B47" s="1"/>
      <c r="C47" s="1"/>
      <c r="D47" s="1"/>
      <c r="E47" s="1"/>
      <c r="F47" s="1"/>
      <c r="G47" s="1"/>
      <c r="H47" s="1"/>
      <c r="I47" s="1"/>
      <c r="J47" s="1"/>
      <c r="K47" s="1"/>
      <c r="L47" s="1"/>
      <c r="M47" s="1"/>
      <c r="N47" s="1"/>
      <c r="O47" s="1"/>
      <c r="P47" s="1"/>
      <c r="Q47" s="1"/>
      <c r="R47" s="1"/>
      <c r="S47" s="1"/>
      <c r="T47" s="1"/>
      <c r="U47" s="1"/>
      <c r="W47" s="1"/>
      <c r="Y47" s="1"/>
    </row>
    <row r="48" spans="1:25" s="2" customFormat="1" x14ac:dyDescent="0.2">
      <c r="A48" s="1"/>
      <c r="B48" s="1"/>
      <c r="C48" s="1"/>
      <c r="D48" s="1"/>
      <c r="E48" s="1"/>
      <c r="F48" s="1"/>
      <c r="G48" s="1"/>
      <c r="H48" s="1"/>
      <c r="I48" s="1"/>
      <c r="J48" s="1"/>
      <c r="K48" s="1"/>
      <c r="L48" s="1"/>
      <c r="M48" s="1"/>
      <c r="N48" s="1"/>
      <c r="O48" s="1"/>
      <c r="P48" s="1"/>
      <c r="Q48" s="1"/>
      <c r="R48" s="1"/>
      <c r="S48" s="1"/>
      <c r="T48" s="1"/>
      <c r="U48" s="1"/>
      <c r="W48" s="1"/>
      <c r="Y48" s="1"/>
    </row>
    <row r="49" spans="1:25" s="2" customFormat="1" x14ac:dyDescent="0.2">
      <c r="A49" s="1"/>
      <c r="B49" s="1"/>
      <c r="C49" s="1"/>
      <c r="D49" s="1"/>
      <c r="E49" s="1"/>
      <c r="F49" s="1"/>
      <c r="G49" s="1"/>
      <c r="H49" s="1"/>
      <c r="I49" s="1"/>
      <c r="J49" s="1"/>
      <c r="K49" s="1"/>
      <c r="L49" s="1"/>
      <c r="M49" s="1"/>
      <c r="N49" s="1"/>
      <c r="O49" s="1"/>
      <c r="P49" s="1"/>
      <c r="Q49" s="1"/>
      <c r="R49" s="1"/>
      <c r="S49" s="1"/>
      <c r="T49" s="1"/>
      <c r="U49" s="1"/>
      <c r="W49" s="1"/>
      <c r="Y49" s="1"/>
    </row>
    <row r="50" spans="1:25" s="2" customFormat="1" x14ac:dyDescent="0.2">
      <c r="A50" s="1"/>
      <c r="B50" s="1"/>
      <c r="C50" s="1"/>
      <c r="D50" s="1"/>
      <c r="E50" s="1"/>
      <c r="F50" s="1"/>
      <c r="G50" s="1"/>
      <c r="H50" s="1"/>
      <c r="I50" s="1"/>
      <c r="J50" s="1"/>
      <c r="K50" s="1"/>
      <c r="L50" s="1"/>
      <c r="M50" s="1"/>
      <c r="N50" s="1"/>
      <c r="O50" s="1"/>
      <c r="P50" s="1"/>
      <c r="Q50" s="1"/>
      <c r="R50" s="1"/>
      <c r="S50" s="1"/>
      <c r="T50" s="1"/>
      <c r="U50" s="1"/>
      <c r="W50" s="1"/>
      <c r="Y50" s="1"/>
    </row>
    <row r="51" spans="1:25" s="2" customFormat="1" x14ac:dyDescent="0.2">
      <c r="A51" s="1"/>
      <c r="B51" s="1"/>
      <c r="C51" s="1"/>
      <c r="D51" s="1"/>
      <c r="E51" s="1"/>
      <c r="F51" s="1"/>
      <c r="G51" s="1"/>
      <c r="H51" s="1"/>
      <c r="I51" s="1"/>
      <c r="J51" s="1"/>
      <c r="K51" s="1"/>
      <c r="L51" s="1"/>
      <c r="M51" s="1"/>
      <c r="N51" s="1"/>
      <c r="O51" s="1"/>
      <c r="P51" s="1"/>
      <c r="Q51" s="1"/>
      <c r="R51" s="1"/>
      <c r="S51" s="1"/>
      <c r="T51" s="1"/>
      <c r="U51" s="1"/>
      <c r="W51" s="1"/>
      <c r="Y51" s="1"/>
    </row>
    <row r="52" spans="1:25" s="2" customFormat="1" x14ac:dyDescent="0.2">
      <c r="A52" s="1"/>
      <c r="B52" s="1"/>
      <c r="C52" s="1"/>
      <c r="D52" s="1"/>
      <c r="E52" s="1"/>
      <c r="F52" s="1"/>
      <c r="G52" s="1"/>
      <c r="H52" s="1"/>
      <c r="I52" s="1"/>
      <c r="J52" s="1"/>
      <c r="K52" s="1"/>
      <c r="L52" s="1"/>
      <c r="M52" s="1"/>
      <c r="N52" s="1"/>
      <c r="O52" s="1"/>
      <c r="P52" s="1"/>
      <c r="Q52" s="1"/>
      <c r="R52" s="1"/>
      <c r="S52" s="1"/>
      <c r="T52" s="1"/>
      <c r="U52" s="1"/>
      <c r="W52" s="1"/>
      <c r="Y52" s="1"/>
    </row>
    <row r="53" spans="1:25" s="2" customFormat="1" x14ac:dyDescent="0.2">
      <c r="A53" s="1"/>
      <c r="B53" s="1"/>
      <c r="C53" s="1"/>
      <c r="D53" s="1"/>
      <c r="E53" s="1"/>
      <c r="F53" s="1"/>
      <c r="G53" s="1"/>
      <c r="H53" s="1"/>
      <c r="I53" s="1"/>
      <c r="J53" s="1"/>
      <c r="K53" s="1"/>
      <c r="L53" s="1"/>
      <c r="M53" s="1"/>
      <c r="N53" s="1"/>
      <c r="O53" s="1"/>
      <c r="P53" s="1"/>
      <c r="Q53" s="1"/>
      <c r="R53" s="1"/>
      <c r="S53" s="1"/>
      <c r="T53" s="1"/>
      <c r="U53" s="1"/>
      <c r="W53" s="1"/>
      <c r="Y53" s="1"/>
    </row>
    <row r="54" spans="1:25" s="2" customFormat="1" x14ac:dyDescent="0.2">
      <c r="A54" s="1"/>
      <c r="B54" s="1"/>
      <c r="C54" s="1"/>
      <c r="D54" s="1"/>
      <c r="E54" s="1"/>
      <c r="F54" s="1"/>
      <c r="G54" s="1"/>
      <c r="H54" s="1"/>
      <c r="I54" s="1"/>
      <c r="J54" s="1"/>
      <c r="K54" s="1"/>
      <c r="L54" s="1"/>
      <c r="M54" s="1"/>
      <c r="N54" s="1"/>
      <c r="O54" s="1"/>
      <c r="P54" s="1"/>
      <c r="Q54" s="1"/>
      <c r="R54" s="1"/>
      <c r="S54" s="1"/>
      <c r="T54" s="1"/>
      <c r="U54" s="1"/>
      <c r="W54" s="1"/>
      <c r="Y54" s="1"/>
    </row>
    <row r="55" spans="1:25" s="2" customFormat="1" x14ac:dyDescent="0.2">
      <c r="A55" s="1"/>
      <c r="B55" s="1"/>
      <c r="C55" s="1"/>
      <c r="D55" s="1"/>
      <c r="E55" s="1"/>
      <c r="F55" s="1"/>
      <c r="G55" s="1"/>
      <c r="H55" s="1"/>
      <c r="I55" s="1"/>
      <c r="J55" s="1"/>
      <c r="K55" s="1"/>
      <c r="L55" s="1"/>
      <c r="M55" s="1"/>
      <c r="N55" s="1"/>
      <c r="O55" s="1"/>
      <c r="P55" s="1"/>
      <c r="Q55" s="1"/>
      <c r="R55" s="1"/>
      <c r="S55" s="1"/>
      <c r="T55" s="1"/>
      <c r="U55" s="1"/>
      <c r="W55" s="1"/>
      <c r="Y55" s="1"/>
    </row>
    <row r="56" spans="1:25" s="2" customFormat="1" x14ac:dyDescent="0.2">
      <c r="A56" s="1"/>
      <c r="B56" s="1"/>
      <c r="C56" s="1"/>
      <c r="D56" s="1"/>
      <c r="E56" s="1"/>
      <c r="F56" s="1"/>
      <c r="G56" s="1"/>
      <c r="H56" s="1"/>
      <c r="I56" s="1"/>
      <c r="J56" s="1"/>
      <c r="K56" s="1"/>
      <c r="L56" s="1"/>
      <c r="M56" s="1"/>
      <c r="N56" s="1"/>
      <c r="O56" s="1"/>
      <c r="P56" s="1"/>
      <c r="Q56" s="1"/>
      <c r="R56" s="1"/>
      <c r="S56" s="1"/>
      <c r="T56" s="1"/>
      <c r="U56" s="1"/>
      <c r="W56" s="1"/>
      <c r="Y56" s="1"/>
    </row>
    <row r="57" spans="1:25" s="2" customFormat="1" x14ac:dyDescent="0.2">
      <c r="A57" s="1"/>
      <c r="B57" s="1"/>
      <c r="C57" s="1"/>
      <c r="D57" s="1"/>
      <c r="E57" s="1"/>
      <c r="F57" s="1"/>
      <c r="G57" s="1"/>
      <c r="H57" s="1"/>
      <c r="I57" s="1"/>
      <c r="J57" s="1"/>
      <c r="K57" s="1"/>
      <c r="L57" s="1"/>
      <c r="M57" s="1"/>
      <c r="N57" s="1"/>
      <c r="O57" s="1"/>
      <c r="P57" s="1"/>
      <c r="Q57" s="1"/>
      <c r="R57" s="1"/>
      <c r="S57" s="1"/>
      <c r="T57" s="1"/>
      <c r="U57" s="1"/>
      <c r="W57" s="1"/>
      <c r="Y57" s="1"/>
    </row>
    <row r="58" spans="1:25" s="2" customFormat="1" x14ac:dyDescent="0.2">
      <c r="A58" s="1"/>
      <c r="B58" s="1"/>
      <c r="C58" s="1"/>
      <c r="D58" s="1"/>
      <c r="E58" s="1"/>
      <c r="F58" s="1"/>
      <c r="G58" s="1"/>
      <c r="H58" s="1"/>
      <c r="I58" s="1"/>
      <c r="J58" s="1"/>
      <c r="K58" s="1"/>
      <c r="L58" s="1"/>
      <c r="M58" s="1"/>
      <c r="N58" s="1"/>
      <c r="O58" s="1"/>
      <c r="P58" s="1"/>
      <c r="Q58" s="1"/>
      <c r="R58" s="1"/>
      <c r="S58" s="1"/>
      <c r="T58" s="1"/>
      <c r="U58" s="1"/>
      <c r="W58" s="1"/>
      <c r="Y58" s="1"/>
    </row>
  </sheetData>
  <mergeCells count="38">
    <mergeCell ref="B18:E18"/>
    <mergeCell ref="F18:G18"/>
    <mergeCell ref="M18:N18"/>
    <mergeCell ref="F19:G19"/>
    <mergeCell ref="X9:Y9"/>
    <mergeCell ref="J9:K9"/>
    <mergeCell ref="L9:L10"/>
    <mergeCell ref="M9:N9"/>
    <mergeCell ref="O9:O10"/>
    <mergeCell ref="P9:P10"/>
    <mergeCell ref="Q9:Q10"/>
    <mergeCell ref="R9:R10"/>
    <mergeCell ref="S9:S10"/>
    <mergeCell ref="T9:T10"/>
    <mergeCell ref="U9:U10"/>
    <mergeCell ref="B9:B10"/>
    <mergeCell ref="F20:G20"/>
    <mergeCell ref="M20:N20"/>
    <mergeCell ref="F17:G17"/>
    <mergeCell ref="M17:N17"/>
    <mergeCell ref="M19:N19"/>
    <mergeCell ref="C9:C10"/>
    <mergeCell ref="D9:D10"/>
    <mergeCell ref="E9:E10"/>
    <mergeCell ref="E1:X1"/>
    <mergeCell ref="E2:X2"/>
    <mergeCell ref="AB9:AC9"/>
    <mergeCell ref="AD9:AE9"/>
    <mergeCell ref="AF9:AG9"/>
    <mergeCell ref="Z9:AA9"/>
    <mergeCell ref="E6:P6"/>
    <mergeCell ref="Q6:R6"/>
    <mergeCell ref="S6:U6"/>
    <mergeCell ref="E7:U7"/>
    <mergeCell ref="F9:G9"/>
    <mergeCell ref="H9:H10"/>
    <mergeCell ref="I9:I10"/>
    <mergeCell ref="V9:W9"/>
  </mergeCells>
  <conditionalFormatting sqref="H5 O5 H8 O8 H15:H1048576 O15:O1048576">
    <cfRule type="cellIs" dxfId="210" priority="92" operator="equal">
      <formula>"BAJA"</formula>
    </cfRule>
  </conditionalFormatting>
  <conditionalFormatting sqref="H5 O5 H8 O8 H15:H1048576 O15:O1048576">
    <cfRule type="cellIs" dxfId="209" priority="89" operator="equal">
      <formula>"EXTREMA"</formula>
    </cfRule>
    <cfRule type="cellIs" dxfId="208" priority="90" operator="equal">
      <formula>"ALTA"</formula>
    </cfRule>
    <cfRule type="cellIs" dxfId="207" priority="91" operator="equal">
      <formula>"MODERADA"</formula>
    </cfRule>
  </conditionalFormatting>
  <conditionalFormatting sqref="E5:F5 M5:N5 E8:F8 E15:F1048576 M8:N8 M15:N1048576 F11:G14">
    <cfRule type="colorScale" priority="88">
      <colorScale>
        <cfvo type="num" val="1"/>
        <cfvo type="num" val="3"/>
        <cfvo type="num" val="5"/>
        <color theme="6" tint="-0.499984740745262"/>
        <color rgb="FFFFFF00"/>
        <color rgb="FFC00000"/>
      </colorScale>
    </cfRule>
  </conditionalFormatting>
  <conditionalFormatting sqref="H17:H20">
    <cfRule type="cellIs" dxfId="206" priority="87" operator="equal">
      <formula>"BAJA"</formula>
    </cfRule>
  </conditionalFormatting>
  <conditionalFormatting sqref="H17:H20">
    <cfRule type="cellIs" dxfId="205" priority="84" operator="equal">
      <formula>"EXTREMA"</formula>
    </cfRule>
    <cfRule type="cellIs" dxfId="204" priority="85" operator="equal">
      <formula>"ALTA"</formula>
    </cfRule>
    <cfRule type="cellIs" dxfId="203" priority="86" operator="equal">
      <formula>"MODERADA"</formula>
    </cfRule>
  </conditionalFormatting>
  <conditionalFormatting sqref="F17:F20">
    <cfRule type="colorScale" priority="83">
      <colorScale>
        <cfvo type="num" val="1"/>
        <cfvo type="num" val="3"/>
        <cfvo type="num" val="5"/>
        <color theme="6" tint="-0.499984740745262"/>
        <color rgb="FFFFFF00"/>
        <color rgb="FFC00000"/>
      </colorScale>
    </cfRule>
  </conditionalFormatting>
  <conditionalFormatting sqref="H17:H20">
    <cfRule type="cellIs" dxfId="202" priority="82" operator="equal">
      <formula>"BAJA"</formula>
    </cfRule>
  </conditionalFormatting>
  <conditionalFormatting sqref="H17:H20">
    <cfRule type="cellIs" dxfId="201" priority="79" operator="equal">
      <formula>"EXTREMA"</formula>
    </cfRule>
    <cfRule type="cellIs" dxfId="200" priority="80" operator="equal">
      <formula>"ALTA"</formula>
    </cfRule>
    <cfRule type="cellIs" dxfId="199" priority="81" operator="equal">
      <formula>"MODERADA"</formula>
    </cfRule>
  </conditionalFormatting>
  <conditionalFormatting sqref="F17:F20">
    <cfRule type="colorScale" priority="78">
      <colorScale>
        <cfvo type="num" val="1"/>
        <cfvo type="num" val="3"/>
        <cfvo type="num" val="5"/>
        <color theme="6" tint="-0.499984740745262"/>
        <color rgb="FFFFFF00"/>
        <color rgb="FFC00000"/>
      </colorScale>
    </cfRule>
  </conditionalFormatting>
  <conditionalFormatting sqref="H17:H20">
    <cfRule type="cellIs" dxfId="198" priority="77" operator="equal">
      <formula>"BAJA"</formula>
    </cfRule>
  </conditionalFormatting>
  <conditionalFormatting sqref="H17:H20">
    <cfRule type="cellIs" dxfId="197" priority="74" operator="equal">
      <formula>"EXTREMA"</formula>
    </cfRule>
    <cfRule type="cellIs" dxfId="196" priority="75" operator="equal">
      <formula>"ALTA"</formula>
    </cfRule>
    <cfRule type="cellIs" dxfId="195" priority="76" operator="equal">
      <formula>"MODERADA"</formula>
    </cfRule>
  </conditionalFormatting>
  <conditionalFormatting sqref="F17:F20">
    <cfRule type="colorScale" priority="73">
      <colorScale>
        <cfvo type="num" val="1"/>
        <cfvo type="num" val="3"/>
        <cfvo type="num" val="5"/>
        <color theme="6" tint="-0.499984740745262"/>
        <color rgb="FFFFFF00"/>
        <color rgb="FFC00000"/>
      </colorScale>
    </cfRule>
  </conditionalFormatting>
  <conditionalFormatting sqref="H17:H20">
    <cfRule type="cellIs" dxfId="194" priority="72" operator="equal">
      <formula>"BAJA"</formula>
    </cfRule>
  </conditionalFormatting>
  <conditionalFormatting sqref="H17:H20">
    <cfRule type="cellIs" dxfId="193" priority="69" operator="equal">
      <formula>"EXTREMA"</formula>
    </cfRule>
    <cfRule type="cellIs" dxfId="192" priority="70" operator="equal">
      <formula>"ALTA"</formula>
    </cfRule>
    <cfRule type="cellIs" dxfId="191" priority="71" operator="equal">
      <formula>"MODERADA"</formula>
    </cfRule>
  </conditionalFormatting>
  <conditionalFormatting sqref="F17:F20">
    <cfRule type="colorScale" priority="68">
      <colorScale>
        <cfvo type="num" val="1"/>
        <cfvo type="num" val="3"/>
        <cfvo type="num" val="5"/>
        <color theme="6" tint="-0.499984740745262"/>
        <color rgb="FFFFFF00"/>
        <color rgb="FFC00000"/>
      </colorScale>
    </cfRule>
  </conditionalFormatting>
  <conditionalFormatting sqref="H17:H20">
    <cfRule type="cellIs" dxfId="190" priority="67" operator="equal">
      <formula>"BAJA"</formula>
    </cfRule>
  </conditionalFormatting>
  <conditionalFormatting sqref="H17:H20">
    <cfRule type="cellIs" dxfId="189" priority="64" operator="equal">
      <formula>"EXTREMA"</formula>
    </cfRule>
    <cfRule type="cellIs" dxfId="188" priority="65" operator="equal">
      <formula>"ALTA"</formula>
    </cfRule>
    <cfRule type="cellIs" dxfId="187" priority="66" operator="equal">
      <formula>"MODERADA"</formula>
    </cfRule>
  </conditionalFormatting>
  <conditionalFormatting sqref="F17:F20">
    <cfRule type="colorScale" priority="63">
      <colorScale>
        <cfvo type="num" val="1"/>
        <cfvo type="num" val="3"/>
        <cfvo type="num" val="5"/>
        <color theme="6" tint="-0.499984740745262"/>
        <color rgb="FFFFFF00"/>
        <color rgb="FFC00000"/>
      </colorScale>
    </cfRule>
  </conditionalFormatting>
  <conditionalFormatting sqref="H17:H20">
    <cfRule type="cellIs" dxfId="186" priority="62" operator="equal">
      <formula>"BAJA"</formula>
    </cfRule>
  </conditionalFormatting>
  <conditionalFormatting sqref="H17:H20">
    <cfRule type="cellIs" dxfId="185" priority="59" operator="equal">
      <formula>"EXTREMA"</formula>
    </cfRule>
    <cfRule type="cellIs" dxfId="184" priority="60" operator="equal">
      <formula>"ALTA"</formula>
    </cfRule>
    <cfRule type="cellIs" dxfId="183" priority="61" operator="equal">
      <formula>"MODERADA"</formula>
    </cfRule>
  </conditionalFormatting>
  <conditionalFormatting sqref="F17:F20">
    <cfRule type="colorScale" priority="58">
      <colorScale>
        <cfvo type="num" val="1"/>
        <cfvo type="num" val="3"/>
        <cfvo type="num" val="5"/>
        <color theme="6" tint="-0.499984740745262"/>
        <color rgb="FFFFFF00"/>
        <color rgb="FFC00000"/>
      </colorScale>
    </cfRule>
  </conditionalFormatting>
  <conditionalFormatting sqref="H17:H20">
    <cfRule type="cellIs" dxfId="182" priority="57" operator="equal">
      <formula>"BAJA"</formula>
    </cfRule>
  </conditionalFormatting>
  <conditionalFormatting sqref="H17:H20">
    <cfRule type="cellIs" dxfId="181" priority="54" operator="equal">
      <formula>"EXTREMA"</formula>
    </cfRule>
    <cfRule type="cellIs" dxfId="180" priority="55" operator="equal">
      <formula>"ALTA"</formula>
    </cfRule>
    <cfRule type="cellIs" dxfId="179" priority="56" operator="equal">
      <formula>"MODERADA"</formula>
    </cfRule>
  </conditionalFormatting>
  <conditionalFormatting sqref="O17:O20">
    <cfRule type="cellIs" dxfId="178" priority="53" operator="equal">
      <formula>"BAJA"</formula>
    </cfRule>
  </conditionalFormatting>
  <conditionalFormatting sqref="O17:O20">
    <cfRule type="cellIs" dxfId="177" priority="50" operator="equal">
      <formula>"EXTREMA"</formula>
    </cfRule>
    <cfRule type="cellIs" dxfId="176" priority="51" operator="equal">
      <formula>"ALTA"</formula>
    </cfRule>
    <cfRule type="cellIs" dxfId="175" priority="52" operator="equal">
      <formula>"MODERADA"</formula>
    </cfRule>
  </conditionalFormatting>
  <conditionalFormatting sqref="M17:M20">
    <cfRule type="colorScale" priority="49">
      <colorScale>
        <cfvo type="num" val="1"/>
        <cfvo type="num" val="3"/>
        <cfvo type="num" val="5"/>
        <color theme="6" tint="-0.499984740745262"/>
        <color rgb="FFFFFF00"/>
        <color rgb="FFC00000"/>
      </colorScale>
    </cfRule>
  </conditionalFormatting>
  <conditionalFormatting sqref="O17:O20">
    <cfRule type="cellIs" dxfId="174" priority="48" operator="equal">
      <formula>"BAJA"</formula>
    </cfRule>
  </conditionalFormatting>
  <conditionalFormatting sqref="O17:O20">
    <cfRule type="cellIs" dxfId="173" priority="45" operator="equal">
      <formula>"EXTREMA"</formula>
    </cfRule>
    <cfRule type="cellIs" dxfId="172" priority="46" operator="equal">
      <formula>"ALTA"</formula>
    </cfRule>
    <cfRule type="cellIs" dxfId="171" priority="47" operator="equal">
      <formula>"MODERADA"</formula>
    </cfRule>
  </conditionalFormatting>
  <conditionalFormatting sqref="M17:M20">
    <cfRule type="colorScale" priority="44">
      <colorScale>
        <cfvo type="num" val="1"/>
        <cfvo type="num" val="3"/>
        <cfvo type="num" val="5"/>
        <color theme="6" tint="-0.499984740745262"/>
        <color rgb="FFFFFF00"/>
        <color rgb="FFC00000"/>
      </colorScale>
    </cfRule>
  </conditionalFormatting>
  <conditionalFormatting sqref="O17:O20">
    <cfRule type="cellIs" dxfId="170" priority="43" operator="equal">
      <formula>"BAJA"</formula>
    </cfRule>
  </conditionalFormatting>
  <conditionalFormatting sqref="O17:O20">
    <cfRule type="cellIs" dxfId="169" priority="40" operator="equal">
      <formula>"EXTREMA"</formula>
    </cfRule>
    <cfRule type="cellIs" dxfId="168" priority="41" operator="equal">
      <formula>"ALTA"</formula>
    </cfRule>
    <cfRule type="cellIs" dxfId="167" priority="42" operator="equal">
      <formula>"MODERADA"</formula>
    </cfRule>
  </conditionalFormatting>
  <conditionalFormatting sqref="M17:M20">
    <cfRule type="colorScale" priority="39">
      <colorScale>
        <cfvo type="num" val="1"/>
        <cfvo type="num" val="3"/>
        <cfvo type="num" val="5"/>
        <color theme="6" tint="-0.499984740745262"/>
        <color rgb="FFFFFF00"/>
        <color rgb="FFC00000"/>
      </colorScale>
    </cfRule>
  </conditionalFormatting>
  <conditionalFormatting sqref="O17:O20">
    <cfRule type="cellIs" dxfId="166" priority="38" operator="equal">
      <formula>"BAJA"</formula>
    </cfRule>
  </conditionalFormatting>
  <conditionalFormatting sqref="O17:O20">
    <cfRule type="cellIs" dxfId="165" priority="35" operator="equal">
      <formula>"EXTREMA"</formula>
    </cfRule>
    <cfRule type="cellIs" dxfId="164" priority="36" operator="equal">
      <formula>"ALTA"</formula>
    </cfRule>
    <cfRule type="cellIs" dxfId="163" priority="37" operator="equal">
      <formula>"MODERADA"</formula>
    </cfRule>
  </conditionalFormatting>
  <conditionalFormatting sqref="M17:M20">
    <cfRule type="colorScale" priority="34">
      <colorScale>
        <cfvo type="num" val="1"/>
        <cfvo type="num" val="3"/>
        <cfvo type="num" val="5"/>
        <color theme="6" tint="-0.499984740745262"/>
        <color rgb="FFFFFF00"/>
        <color rgb="FFC00000"/>
      </colorScale>
    </cfRule>
  </conditionalFormatting>
  <conditionalFormatting sqref="O17:O20">
    <cfRule type="cellIs" dxfId="162" priority="33" operator="equal">
      <formula>"BAJA"</formula>
    </cfRule>
  </conditionalFormatting>
  <conditionalFormatting sqref="O17:O20">
    <cfRule type="cellIs" dxfId="161" priority="30" operator="equal">
      <formula>"EXTREMA"</formula>
    </cfRule>
    <cfRule type="cellIs" dxfId="160" priority="31" operator="equal">
      <formula>"ALTA"</formula>
    </cfRule>
    <cfRule type="cellIs" dxfId="159" priority="32" operator="equal">
      <formula>"MODERADA"</formula>
    </cfRule>
  </conditionalFormatting>
  <conditionalFormatting sqref="M17:M20">
    <cfRule type="colorScale" priority="29">
      <colorScale>
        <cfvo type="num" val="1"/>
        <cfvo type="num" val="3"/>
        <cfvo type="num" val="5"/>
        <color theme="6" tint="-0.499984740745262"/>
        <color rgb="FFFFFF00"/>
        <color rgb="FFC00000"/>
      </colorScale>
    </cfRule>
  </conditionalFormatting>
  <conditionalFormatting sqref="O17:O20">
    <cfRule type="cellIs" dxfId="158" priority="28" operator="equal">
      <formula>"BAJA"</formula>
    </cfRule>
  </conditionalFormatting>
  <conditionalFormatting sqref="O17:O20">
    <cfRule type="cellIs" dxfId="157" priority="25" operator="equal">
      <formula>"EXTREMA"</formula>
    </cfRule>
    <cfRule type="cellIs" dxfId="156" priority="26" operator="equal">
      <formula>"ALTA"</formula>
    </cfRule>
    <cfRule type="cellIs" dxfId="155" priority="27" operator="equal">
      <formula>"MODERADA"</formula>
    </cfRule>
  </conditionalFormatting>
  <conditionalFormatting sqref="M17:M20">
    <cfRule type="colorScale" priority="24">
      <colorScale>
        <cfvo type="num" val="1"/>
        <cfvo type="num" val="3"/>
        <cfvo type="num" val="5"/>
        <color theme="6" tint="-0.499984740745262"/>
        <color rgb="FFFFFF00"/>
        <color rgb="FFC00000"/>
      </colorScale>
    </cfRule>
  </conditionalFormatting>
  <conditionalFormatting sqref="O17:O20">
    <cfRule type="cellIs" dxfId="154" priority="23" operator="equal">
      <formula>"BAJA"</formula>
    </cfRule>
  </conditionalFormatting>
  <conditionalFormatting sqref="O17:O20">
    <cfRule type="cellIs" dxfId="153" priority="20" operator="equal">
      <formula>"EXTREMA"</formula>
    </cfRule>
    <cfRule type="cellIs" dxfId="152" priority="21" operator="equal">
      <formula>"ALTA"</formula>
    </cfRule>
    <cfRule type="cellIs" dxfId="151" priority="22" operator="equal">
      <formula>"MODERADA"</formula>
    </cfRule>
  </conditionalFormatting>
  <conditionalFormatting sqref="H11:H14">
    <cfRule type="cellIs" dxfId="150" priority="16" operator="equal">
      <formula>"EXTREMA"</formula>
    </cfRule>
    <cfRule type="cellIs" dxfId="149" priority="17" operator="equal">
      <formula>"ALTA"</formula>
    </cfRule>
    <cfRule type="cellIs" dxfId="148" priority="18" operator="equal">
      <formula>"MODERADA"</formula>
    </cfRule>
    <cfRule type="cellIs" dxfId="147" priority="19" operator="equal">
      <formula>"BAJA"</formula>
    </cfRule>
  </conditionalFormatting>
  <conditionalFormatting sqref="O11:O14">
    <cfRule type="cellIs" dxfId="146" priority="12" operator="equal">
      <formula>"EXTREMA"</formula>
    </cfRule>
    <cfRule type="cellIs" dxfId="145" priority="13" operator="equal">
      <formula>"ALTA"</formula>
    </cfRule>
    <cfRule type="cellIs" dxfId="144" priority="14" operator="equal">
      <formula>"MODERADA"</formula>
    </cfRule>
    <cfRule type="cellIs" dxfId="143" priority="15" operator="equal">
      <formula>"BAJA"</formula>
    </cfRule>
  </conditionalFormatting>
  <conditionalFormatting sqref="M11:N14">
    <cfRule type="colorScale" priority="11">
      <colorScale>
        <cfvo type="num" val="1"/>
        <cfvo type="num" val="3"/>
        <cfvo type="num" val="5"/>
        <color theme="6" tint="-0.499984740745262"/>
        <color rgb="FFFFFF00"/>
        <color rgb="FFC00000"/>
      </colorScale>
    </cfRule>
  </conditionalFormatting>
  <conditionalFormatting sqref="H9:H10 O9:O10">
    <cfRule type="cellIs" dxfId="142" priority="10" operator="equal">
      <formula>"BAJA"</formula>
    </cfRule>
  </conditionalFormatting>
  <conditionalFormatting sqref="H9:H10 O9:O10">
    <cfRule type="cellIs" dxfId="141" priority="7" operator="equal">
      <formula>"EXTREMA"</formula>
    </cfRule>
    <cfRule type="cellIs" dxfId="140" priority="8" operator="equal">
      <formula>"ALTA"</formula>
    </cfRule>
    <cfRule type="cellIs" dxfId="139" priority="9" operator="equal">
      <formula>"MODERADA"</formula>
    </cfRule>
  </conditionalFormatting>
  <conditionalFormatting sqref="F9:G10 M9:N10">
    <cfRule type="colorScale" priority="6">
      <colorScale>
        <cfvo type="num" val="1"/>
        <cfvo type="num" val="3"/>
        <cfvo type="num" val="5"/>
        <color theme="6" tint="-0.499984740745262"/>
        <color rgb="FFFFFF00"/>
        <color rgb="FFC00000"/>
      </colorScale>
    </cfRule>
  </conditionalFormatting>
  <conditionalFormatting sqref="K3 R3">
    <cfRule type="cellIs" dxfId="138" priority="5" operator="equal">
      <formula>"BAJA"</formula>
    </cfRule>
  </conditionalFormatting>
  <conditionalFormatting sqref="K3 R3">
    <cfRule type="cellIs" dxfId="137" priority="2" operator="equal">
      <formula>"EXTREMA"</formula>
    </cfRule>
    <cfRule type="cellIs" dxfId="136" priority="3" operator="equal">
      <formula>"ALTA"</formula>
    </cfRule>
    <cfRule type="cellIs" dxfId="135" priority="4" operator="equal">
      <formula>"MODERADA"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printOptions horizontalCentered="1"/>
  <pageMargins left="0.31496062992125984" right="0.23622047244094491" top="0.39370078740157483" bottom="0.15748031496062992" header="0.31496062992125984" footer="0.31496062992125984"/>
  <pageSetup paperSize="5"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16</vt:i4>
      </vt:variant>
    </vt:vector>
  </HeadingPairs>
  <TitlesOfParts>
    <vt:vector size="35" baseType="lpstr">
      <vt:lpstr>(1) Planeación</vt:lpstr>
      <vt:lpstr>(3) Juridica</vt:lpstr>
      <vt:lpstr>(4) Contratación</vt:lpstr>
      <vt:lpstr>(5) Talento Humano</vt:lpstr>
      <vt:lpstr>(6) Seguridad y Salud T</vt:lpstr>
      <vt:lpstr>(7) Sistemas</vt:lpstr>
      <vt:lpstr>(8) Archivo Central</vt:lpstr>
      <vt:lpstr>(10) Contabilidad</vt:lpstr>
      <vt:lpstr>(11) Presupuesto</vt:lpstr>
      <vt:lpstr>(12) Tesorería</vt:lpstr>
      <vt:lpstr>(13) Almacén</vt:lpstr>
      <vt:lpstr>Evaluación de Controles</vt:lpstr>
      <vt:lpstr>Resumen</vt:lpstr>
      <vt:lpstr>Evolución</vt:lpstr>
      <vt:lpstr>Listas</vt:lpstr>
      <vt:lpstr>Impactos</vt:lpstr>
      <vt:lpstr>Idea Zonas</vt:lpstr>
      <vt:lpstr>formatos pre</vt:lpstr>
      <vt:lpstr>Hoja1</vt:lpstr>
      <vt:lpstr>'(3) Juridica'!Área_de_impresión</vt:lpstr>
      <vt:lpstr>'(4) Contratación'!Área_de_impresión</vt:lpstr>
      <vt:lpstr>'Evaluación de Controles'!Área_de_impresión</vt:lpstr>
      <vt:lpstr>Evolución!Área_de_impresión</vt:lpstr>
      <vt:lpstr>Impactos!Área_de_impresión</vt:lpstr>
      <vt:lpstr>Resumen!Área_de_impresión</vt:lpstr>
      <vt:lpstr>Listas!Criterios</vt:lpstr>
      <vt:lpstr>'(10) Contabilidad'!Títulos_a_imprimir</vt:lpstr>
      <vt:lpstr>'(11) Presupuesto'!Títulos_a_imprimir</vt:lpstr>
      <vt:lpstr>'(12) Tesorería'!Títulos_a_imprimir</vt:lpstr>
      <vt:lpstr>'(3) Juridica'!Títulos_a_imprimir</vt:lpstr>
      <vt:lpstr>'(5) Talento Humano'!Títulos_a_imprimir</vt:lpstr>
      <vt:lpstr>'(6) Seguridad y Salud T'!Títulos_a_imprimir</vt:lpstr>
      <vt:lpstr>'(7) Sistemas'!Títulos_a_imprimir</vt:lpstr>
      <vt:lpstr>'(8) Archivo Central'!Títulos_a_imprimir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TALENTO HUMANO</cp:lastModifiedBy>
  <cp:lastPrinted>2021-10-13T13:57:29Z</cp:lastPrinted>
  <dcterms:created xsi:type="dcterms:W3CDTF">2020-05-26T16:09:40Z</dcterms:created>
  <dcterms:modified xsi:type="dcterms:W3CDTF">2022-04-25T22:01:35Z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4c8c0b49-e228-4341-a906-45fc0a58caf6</vt:lpwstr>
  </property>
</Properties>
</file>