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TALENTO HUMANO\Desktop\TALENTO HUMANO 2022 JHONATHAN DUQUE\MAPA DE RIESGOS Y PLAN DE ACCION 2022\2022\"/>
    </mc:Choice>
  </mc:AlternateContent>
  <xr:revisionPtr revIDLastSave="0" documentId="13_ncr:1_{A2884F15-08A1-4439-B0E9-1199B3A5CACE}" xr6:coauthVersionLast="47" xr6:coauthVersionMax="47" xr10:uidLastSave="{00000000-0000-0000-0000-000000000000}"/>
  <bookViews>
    <workbookView xWindow="-120" yWindow="-120" windowWidth="20730" windowHeight="11160" tabRatio="842" xr2:uid="{00000000-000D-0000-FFFF-FFFF00000000}"/>
  </bookViews>
  <sheets>
    <sheet name="(1) Planeación" sheetId="13" r:id="rId1"/>
    <sheet name="(3) Juridica" sheetId="14" r:id="rId2"/>
    <sheet name="(4) Contratación" sheetId="15" r:id="rId3"/>
    <sheet name="(5) Talento Humano" sheetId="1" r:id="rId4"/>
    <sheet name="(6) Seguridad y Salud T" sheetId="6" r:id="rId5"/>
    <sheet name="(7) Sistemas" sheetId="5" r:id="rId6"/>
    <sheet name="(8) Archivo Central" sheetId="12" r:id="rId7"/>
    <sheet name="(10) Contabilidad" sheetId="7" r:id="rId8"/>
    <sheet name="(11) Presupuesto" sheetId="10" r:id="rId9"/>
    <sheet name="(12) Tesorería" sheetId="2" r:id="rId10"/>
    <sheet name="(13) Almacén" sheetId="11" r:id="rId11"/>
    <sheet name="Evaluación de Controles" sheetId="16" state="hidden" r:id="rId12"/>
    <sheet name="Resumen" sheetId="17" state="hidden" r:id="rId13"/>
    <sheet name="Evolución" sheetId="18" state="hidden" r:id="rId14"/>
    <sheet name="Listas" sheetId="19" state="hidden" r:id="rId15"/>
    <sheet name="Impactos" sheetId="20" state="hidden" r:id="rId16"/>
    <sheet name="Idea Zonas" sheetId="21" state="hidden" r:id="rId17"/>
    <sheet name="formatos pre" sheetId="22" state="hidden" r:id="rId18"/>
    <sheet name="Hoja1" sheetId="4"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6" hidden="1">'(8) Archivo Central'!$P$10:$P$13</definedName>
    <definedName name="_xlnm._FilterDatabase" localSheetId="14" hidden="1">Listas!$AC$12:$AC$15</definedName>
    <definedName name="_xlnm.Print_Area" localSheetId="1">'(3) Juridica'!$A$1:$Y$21</definedName>
    <definedName name="_xlnm.Print_Area" localSheetId="2">'(4) Contratación'!$A$1:$Z$21</definedName>
    <definedName name="_xlnm.Print_Area" localSheetId="11">'Evaluación de Controles'!$B$1:$Y$54</definedName>
    <definedName name="_xlnm.Print_Area" localSheetId="13">Evolución!$B$1:$Q$16</definedName>
    <definedName name="_xlnm.Print_Area" localSheetId="15">Impactos!$A$1:$G$12</definedName>
    <definedName name="_xlnm.Print_Area" localSheetId="12">Resumen!$A$2:$O$33</definedName>
    <definedName name="_xlnm.Criteria" localSheetId="14">Listas!$AC$12:$AC$15</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7">'(10) Contabilidad'!$8:$9</definedName>
    <definedName name="_xlnm.Print_Titles" localSheetId="8">'(11) Presupuesto'!$9:$10</definedName>
    <definedName name="_xlnm.Print_Titles" localSheetId="9">'(12) Tesorería'!$8:$9</definedName>
    <definedName name="_xlnm.Print_Titles" localSheetId="1">'(3) Juridica'!$7:$8</definedName>
    <definedName name="_xlnm.Print_Titles" localSheetId="3">'(5) Talento Humano'!$7:$8</definedName>
    <definedName name="_xlnm.Print_Titles" localSheetId="4">'(6) Seguridad y Salud T'!$8:$9</definedName>
    <definedName name="_xlnm.Print_Titles" localSheetId="5">'(7) Sistemas'!$8:$9</definedName>
    <definedName name="_xlnm.Print_Titles" localSheetId="6">'(8) Archivo Central'!$7:$8</definedName>
    <definedName name="_xlnm.Print_Titles" localSheetId="11">'Evaluación de Controles'!$1:$3</definedName>
    <definedName name="Z_31578BE1_199E_4DDD_BD28_180CDA7042A3_.wvu.Cols" localSheetId="0" hidden="1">'(1) Planeación'!#REF!,'(1) Planeación'!$D:$D,'(1) Planeación'!$I:$K,'(1) Planeación'!$O:$O,'(1) Planeación'!$Q:$R,'(1) Planeación'!$T:$V</definedName>
    <definedName name="Z_31578BE1_199E_4DDD_BD28_180CDA7042A3_.wvu.Cols" localSheetId="1" hidden="1">'(3) Juridica'!#REF!,'(3) Juridica'!$E:$E,'(3) Juridica'!$J:$L,'(3) Juridica'!$P:$P,'(3) Juridica'!$R:$S,'(3) Juridica'!$U:$W</definedName>
    <definedName name="Z_31578BE1_199E_4DDD_BD28_180CDA7042A3_.wvu.Cols" localSheetId="2" hidden="1">'(4) Contratación'!#REF!,'(4) Contratación'!$E:$E,'(4) Contratación'!$J:$L,'(4) Contratación'!$P:$P,'(4) Contratación'!$R:$S,'(4) Contratación'!$U:$W</definedName>
    <definedName name="Z_31578BE1_199E_4DDD_BD28_180CDA7042A3_.wvu.Cols" localSheetId="3" hidden="1">'(5) Talento Humano'!#REF!,'(5) Talento Humano'!$E:$E,'(5) Talento Humano'!$J:$L,'(5) Talento Humano'!$P:$P,'(5) Talento Humano'!$R:$S,'(5) Talento Humano'!$U:$W</definedName>
    <definedName name="Z_31578BE1_199E_4DDD_BD28_180CDA7042A3_.wvu.Cols" localSheetId="4" hidden="1">'(6) Seguridad y Salud T'!#REF!,'(6) Seguridad y Salud T'!$E:$E,'(6) Seguridad y Salud T'!$J:$L,'(6) Seguridad y Salud T'!$P:$P,'(6) Seguridad y Salud T'!$R:$S,'(6) Seguridad y Salud T'!$U:$W</definedName>
    <definedName name="Z_31578BE1_199E_4DDD_BD28_180CDA7042A3_.wvu.Cols" localSheetId="12" hidden="1">Resumen!$Q:$AE,Resumen!$AH:$AX</definedName>
    <definedName name="Z_31578BE1_199E_4DDD_BD28_180CDA7042A3_.wvu.PrintArea" localSheetId="7" hidden="1">'(10) Contabilidad'!$A$1:$V$12</definedName>
    <definedName name="Z_31578BE1_199E_4DDD_BD28_180CDA7042A3_.wvu.PrintArea" localSheetId="8" hidden="1">'(11) Presupuesto'!$A$4:$U$12</definedName>
    <definedName name="Z_31578BE1_199E_4DDD_BD28_180CDA7042A3_.wvu.PrintArea" localSheetId="9" hidden="1">'(12) Tesorería'!$A$1:$U$13</definedName>
    <definedName name="Z_31578BE1_199E_4DDD_BD28_180CDA7042A3_.wvu.PrintArea" localSheetId="10" hidden="1">'(13) Almacén'!$A$1:$U$12</definedName>
    <definedName name="Z_31578BE1_199E_4DDD_BD28_180CDA7042A3_.wvu.PrintArea" localSheetId="1" hidden="1">'(3) Juridica'!$A$1:$U$10</definedName>
    <definedName name="Z_31578BE1_199E_4DDD_BD28_180CDA7042A3_.wvu.PrintArea" localSheetId="2" hidden="1">'(4) Contratación'!$A$1:$U$10</definedName>
    <definedName name="Z_31578BE1_199E_4DDD_BD28_180CDA7042A3_.wvu.PrintArea" localSheetId="3" hidden="1">'(5) Talento Humano'!$A$2:$U$12</definedName>
    <definedName name="Z_31578BE1_199E_4DDD_BD28_180CDA7042A3_.wvu.PrintArea" localSheetId="4" hidden="1">'(6) Seguridad y Salud T'!$A$1:$U$12</definedName>
    <definedName name="Z_31578BE1_199E_4DDD_BD28_180CDA7042A3_.wvu.PrintArea" localSheetId="5" hidden="1">'(7) Sistemas'!$A$1:$U$13</definedName>
    <definedName name="Z_31578BE1_199E_4DDD_BD28_180CDA7042A3_.wvu.PrintArea" localSheetId="6" hidden="1">'(8) Archivo Central'!$A$1:$U$13</definedName>
    <definedName name="Z_31578BE1_199E_4DDD_BD28_180CDA7042A3_.wvu.PrintArea" localSheetId="11" hidden="1">'Evaluación de Controles'!$B$1:$Y$50</definedName>
    <definedName name="Z_31578BE1_199E_4DDD_BD28_180CDA7042A3_.wvu.PrintArea" localSheetId="13" hidden="1">Evolución!$K$1:$Q$10</definedName>
    <definedName name="Z_31578BE1_199E_4DDD_BD28_180CDA7042A3_.wvu.PrintArea" localSheetId="15" hidden="1">Impactos!$A$1:$G$12</definedName>
    <definedName name="Z_31578BE1_199E_4DDD_BD28_180CDA7042A3_.wvu.PrintArea" localSheetId="12" hidden="1">Resumen!$A$2:$O$31</definedName>
    <definedName name="Z_31578BE1_199E_4DDD_BD28_180CDA7042A3_.wvu.PrintTitles" localSheetId="7" hidden="1">'(10) Contabilidad'!$8:$9</definedName>
    <definedName name="Z_31578BE1_199E_4DDD_BD28_180CDA7042A3_.wvu.PrintTitles" localSheetId="8" hidden="1">'(11) Presupuesto'!$9:$10</definedName>
    <definedName name="Z_31578BE1_199E_4DDD_BD28_180CDA7042A3_.wvu.PrintTitles" localSheetId="9" hidden="1">'(12) Tesorería'!$8:$9</definedName>
    <definedName name="Z_31578BE1_199E_4DDD_BD28_180CDA7042A3_.wvu.PrintTitles" localSheetId="1" hidden="1">'(3) Juridica'!$7:$8</definedName>
    <definedName name="Z_31578BE1_199E_4DDD_BD28_180CDA7042A3_.wvu.PrintTitles" localSheetId="3" hidden="1">'(5) Talento Humano'!$7:$8</definedName>
    <definedName name="Z_31578BE1_199E_4DDD_BD28_180CDA7042A3_.wvu.PrintTitles" localSheetId="4" hidden="1">'(6) Seguridad y Salud T'!$8:$9</definedName>
    <definedName name="Z_31578BE1_199E_4DDD_BD28_180CDA7042A3_.wvu.PrintTitles" localSheetId="5" hidden="1">'(7) Sistemas'!$8:$9</definedName>
    <definedName name="Z_31578BE1_199E_4DDD_BD28_180CDA7042A3_.wvu.PrintTitles" localSheetId="6" hidden="1">'(8) Archivo Central'!$7:$8</definedName>
    <definedName name="Z_31578BE1_199E_4DDD_BD28_180CDA7042A3_.wvu.PrintTitles" localSheetId="11" hidden="1">'Evaluación de Controles'!$1:$3</definedName>
    <definedName name="Z_42BB51DB_DC3E_4DA5_9499_5574EB19780E_.wvu.Cols" localSheetId="0" hidden="1">'(1) Planeación'!#REF!,'(1) Planeación'!$D:$D,'(1) Planeación'!$I:$K,'(1) Planeación'!$O:$O,'(1) Planeación'!$Q:$R,'(1) Planeación'!$T:$V</definedName>
    <definedName name="Z_42BB51DB_DC3E_4DA5_9499_5574EB19780E_.wvu.Cols" localSheetId="7" hidden="1">'(10) Contabilidad'!$D:$D,'(10) Contabilidad'!$F:$F,'(10) Contabilidad'!$K:$M,'(10) Contabilidad'!$Q:$Q,'(10) Contabilidad'!$S:$T,'(10) Contabilidad'!$V:$X</definedName>
    <definedName name="Z_42BB51DB_DC3E_4DA5_9499_5574EB19780E_.wvu.Cols" localSheetId="8" hidden="1">'(11) Presupuesto'!#REF!,'(11) Presupuesto'!$E:$E,'(11) Presupuesto'!$J:$L,'(11) Presupuesto'!$P:$P,'(11) Presupuesto'!$R:$S,'(11) Presupuesto'!$U:$W</definedName>
    <definedName name="Z_42BB51DB_DC3E_4DA5_9499_5574EB19780E_.wvu.Cols" localSheetId="9" hidden="1">'(12) Tesorería'!#REF!,'(12) Tesorería'!$E:$E,'(12) Tesorería'!$J:$L,'(12) Tesorería'!$P:$P,'(12) Tesorería'!$R:$S,'(12) Tesorería'!$U:$W</definedName>
    <definedName name="Z_42BB51DB_DC3E_4DA5_9499_5574EB19780E_.wvu.Cols" localSheetId="1" hidden="1">'(3) Juridica'!#REF!,'(3) Juridica'!$E:$E,'(3) Juridica'!$J:$L,'(3) Juridica'!$P:$P,'(3) Juridica'!$R:$S,'(3) Juridica'!$U:$W</definedName>
    <definedName name="Z_42BB51DB_DC3E_4DA5_9499_5574EB19780E_.wvu.Cols" localSheetId="2" hidden="1">'(4) Contratación'!#REF!,'(4) Contratación'!$E:$E,'(4) Contratación'!$J:$L,'(4) Contratación'!$P:$P,'(4) Contratación'!$R:$S,'(4) Contratación'!$U:$W</definedName>
    <definedName name="Z_42BB51DB_DC3E_4DA5_9499_5574EB19780E_.wvu.Cols" localSheetId="3" hidden="1">'(5) Talento Humano'!#REF!,'(5) Talento Humano'!$E:$E,'(5) Talento Humano'!$J:$L,'(5) Talento Humano'!$P:$P,'(5) Talento Humano'!$R:$S,'(5) Talento Humano'!$U:$W</definedName>
    <definedName name="Z_42BB51DB_DC3E_4DA5_9499_5574EB19780E_.wvu.Cols" localSheetId="4" hidden="1">'(6) Seguridad y Salud T'!#REF!,'(6) Seguridad y Salud T'!$E:$E,'(6) Seguridad y Salud T'!$J:$L,'(6) Seguridad y Salud T'!$P:$P,'(6) Seguridad y Salud T'!$R:$S,'(6) Seguridad y Salud T'!$U:$W</definedName>
    <definedName name="Z_42BB51DB_DC3E_4DA5_9499_5574EB19780E_.wvu.Cols" localSheetId="5" hidden="1">'(7) Sistemas'!#REF!,'(7) Sistemas'!$E:$E,'(7) Sistemas'!$J:$L,'(7) Sistemas'!$P:$P,'(7) Sistemas'!$R:$S,'(7) Sistemas'!$U:$W</definedName>
    <definedName name="Z_42BB51DB_DC3E_4DA5_9499_5574EB19780E_.wvu.Cols" localSheetId="6" hidden="1">'(8) Archivo Central'!#REF!,'(8) Archivo Central'!$E:$E,'(8) Archivo Central'!$J:$L,'(8) Archivo Central'!$P:$P,'(8) Archivo Central'!$R:$S,'(8) Archivo Central'!$U:$U</definedName>
    <definedName name="Z_42BB51DB_DC3E_4DA5_9499_5574EB19780E_.wvu.Cols" localSheetId="12" hidden="1">Resumen!$Q:$AE,Resumen!$AH:$AX</definedName>
    <definedName name="Z_42BB51DB_DC3E_4DA5_9499_5574EB19780E_.wvu.PrintArea" localSheetId="7" hidden="1">'(10) Contabilidad'!$A$1:$V$12</definedName>
    <definedName name="Z_42BB51DB_DC3E_4DA5_9499_5574EB19780E_.wvu.PrintArea" localSheetId="8" hidden="1">'(11) Presupuesto'!$A$4:$U$12</definedName>
    <definedName name="Z_42BB51DB_DC3E_4DA5_9499_5574EB19780E_.wvu.PrintArea" localSheetId="9" hidden="1">'(12) Tesorería'!$A$1:$U$13</definedName>
    <definedName name="Z_42BB51DB_DC3E_4DA5_9499_5574EB19780E_.wvu.PrintArea" localSheetId="10" hidden="1">'(13) Almacén'!$A$1:$U$12</definedName>
    <definedName name="Z_42BB51DB_DC3E_4DA5_9499_5574EB19780E_.wvu.PrintArea" localSheetId="1" hidden="1">'(3) Juridica'!$A$1:$U$10</definedName>
    <definedName name="Z_42BB51DB_DC3E_4DA5_9499_5574EB19780E_.wvu.PrintArea" localSheetId="2" hidden="1">'(4) Contratación'!$A$1:$U$10</definedName>
    <definedName name="Z_42BB51DB_DC3E_4DA5_9499_5574EB19780E_.wvu.PrintArea" localSheetId="3" hidden="1">'(5) Talento Humano'!$A$2:$U$12</definedName>
    <definedName name="Z_42BB51DB_DC3E_4DA5_9499_5574EB19780E_.wvu.PrintArea" localSheetId="4" hidden="1">'(6) Seguridad y Salud T'!$A$1:$U$12</definedName>
    <definedName name="Z_42BB51DB_DC3E_4DA5_9499_5574EB19780E_.wvu.PrintArea" localSheetId="5" hidden="1">'(7) Sistemas'!$A$1:$U$13</definedName>
    <definedName name="Z_42BB51DB_DC3E_4DA5_9499_5574EB19780E_.wvu.PrintArea" localSheetId="6" hidden="1">'(8) Archivo Central'!$A$1:$U$13</definedName>
    <definedName name="Z_42BB51DB_DC3E_4DA5_9499_5574EB19780E_.wvu.PrintArea" localSheetId="11" hidden="1">'Evaluación de Controles'!$B$1:$Y$50</definedName>
    <definedName name="Z_42BB51DB_DC3E_4DA5_9499_5574EB19780E_.wvu.PrintArea" localSheetId="13" hidden="1">Evolución!$K$1:$Q$10</definedName>
    <definedName name="Z_42BB51DB_DC3E_4DA5_9499_5574EB19780E_.wvu.PrintArea" localSheetId="15" hidden="1">Impactos!$A$1:$G$12</definedName>
    <definedName name="Z_42BB51DB_DC3E_4DA5_9499_5574EB19780E_.wvu.PrintArea" localSheetId="12" hidden="1">Resumen!$A$2:$O$31</definedName>
    <definedName name="Z_42BB51DB_DC3E_4DA5_9499_5574EB19780E_.wvu.PrintTitles" localSheetId="7" hidden="1">'(10) Contabilidad'!$8:$9</definedName>
    <definedName name="Z_42BB51DB_DC3E_4DA5_9499_5574EB19780E_.wvu.PrintTitles" localSheetId="8" hidden="1">'(11) Presupuesto'!$9:$10</definedName>
    <definedName name="Z_42BB51DB_DC3E_4DA5_9499_5574EB19780E_.wvu.PrintTitles" localSheetId="9" hidden="1">'(12) Tesorería'!$8:$9</definedName>
    <definedName name="Z_42BB51DB_DC3E_4DA5_9499_5574EB19780E_.wvu.PrintTitles" localSheetId="1" hidden="1">'(3) Juridica'!$7:$8</definedName>
    <definedName name="Z_42BB51DB_DC3E_4DA5_9499_5574EB19780E_.wvu.PrintTitles" localSheetId="3" hidden="1">'(5) Talento Humano'!$7:$8</definedName>
    <definedName name="Z_42BB51DB_DC3E_4DA5_9499_5574EB19780E_.wvu.PrintTitles" localSheetId="4" hidden="1">'(6) Seguridad y Salud T'!$8:$9</definedName>
    <definedName name="Z_42BB51DB_DC3E_4DA5_9499_5574EB19780E_.wvu.PrintTitles" localSheetId="5" hidden="1">'(7) Sistemas'!$8:$9</definedName>
    <definedName name="Z_42BB51DB_DC3E_4DA5_9499_5574EB19780E_.wvu.PrintTitles" localSheetId="6" hidden="1">'(8) Archivo Central'!$7:$8</definedName>
    <definedName name="Z_42BB51DB_DC3E_4DA5_9499_5574EB19780E_.wvu.PrintTitles" localSheetId="11" hidden="1">'Evaluación de Controles'!$1:$3</definedName>
    <definedName name="Z_4890415D_ABA4_4363_9A7D_9DAD39F08A9F_.wvu.Cols" localSheetId="0" hidden="1">'(1) Planeación'!#REF!,'(1) Planeación'!$D:$D,'(1) Planeación'!$I:$K,'(1) Planeación'!$O:$O,'(1) Planeación'!$Q:$R,'(1) Planeación'!$T:$V</definedName>
    <definedName name="Z_4890415D_ABA4_4363_9A7D_9DAD39F08A9F_.wvu.Cols" localSheetId="12" hidden="1">Resumen!$Q:$AE,Resumen!$AH:$AX</definedName>
    <definedName name="Z_4890415D_ABA4_4363_9A7D_9DAD39F08A9F_.wvu.PrintArea" localSheetId="7" hidden="1">'(10) Contabilidad'!$A$1:$V$12</definedName>
    <definedName name="Z_4890415D_ABA4_4363_9A7D_9DAD39F08A9F_.wvu.PrintArea" localSheetId="8" hidden="1">'(11) Presupuesto'!$A$4:$U$12</definedName>
    <definedName name="Z_4890415D_ABA4_4363_9A7D_9DAD39F08A9F_.wvu.PrintArea" localSheetId="9" hidden="1">'(12) Tesorería'!$A$1:$U$13</definedName>
    <definedName name="Z_4890415D_ABA4_4363_9A7D_9DAD39F08A9F_.wvu.PrintArea" localSheetId="10" hidden="1">'(13) Almacén'!$A$1:$U$12</definedName>
    <definedName name="Z_4890415D_ABA4_4363_9A7D_9DAD39F08A9F_.wvu.PrintArea" localSheetId="1" hidden="1">'(3) Juridica'!$A$1:$U$10</definedName>
    <definedName name="Z_4890415D_ABA4_4363_9A7D_9DAD39F08A9F_.wvu.PrintArea" localSheetId="2" hidden="1">'(4) Contratación'!$A$1:$U$10</definedName>
    <definedName name="Z_4890415D_ABA4_4363_9A7D_9DAD39F08A9F_.wvu.PrintArea" localSheetId="3" hidden="1">'(5) Talento Humano'!$A$2:$U$12</definedName>
    <definedName name="Z_4890415D_ABA4_4363_9A7D_9DAD39F08A9F_.wvu.PrintArea" localSheetId="4" hidden="1">'(6) Seguridad y Salud T'!$A$1:$U$12</definedName>
    <definedName name="Z_4890415D_ABA4_4363_9A7D_9DAD39F08A9F_.wvu.PrintArea" localSheetId="5" hidden="1">'(7) Sistemas'!$A$1:$U$13</definedName>
    <definedName name="Z_4890415D_ABA4_4363_9A7D_9DAD39F08A9F_.wvu.PrintArea" localSheetId="6" hidden="1">'(8) Archivo Central'!$A$1:$U$13</definedName>
    <definedName name="Z_4890415D_ABA4_4363_9A7D_9DAD39F08A9F_.wvu.PrintArea" localSheetId="11" hidden="1">'Evaluación de Controles'!$B$1:$Y$50</definedName>
    <definedName name="Z_4890415D_ABA4_4363_9A7D_9DAD39F08A9F_.wvu.PrintArea" localSheetId="13" hidden="1">Evolución!$K$1:$Q$10</definedName>
    <definedName name="Z_4890415D_ABA4_4363_9A7D_9DAD39F08A9F_.wvu.PrintArea" localSheetId="15" hidden="1">Impactos!$A$1:$G$12</definedName>
    <definedName name="Z_4890415D_ABA4_4363_9A7D_9DAD39F08A9F_.wvu.PrintArea" localSheetId="12" hidden="1">Resumen!$A$2:$O$31</definedName>
    <definedName name="Z_4890415D_ABA4_4363_9A7D_9DAD39F08A9F_.wvu.PrintTitles" localSheetId="7" hidden="1">'(10) Contabilidad'!$8:$9</definedName>
    <definedName name="Z_4890415D_ABA4_4363_9A7D_9DAD39F08A9F_.wvu.PrintTitles" localSheetId="8" hidden="1">'(11) Presupuesto'!$9:$10</definedName>
    <definedName name="Z_4890415D_ABA4_4363_9A7D_9DAD39F08A9F_.wvu.PrintTitles" localSheetId="9" hidden="1">'(12) Tesorería'!$8:$9</definedName>
    <definedName name="Z_4890415D_ABA4_4363_9A7D_9DAD39F08A9F_.wvu.PrintTitles" localSheetId="1" hidden="1">'(3) Juridica'!$7:$8</definedName>
    <definedName name="Z_4890415D_ABA4_4363_9A7D_9DAD39F08A9F_.wvu.PrintTitles" localSheetId="3" hidden="1">'(5) Talento Humano'!$7:$8</definedName>
    <definedName name="Z_4890415D_ABA4_4363_9A7D_9DAD39F08A9F_.wvu.PrintTitles" localSheetId="4" hidden="1">'(6) Seguridad y Salud T'!$8:$9</definedName>
    <definedName name="Z_4890415D_ABA4_4363_9A7D_9DAD39F08A9F_.wvu.PrintTitles" localSheetId="5" hidden="1">'(7) Sistemas'!$8:$9</definedName>
    <definedName name="Z_4890415D_ABA4_4363_9A7D_9DAD39F08A9F_.wvu.PrintTitles" localSheetId="6" hidden="1">'(8) Archivo Central'!$7:$8</definedName>
    <definedName name="Z_4890415D_ABA4_4363_9A7D_9DAD39F08A9F_.wvu.PrintTitles" localSheetId="11" hidden="1">'Evaluación de Controles'!$1:$3</definedName>
    <definedName name="Z_915A0EBC_A358_405B_93F7_90752DA34B9F_.wvu.Cols" localSheetId="0" hidden="1">'(1) Planeación'!#REF!,'(1) Planeación'!$D:$D,'(1) Planeación'!$I:$K,'(1) Planeación'!$O:$O,'(1) Planeación'!$Q:$R,'(1) Planeación'!$T:$V</definedName>
    <definedName name="Z_915A0EBC_A358_405B_93F7_90752DA34B9F_.wvu.Cols" localSheetId="1" hidden="1">'(3) Juridica'!#REF!,'(3) Juridica'!$E:$E,'(3) Juridica'!$J:$L,'(3) Juridica'!$P:$P,'(3) Juridica'!$R:$S,'(3) Juridica'!$U:$W</definedName>
    <definedName name="Z_915A0EBC_A358_405B_93F7_90752DA34B9F_.wvu.Cols" localSheetId="2" hidden="1">'(4) Contratación'!#REF!,'(4) Contratación'!$E:$E,'(4) Contratación'!$J:$L,'(4) Contratación'!$P:$P,'(4) Contratación'!$R:$S,'(4) Contratación'!$U:$W</definedName>
    <definedName name="Z_915A0EBC_A358_405B_93F7_90752DA34B9F_.wvu.Cols" localSheetId="3" hidden="1">'(5) Talento Humano'!#REF!,'(5) Talento Humano'!$E:$E,'(5) Talento Humano'!$J:$L,'(5) Talento Humano'!$P:$P,'(5) Talento Humano'!$R:$S,'(5) Talento Humano'!$U:$W</definedName>
    <definedName name="Z_915A0EBC_A358_405B_93F7_90752DA34B9F_.wvu.Cols" localSheetId="12" hidden="1">Resumen!$Q:$AE,Resumen!$AH:$AX</definedName>
    <definedName name="Z_915A0EBC_A358_405B_93F7_90752DA34B9F_.wvu.PrintArea" localSheetId="7" hidden="1">'(10) Contabilidad'!$A$1:$V$12</definedName>
    <definedName name="Z_915A0EBC_A358_405B_93F7_90752DA34B9F_.wvu.PrintArea" localSheetId="8" hidden="1">'(11) Presupuesto'!$A$4:$U$12</definedName>
    <definedName name="Z_915A0EBC_A358_405B_93F7_90752DA34B9F_.wvu.PrintArea" localSheetId="9" hidden="1">'(12) Tesorería'!$A$1:$U$13</definedName>
    <definedName name="Z_915A0EBC_A358_405B_93F7_90752DA34B9F_.wvu.PrintArea" localSheetId="10" hidden="1">'(13) Almacén'!$A$1:$U$12</definedName>
    <definedName name="Z_915A0EBC_A358_405B_93F7_90752DA34B9F_.wvu.PrintArea" localSheetId="1" hidden="1">'(3) Juridica'!$A$1:$U$10</definedName>
    <definedName name="Z_915A0EBC_A358_405B_93F7_90752DA34B9F_.wvu.PrintArea" localSheetId="2" hidden="1">'(4) Contratación'!$A$1:$U$10</definedName>
    <definedName name="Z_915A0EBC_A358_405B_93F7_90752DA34B9F_.wvu.PrintArea" localSheetId="3" hidden="1">'(5) Talento Humano'!$A$2:$U$12</definedName>
    <definedName name="Z_915A0EBC_A358_405B_93F7_90752DA34B9F_.wvu.PrintArea" localSheetId="4" hidden="1">'(6) Seguridad y Salud T'!$A$1:$U$12</definedName>
    <definedName name="Z_915A0EBC_A358_405B_93F7_90752DA34B9F_.wvu.PrintArea" localSheetId="5" hidden="1">'(7) Sistemas'!$A$1:$U$13</definedName>
    <definedName name="Z_915A0EBC_A358_405B_93F7_90752DA34B9F_.wvu.PrintArea" localSheetId="6" hidden="1">'(8) Archivo Central'!$A$1:$U$13</definedName>
    <definedName name="Z_915A0EBC_A358_405B_93F7_90752DA34B9F_.wvu.PrintArea" localSheetId="11" hidden="1">'Evaluación de Controles'!$B$1:$Y$50</definedName>
    <definedName name="Z_915A0EBC_A358_405B_93F7_90752DA34B9F_.wvu.PrintArea" localSheetId="13" hidden="1">Evolución!$K$1:$Q$10</definedName>
    <definedName name="Z_915A0EBC_A358_405B_93F7_90752DA34B9F_.wvu.PrintArea" localSheetId="15" hidden="1">Impactos!$A$1:$G$12</definedName>
    <definedName name="Z_915A0EBC_A358_405B_93F7_90752DA34B9F_.wvu.PrintArea" localSheetId="12" hidden="1">Resumen!$A$2:$O$31</definedName>
    <definedName name="Z_915A0EBC_A358_405B_93F7_90752DA34B9F_.wvu.PrintTitles" localSheetId="7" hidden="1">'(10) Contabilidad'!$8:$9</definedName>
    <definedName name="Z_915A0EBC_A358_405B_93F7_90752DA34B9F_.wvu.PrintTitles" localSheetId="8" hidden="1">'(11) Presupuesto'!$9:$10</definedName>
    <definedName name="Z_915A0EBC_A358_405B_93F7_90752DA34B9F_.wvu.PrintTitles" localSheetId="9" hidden="1">'(12) Tesorería'!$8:$9</definedName>
    <definedName name="Z_915A0EBC_A358_405B_93F7_90752DA34B9F_.wvu.PrintTitles" localSheetId="1" hidden="1">'(3) Juridica'!$7:$8</definedName>
    <definedName name="Z_915A0EBC_A358_405B_93F7_90752DA34B9F_.wvu.PrintTitles" localSheetId="3" hidden="1">'(5) Talento Humano'!$7:$8</definedName>
    <definedName name="Z_915A0EBC_A358_405B_93F7_90752DA34B9F_.wvu.PrintTitles" localSheetId="4" hidden="1">'(6) Seguridad y Salud T'!$8:$9</definedName>
    <definedName name="Z_915A0EBC_A358_405B_93F7_90752DA34B9F_.wvu.PrintTitles" localSheetId="5" hidden="1">'(7) Sistemas'!$8:$9</definedName>
    <definedName name="Z_915A0EBC_A358_405B_93F7_90752DA34B9F_.wvu.PrintTitles" localSheetId="6" hidden="1">'(8) Archivo Central'!$7:$8</definedName>
    <definedName name="Z_915A0EBC_A358_405B_93F7_90752DA34B9F_.wvu.PrintTitles" localSheetId="11" hidden="1">'Evaluación de Controles'!$1:$3</definedName>
    <definedName name="Z_97D65C1E_976A_4956_97FC_0E8188ABCFAA_.wvu.Cols" localSheetId="0" hidden="1">'(1) Planeación'!#REF!,'(1) Planeación'!$D:$D,'(1) Planeación'!$I:$K,'(1) Planeación'!$O:$O,'(1) Planeación'!$Q:$R,'(1) Planeación'!$T:$V</definedName>
    <definedName name="Z_97D65C1E_976A_4956_97FC_0E8188ABCFAA_.wvu.Cols" localSheetId="7" hidden="1">'(10) Contabilidad'!$D:$D,'(10) Contabilidad'!$F:$F,'(10) Contabilidad'!$K:$M,'(10) Contabilidad'!$Q:$Q,'(10) Contabilidad'!$S:$T,'(10) Contabilidad'!$V:$X</definedName>
    <definedName name="Z_97D65C1E_976A_4956_97FC_0E8188ABCFAA_.wvu.Cols" localSheetId="8" hidden="1">'(11) Presupuesto'!#REF!,'(11) Presupuesto'!$E:$E,'(11) Presupuesto'!$J:$L,'(11) Presupuesto'!$P:$P,'(11) Presupuesto'!$R:$S,'(11) Presupuesto'!$U:$W</definedName>
    <definedName name="Z_97D65C1E_976A_4956_97FC_0E8188ABCFAA_.wvu.Cols" localSheetId="9" hidden="1">'(12) Tesorería'!#REF!,'(12) Tesorería'!$E:$E,'(12) Tesorería'!$J:$L,'(12) Tesorería'!$P:$P,'(12) Tesorería'!$R:$S,'(12) Tesorería'!$U:$W</definedName>
    <definedName name="Z_97D65C1E_976A_4956_97FC_0E8188ABCFAA_.wvu.Cols" localSheetId="10" hidden="1">'(13) Almacén'!#REF!,'(13) Almacén'!$E:$E,'(13) Almacén'!$J:$L,'(13) Almacén'!$P:$P,'(13) Almacén'!$R:$S,'(13) Almacén'!$U:$W</definedName>
    <definedName name="Z_97D65C1E_976A_4956_97FC_0E8188ABCFAA_.wvu.Cols" localSheetId="1" hidden="1">'(3) Juridica'!#REF!,'(3) Juridica'!$E:$E,'(3) Juridica'!$J:$L,'(3) Juridica'!$P:$P,'(3) Juridica'!$R:$S,'(3) Juridica'!$U:$W</definedName>
    <definedName name="Z_97D65C1E_976A_4956_97FC_0E8188ABCFAA_.wvu.Cols" localSheetId="2" hidden="1">'(4) Contratación'!#REF!,'(4) Contratación'!$E:$E,'(4) Contratación'!$J:$L,'(4) Contratación'!$P:$P,'(4) Contratación'!$R:$S,'(4) Contratación'!$U:$W</definedName>
    <definedName name="Z_97D65C1E_976A_4956_97FC_0E8188ABCFAA_.wvu.Cols" localSheetId="3" hidden="1">'(5) Talento Humano'!#REF!,'(5) Talento Humano'!$E:$E,'(5) Talento Humano'!$J:$L,'(5) Talento Humano'!$P:$P,'(5) Talento Humano'!$R:$S,'(5) Talento Humano'!$U:$W</definedName>
    <definedName name="Z_97D65C1E_976A_4956_97FC_0E8188ABCFAA_.wvu.Cols" localSheetId="4" hidden="1">'(6) Seguridad y Salud T'!#REF!,'(6) Seguridad y Salud T'!$E:$E,'(6) Seguridad y Salud T'!$J:$L,'(6) Seguridad y Salud T'!$P:$P,'(6) Seguridad y Salud T'!$R:$S,'(6) Seguridad y Salud T'!$U:$W</definedName>
    <definedName name="Z_97D65C1E_976A_4956_97FC_0E8188ABCFAA_.wvu.Cols" localSheetId="5" hidden="1">'(7) Sistemas'!#REF!,'(7) Sistemas'!$E:$E,'(7) Sistemas'!$J:$L,'(7) Sistemas'!$P:$P,'(7) Sistemas'!$R:$S,'(7) Sistemas'!$U:$W</definedName>
    <definedName name="Z_97D65C1E_976A_4956_97FC_0E8188ABCFAA_.wvu.Cols" localSheetId="6" hidden="1">'(8) Archivo Central'!#REF!,'(8) Archivo Central'!$E:$E,'(8) Archivo Central'!$J:$L,'(8) Archivo Central'!$P:$P,'(8) Archivo Central'!$R:$S,'(8) Archivo Central'!$U:$U</definedName>
    <definedName name="Z_97D65C1E_976A_4956_97FC_0E8188ABCFAA_.wvu.Cols" localSheetId="12" hidden="1">Resumen!$Q:$AE,Resumen!$AH:$AX</definedName>
    <definedName name="Z_97D65C1E_976A_4956_97FC_0E8188ABCFAA_.wvu.PrintArea" localSheetId="7" hidden="1">'(10) Contabilidad'!$A$1:$V$12</definedName>
    <definedName name="Z_97D65C1E_976A_4956_97FC_0E8188ABCFAA_.wvu.PrintArea" localSheetId="8" hidden="1">'(11) Presupuesto'!$A$4:$U$12</definedName>
    <definedName name="Z_97D65C1E_976A_4956_97FC_0E8188ABCFAA_.wvu.PrintArea" localSheetId="9" hidden="1">'(12) Tesorería'!$A$1:$U$13</definedName>
    <definedName name="Z_97D65C1E_976A_4956_97FC_0E8188ABCFAA_.wvu.PrintArea" localSheetId="10" hidden="1">'(13) Almacén'!$A$1:$U$12</definedName>
    <definedName name="Z_97D65C1E_976A_4956_97FC_0E8188ABCFAA_.wvu.PrintArea" localSheetId="1" hidden="1">'(3) Juridica'!$A$1:$U$10</definedName>
    <definedName name="Z_97D65C1E_976A_4956_97FC_0E8188ABCFAA_.wvu.PrintArea" localSheetId="2" hidden="1">'(4) Contratación'!$A$1:$U$10</definedName>
    <definedName name="Z_97D65C1E_976A_4956_97FC_0E8188ABCFAA_.wvu.PrintArea" localSheetId="3" hidden="1">'(5) Talento Humano'!$A$2:$U$12</definedName>
    <definedName name="Z_97D65C1E_976A_4956_97FC_0E8188ABCFAA_.wvu.PrintArea" localSheetId="4" hidden="1">'(6) Seguridad y Salud T'!$A$1:$U$12</definedName>
    <definedName name="Z_97D65C1E_976A_4956_97FC_0E8188ABCFAA_.wvu.PrintArea" localSheetId="5" hidden="1">'(7) Sistemas'!$A$1:$U$13</definedName>
    <definedName name="Z_97D65C1E_976A_4956_97FC_0E8188ABCFAA_.wvu.PrintArea" localSheetId="6" hidden="1">'(8) Archivo Central'!$A$1:$U$13</definedName>
    <definedName name="Z_97D65C1E_976A_4956_97FC_0E8188ABCFAA_.wvu.PrintArea" localSheetId="11" hidden="1">'Evaluación de Controles'!$B$1:$Y$50</definedName>
    <definedName name="Z_97D65C1E_976A_4956_97FC_0E8188ABCFAA_.wvu.PrintArea" localSheetId="13" hidden="1">Evolución!$K$1:$Q$10</definedName>
    <definedName name="Z_97D65C1E_976A_4956_97FC_0E8188ABCFAA_.wvu.PrintArea" localSheetId="15" hidden="1">Impactos!$A$1:$G$12</definedName>
    <definedName name="Z_97D65C1E_976A_4956_97FC_0E8188ABCFAA_.wvu.PrintArea" localSheetId="12" hidden="1">Resumen!$A$2:$O$31</definedName>
    <definedName name="Z_97D65C1E_976A_4956_97FC_0E8188ABCFAA_.wvu.PrintTitles" localSheetId="7" hidden="1">'(10) Contabilidad'!$8:$9</definedName>
    <definedName name="Z_97D65C1E_976A_4956_97FC_0E8188ABCFAA_.wvu.PrintTitles" localSheetId="8" hidden="1">'(11) Presupuesto'!$9:$10</definedName>
    <definedName name="Z_97D65C1E_976A_4956_97FC_0E8188ABCFAA_.wvu.PrintTitles" localSheetId="9" hidden="1">'(12) Tesorería'!$8:$9</definedName>
    <definedName name="Z_97D65C1E_976A_4956_97FC_0E8188ABCFAA_.wvu.PrintTitles" localSheetId="1" hidden="1">'(3) Juridica'!$7:$8</definedName>
    <definedName name="Z_97D65C1E_976A_4956_97FC_0E8188ABCFAA_.wvu.PrintTitles" localSheetId="3" hidden="1">'(5) Talento Humano'!$7:$8</definedName>
    <definedName name="Z_97D65C1E_976A_4956_97FC_0E8188ABCFAA_.wvu.PrintTitles" localSheetId="4" hidden="1">'(6) Seguridad y Salud T'!$8:$9</definedName>
    <definedName name="Z_97D65C1E_976A_4956_97FC_0E8188ABCFAA_.wvu.PrintTitles" localSheetId="5" hidden="1">'(7) Sistemas'!$8:$9</definedName>
    <definedName name="Z_97D65C1E_976A_4956_97FC_0E8188ABCFAA_.wvu.PrintTitles" localSheetId="6" hidden="1">'(8) Archivo Central'!$7:$8</definedName>
    <definedName name="Z_97D65C1E_976A_4956_97FC_0E8188ABCFAA_.wvu.PrintTitles" localSheetId="11" hidden="1">'Evaluación de Controles'!$1:$3</definedName>
    <definedName name="Z_ADD38025_F4B2_44E2_9D06_07A9BF0F3A51_.wvu.Cols" localSheetId="0" hidden="1">'(1) Planeación'!#REF!,'(1) Planeación'!$D:$D,'(1) Planeación'!$I:$K,'(1) Planeación'!$O:$O,'(1) Planeación'!$Q:$R,'(1) Planeación'!$T:$V</definedName>
    <definedName name="Z_ADD38025_F4B2_44E2_9D06_07A9BF0F3A51_.wvu.Cols" localSheetId="7" hidden="1">'(10) Contabilidad'!$D:$D,'(10) Contabilidad'!$F:$F,'(10) Contabilidad'!$K:$M,'(10) Contabilidad'!$Q:$Q,'(10) Contabilidad'!$S:$T,'(10) Contabilidad'!$V:$X</definedName>
    <definedName name="Z_ADD38025_F4B2_44E2_9D06_07A9BF0F3A51_.wvu.Cols" localSheetId="8" hidden="1">'(11) Presupuesto'!#REF!,'(11) Presupuesto'!$E:$E,'(11) Presupuesto'!$J:$L,'(11) Presupuesto'!$P:$P,'(11) Presupuesto'!$R:$S,'(11) Presupuesto'!$U:$W</definedName>
    <definedName name="Z_ADD38025_F4B2_44E2_9D06_07A9BF0F3A51_.wvu.Cols" localSheetId="9" hidden="1">'(12) Tesorería'!#REF!,'(12) Tesorería'!$E:$E,'(12) Tesorería'!$J:$L,'(12) Tesorería'!$P:$P,'(12) Tesorería'!$R:$S,'(12) Tesorería'!$U:$W</definedName>
    <definedName name="Z_ADD38025_F4B2_44E2_9D06_07A9BF0F3A51_.wvu.Cols" localSheetId="10" hidden="1">'(13) Almacén'!#REF!,'(13) Almacén'!$E:$E,'(13) Almacén'!$J:$L,'(13) Almacén'!$P:$P,'(13) Almacén'!$R:$S,'(13) Almacén'!$U:$W</definedName>
    <definedName name="Z_ADD38025_F4B2_44E2_9D06_07A9BF0F3A51_.wvu.Cols" localSheetId="1" hidden="1">'(3) Juridica'!#REF!,'(3) Juridica'!$E:$E,'(3) Juridica'!$J:$L,'(3) Juridica'!$P:$P,'(3) Juridica'!$R:$S,'(3) Juridica'!$U:$W</definedName>
    <definedName name="Z_ADD38025_F4B2_44E2_9D06_07A9BF0F3A51_.wvu.Cols" localSheetId="2" hidden="1">'(4) Contratación'!#REF!,'(4) Contratación'!$E:$E,'(4) Contratación'!$J:$L,'(4) Contratación'!$P:$P,'(4) Contratación'!$R:$S,'(4) Contratación'!$U:$W</definedName>
    <definedName name="Z_ADD38025_F4B2_44E2_9D06_07A9BF0F3A51_.wvu.Cols" localSheetId="3" hidden="1">'(5) Talento Humano'!#REF!,'(5) Talento Humano'!$E:$E,'(5) Talento Humano'!$J:$L,'(5) Talento Humano'!$P:$P,'(5) Talento Humano'!$R:$S,'(5) Talento Humano'!$U:$W</definedName>
    <definedName name="Z_ADD38025_F4B2_44E2_9D06_07A9BF0F3A51_.wvu.Cols" localSheetId="4" hidden="1">'(6) Seguridad y Salud T'!#REF!,'(6) Seguridad y Salud T'!$E:$E,'(6) Seguridad y Salud T'!$J:$L,'(6) Seguridad y Salud T'!$P:$P,'(6) Seguridad y Salud T'!$R:$S,'(6) Seguridad y Salud T'!$U:$W</definedName>
    <definedName name="Z_ADD38025_F4B2_44E2_9D06_07A9BF0F3A51_.wvu.Cols" localSheetId="5" hidden="1">'(7) Sistemas'!#REF!,'(7) Sistemas'!$E:$E,'(7) Sistemas'!$J:$L,'(7) Sistemas'!$P:$P,'(7) Sistemas'!$R:$S,'(7) Sistemas'!$U:$W</definedName>
    <definedName name="Z_ADD38025_F4B2_44E2_9D06_07A9BF0F3A51_.wvu.Cols" localSheetId="6" hidden="1">'(8) Archivo Central'!#REF!,'(8) Archivo Central'!$E:$E,'(8) Archivo Central'!$J:$L,'(8) Archivo Central'!$P:$P,'(8) Archivo Central'!$R:$S,'(8) Archivo Central'!$U:$U</definedName>
    <definedName name="Z_ADD38025_F4B2_44E2_9D06_07A9BF0F3A51_.wvu.Cols" localSheetId="12" hidden="1">Resumen!$Q:$AE,Resumen!$AH:$AX</definedName>
    <definedName name="Z_ADD38025_F4B2_44E2_9D06_07A9BF0F3A51_.wvu.PrintArea" localSheetId="7" hidden="1">'(10) Contabilidad'!$A$1:$V$12</definedName>
    <definedName name="Z_ADD38025_F4B2_44E2_9D06_07A9BF0F3A51_.wvu.PrintArea" localSheetId="8" hidden="1">'(11) Presupuesto'!$A$4:$U$12</definedName>
    <definedName name="Z_ADD38025_F4B2_44E2_9D06_07A9BF0F3A51_.wvu.PrintArea" localSheetId="9" hidden="1">'(12) Tesorería'!$A$1:$U$13</definedName>
    <definedName name="Z_ADD38025_F4B2_44E2_9D06_07A9BF0F3A51_.wvu.PrintArea" localSheetId="10" hidden="1">'(13) Almacén'!$A$1:$U$12</definedName>
    <definedName name="Z_ADD38025_F4B2_44E2_9D06_07A9BF0F3A51_.wvu.PrintArea" localSheetId="1" hidden="1">'(3) Juridica'!$A$1:$U$10</definedName>
    <definedName name="Z_ADD38025_F4B2_44E2_9D06_07A9BF0F3A51_.wvu.PrintArea" localSheetId="2" hidden="1">'(4) Contratación'!$A$1:$U$10</definedName>
    <definedName name="Z_ADD38025_F4B2_44E2_9D06_07A9BF0F3A51_.wvu.PrintArea" localSheetId="3" hidden="1">'(5) Talento Humano'!$A$2:$U$12</definedName>
    <definedName name="Z_ADD38025_F4B2_44E2_9D06_07A9BF0F3A51_.wvu.PrintArea" localSheetId="4" hidden="1">'(6) Seguridad y Salud T'!$A$1:$U$12</definedName>
    <definedName name="Z_ADD38025_F4B2_44E2_9D06_07A9BF0F3A51_.wvu.PrintArea" localSheetId="5" hidden="1">'(7) Sistemas'!$A$1:$U$13</definedName>
    <definedName name="Z_ADD38025_F4B2_44E2_9D06_07A9BF0F3A51_.wvu.PrintArea" localSheetId="6" hidden="1">'(8) Archivo Central'!$A$1:$U$13</definedName>
    <definedName name="Z_ADD38025_F4B2_44E2_9D06_07A9BF0F3A51_.wvu.PrintArea" localSheetId="11" hidden="1">'Evaluación de Controles'!$B$1:$Y$50</definedName>
    <definedName name="Z_ADD38025_F4B2_44E2_9D06_07A9BF0F3A51_.wvu.PrintArea" localSheetId="13" hidden="1">Evolución!$K$1:$Q$10</definedName>
    <definedName name="Z_ADD38025_F4B2_44E2_9D06_07A9BF0F3A51_.wvu.PrintArea" localSheetId="15" hidden="1">Impactos!$A$1:$G$12</definedName>
    <definedName name="Z_ADD38025_F4B2_44E2_9D06_07A9BF0F3A51_.wvu.PrintArea" localSheetId="12" hidden="1">Resumen!$A$2:$O$31</definedName>
    <definedName name="Z_ADD38025_F4B2_44E2_9D06_07A9BF0F3A51_.wvu.PrintTitles" localSheetId="7" hidden="1">'(10) Contabilidad'!$8:$9</definedName>
    <definedName name="Z_ADD38025_F4B2_44E2_9D06_07A9BF0F3A51_.wvu.PrintTitles" localSheetId="8" hidden="1">'(11) Presupuesto'!$9:$10</definedName>
    <definedName name="Z_ADD38025_F4B2_44E2_9D06_07A9BF0F3A51_.wvu.PrintTitles" localSheetId="9" hidden="1">'(12) Tesorería'!$8:$9</definedName>
    <definedName name="Z_ADD38025_F4B2_44E2_9D06_07A9BF0F3A51_.wvu.PrintTitles" localSheetId="1" hidden="1">'(3) Juridica'!$7:$8</definedName>
    <definedName name="Z_ADD38025_F4B2_44E2_9D06_07A9BF0F3A51_.wvu.PrintTitles" localSheetId="3" hidden="1">'(5) Talento Humano'!$7:$8</definedName>
    <definedName name="Z_ADD38025_F4B2_44E2_9D06_07A9BF0F3A51_.wvu.PrintTitles" localSheetId="4" hidden="1">'(6) Seguridad y Salud T'!$8:$9</definedName>
    <definedName name="Z_ADD38025_F4B2_44E2_9D06_07A9BF0F3A51_.wvu.PrintTitles" localSheetId="5" hidden="1">'(7) Sistemas'!$8:$9</definedName>
    <definedName name="Z_ADD38025_F4B2_44E2_9D06_07A9BF0F3A51_.wvu.PrintTitles" localSheetId="6" hidden="1">'(8) Archivo Central'!$7:$8</definedName>
    <definedName name="Z_ADD38025_F4B2_44E2_9D06_07A9BF0F3A51_.wvu.PrintTitles" localSheetId="11" hidden="1">'Evaluación de Controles'!$1:$3</definedName>
    <definedName name="Z_AF3BF2A1_5C19_43AE_A08B_3E418E8AE543_.wvu.Cols" localSheetId="0" hidden="1">'(1) Planeación'!#REF!,'(1) Planeación'!$D:$D,'(1) Planeación'!$I:$K,'(1) Planeación'!$O:$O,'(1) Planeación'!$Q:$R,'(1) Planeación'!$T:$V</definedName>
    <definedName name="Z_AF3BF2A1_5C19_43AE_A08B_3E418E8AE543_.wvu.Cols" localSheetId="7" hidden="1">'(10) Contabilidad'!$D:$D,'(10) Contabilidad'!$F:$F,'(10) Contabilidad'!$K:$M,'(10) Contabilidad'!$Q:$Q,'(10) Contabilidad'!$S:$T,'(10) Contabilidad'!$V:$X</definedName>
    <definedName name="Z_AF3BF2A1_5C19_43AE_A08B_3E418E8AE543_.wvu.Cols" localSheetId="8" hidden="1">'(11) Presupuesto'!#REF!,'(11) Presupuesto'!$E:$E,'(11) Presupuesto'!$J:$L,'(11) Presupuesto'!$P:$P,'(11) Presupuesto'!$R:$S,'(11) Presupuesto'!$U:$W</definedName>
    <definedName name="Z_AF3BF2A1_5C19_43AE_A08B_3E418E8AE543_.wvu.Cols" localSheetId="9" hidden="1">'(12) Tesorería'!#REF!,'(12) Tesorería'!$E:$E,'(12) Tesorería'!$J:$L,'(12) Tesorería'!$P:$P,'(12) Tesorería'!$R:$S,'(12) Tesorería'!$U:$W</definedName>
    <definedName name="Z_AF3BF2A1_5C19_43AE_A08B_3E418E8AE543_.wvu.Cols" localSheetId="1" hidden="1">'(3) Juridica'!#REF!,'(3) Juridica'!$E:$E,'(3) Juridica'!$J:$L,'(3) Juridica'!$P:$P,'(3) Juridica'!$R:$S,'(3) Juridica'!$U:$W</definedName>
    <definedName name="Z_AF3BF2A1_5C19_43AE_A08B_3E418E8AE543_.wvu.Cols" localSheetId="2" hidden="1">'(4) Contratación'!#REF!,'(4) Contratación'!$E:$E,'(4) Contratación'!$J:$L,'(4) Contratación'!$P:$P,'(4) Contratación'!$R:$S,'(4) Contratación'!$U:$W</definedName>
    <definedName name="Z_AF3BF2A1_5C19_43AE_A08B_3E418E8AE543_.wvu.Cols" localSheetId="3" hidden="1">'(5) Talento Humano'!#REF!,'(5) Talento Humano'!$E:$E,'(5) Talento Humano'!$J:$L,'(5) Talento Humano'!$P:$P,'(5) Talento Humano'!$R:$S,'(5) Talento Humano'!$U:$W</definedName>
    <definedName name="Z_AF3BF2A1_5C19_43AE_A08B_3E418E8AE543_.wvu.Cols" localSheetId="4" hidden="1">'(6) Seguridad y Salud T'!#REF!,'(6) Seguridad y Salud T'!$E:$E,'(6) Seguridad y Salud T'!$J:$L,'(6) Seguridad y Salud T'!$P:$P,'(6) Seguridad y Salud T'!$R:$S,'(6) Seguridad y Salud T'!$U:$W</definedName>
    <definedName name="Z_AF3BF2A1_5C19_43AE_A08B_3E418E8AE543_.wvu.Cols" localSheetId="5" hidden="1">'(7) Sistemas'!#REF!,'(7) Sistemas'!$E:$E,'(7) Sistemas'!$J:$L,'(7) Sistemas'!$P:$P,'(7) Sistemas'!$R:$S,'(7) Sistemas'!$U:$W</definedName>
    <definedName name="Z_AF3BF2A1_5C19_43AE_A08B_3E418E8AE543_.wvu.Cols" localSheetId="12" hidden="1">Resumen!$Q:$AE,Resumen!$AH:$AX</definedName>
    <definedName name="Z_AF3BF2A1_5C19_43AE_A08B_3E418E8AE543_.wvu.PrintArea" localSheetId="7" hidden="1">'(10) Contabilidad'!$A$1:$V$12</definedName>
    <definedName name="Z_AF3BF2A1_5C19_43AE_A08B_3E418E8AE543_.wvu.PrintArea" localSheetId="8" hidden="1">'(11) Presupuesto'!$A$4:$U$12</definedName>
    <definedName name="Z_AF3BF2A1_5C19_43AE_A08B_3E418E8AE543_.wvu.PrintArea" localSheetId="9" hidden="1">'(12) Tesorería'!$A$1:$U$13</definedName>
    <definedName name="Z_AF3BF2A1_5C19_43AE_A08B_3E418E8AE543_.wvu.PrintArea" localSheetId="10" hidden="1">'(13) Almacén'!$A$1:$U$12</definedName>
    <definedName name="Z_AF3BF2A1_5C19_43AE_A08B_3E418E8AE543_.wvu.PrintArea" localSheetId="1" hidden="1">'(3) Juridica'!$A$1:$U$10</definedName>
    <definedName name="Z_AF3BF2A1_5C19_43AE_A08B_3E418E8AE543_.wvu.PrintArea" localSheetId="2" hidden="1">'(4) Contratación'!$A$1:$U$10</definedName>
    <definedName name="Z_AF3BF2A1_5C19_43AE_A08B_3E418E8AE543_.wvu.PrintArea" localSheetId="3" hidden="1">'(5) Talento Humano'!$A$2:$U$12</definedName>
    <definedName name="Z_AF3BF2A1_5C19_43AE_A08B_3E418E8AE543_.wvu.PrintArea" localSheetId="4" hidden="1">'(6) Seguridad y Salud T'!$A$1:$U$12</definedName>
    <definedName name="Z_AF3BF2A1_5C19_43AE_A08B_3E418E8AE543_.wvu.PrintArea" localSheetId="5" hidden="1">'(7) Sistemas'!$A$1:$U$13</definedName>
    <definedName name="Z_AF3BF2A1_5C19_43AE_A08B_3E418E8AE543_.wvu.PrintArea" localSheetId="6" hidden="1">'(8) Archivo Central'!$A$1:$U$13</definedName>
    <definedName name="Z_AF3BF2A1_5C19_43AE_A08B_3E418E8AE543_.wvu.PrintArea" localSheetId="11" hidden="1">'Evaluación de Controles'!$B$1:$Y$50</definedName>
    <definedName name="Z_AF3BF2A1_5C19_43AE_A08B_3E418E8AE543_.wvu.PrintArea" localSheetId="13" hidden="1">Evolución!$K$1:$Q$10</definedName>
    <definedName name="Z_AF3BF2A1_5C19_43AE_A08B_3E418E8AE543_.wvu.PrintArea" localSheetId="15" hidden="1">Impactos!$A$1:$G$12</definedName>
    <definedName name="Z_AF3BF2A1_5C19_43AE_A08B_3E418E8AE543_.wvu.PrintArea" localSheetId="12" hidden="1">Resumen!$A$2:$O$31</definedName>
    <definedName name="Z_AF3BF2A1_5C19_43AE_A08B_3E418E8AE543_.wvu.PrintTitles" localSheetId="7" hidden="1">'(10) Contabilidad'!$8:$9</definedName>
    <definedName name="Z_AF3BF2A1_5C19_43AE_A08B_3E418E8AE543_.wvu.PrintTitles" localSheetId="8" hidden="1">'(11) Presupuesto'!$9:$10</definedName>
    <definedName name="Z_AF3BF2A1_5C19_43AE_A08B_3E418E8AE543_.wvu.PrintTitles" localSheetId="9" hidden="1">'(12) Tesorería'!$8:$9</definedName>
    <definedName name="Z_AF3BF2A1_5C19_43AE_A08B_3E418E8AE543_.wvu.PrintTitles" localSheetId="1" hidden="1">'(3) Juridica'!$7:$8</definedName>
    <definedName name="Z_AF3BF2A1_5C19_43AE_A08B_3E418E8AE543_.wvu.PrintTitles" localSheetId="3" hidden="1">'(5) Talento Humano'!$7:$8</definedName>
    <definedName name="Z_AF3BF2A1_5C19_43AE_A08B_3E418E8AE543_.wvu.PrintTitles" localSheetId="4" hidden="1">'(6) Seguridad y Salud T'!$8:$9</definedName>
    <definedName name="Z_AF3BF2A1_5C19_43AE_A08B_3E418E8AE543_.wvu.PrintTitles" localSheetId="5" hidden="1">'(7) Sistemas'!$8:$9</definedName>
    <definedName name="Z_AF3BF2A1_5C19_43AE_A08B_3E418E8AE543_.wvu.PrintTitles" localSheetId="6" hidden="1">'(8) Archivo Central'!$7:$8</definedName>
    <definedName name="Z_AF3BF2A1_5C19_43AE_A08B_3E418E8AE543_.wvu.PrintTitles" localSheetId="11" hidden="1">'Evaluación de Controles'!$1:$3</definedName>
    <definedName name="Z_B74BB35E_E214_422E_BB39_6D168553F4C5_.wvu.Cols" localSheetId="0" hidden="1">'(1) Planeación'!#REF!,'(1) Planeación'!$D:$D,'(1) Planeación'!$I:$K,'(1) Planeación'!$O:$O,'(1) Planeación'!$Q:$R,'(1) Planeación'!$T:$V</definedName>
    <definedName name="Z_B74BB35E_E214_422E_BB39_6D168553F4C5_.wvu.Cols" localSheetId="1" hidden="1">'(3) Juridica'!#REF!,'(3) Juridica'!$E:$E,'(3) Juridica'!$J:$L,'(3) Juridica'!$P:$P,'(3) Juridica'!$R:$S,'(3) Juridica'!$U:$W</definedName>
    <definedName name="Z_B74BB35E_E214_422E_BB39_6D168553F4C5_.wvu.Cols" localSheetId="2" hidden="1">'(4) Contratación'!#REF!,'(4) Contratación'!$E:$E,'(4) Contratación'!$J:$L,'(4) Contratación'!$P:$P,'(4) Contratación'!$R:$S,'(4) Contratación'!$U:$W</definedName>
    <definedName name="Z_B74BB35E_E214_422E_BB39_6D168553F4C5_.wvu.Cols" localSheetId="12" hidden="1">Resumen!$Q:$AE,Resumen!$AH:$AX</definedName>
    <definedName name="Z_B74BB35E_E214_422E_BB39_6D168553F4C5_.wvu.PrintArea" localSheetId="7" hidden="1">'(10) Contabilidad'!$A$1:$V$12</definedName>
    <definedName name="Z_B74BB35E_E214_422E_BB39_6D168553F4C5_.wvu.PrintArea" localSheetId="8" hidden="1">'(11) Presupuesto'!$A$4:$U$12</definedName>
    <definedName name="Z_B74BB35E_E214_422E_BB39_6D168553F4C5_.wvu.PrintArea" localSheetId="9" hidden="1">'(12) Tesorería'!$A$1:$U$13</definedName>
    <definedName name="Z_B74BB35E_E214_422E_BB39_6D168553F4C5_.wvu.PrintArea" localSheetId="10" hidden="1">'(13) Almacén'!$A$1:$U$12</definedName>
    <definedName name="Z_B74BB35E_E214_422E_BB39_6D168553F4C5_.wvu.PrintArea" localSheetId="1" hidden="1">'(3) Juridica'!$A$1:$U$10</definedName>
    <definedName name="Z_B74BB35E_E214_422E_BB39_6D168553F4C5_.wvu.PrintArea" localSheetId="2" hidden="1">'(4) Contratación'!$A$1:$U$10</definedName>
    <definedName name="Z_B74BB35E_E214_422E_BB39_6D168553F4C5_.wvu.PrintArea" localSheetId="3" hidden="1">'(5) Talento Humano'!$A$2:$U$12</definedName>
    <definedName name="Z_B74BB35E_E214_422E_BB39_6D168553F4C5_.wvu.PrintArea" localSheetId="4" hidden="1">'(6) Seguridad y Salud T'!$A$1:$U$12</definedName>
    <definedName name="Z_B74BB35E_E214_422E_BB39_6D168553F4C5_.wvu.PrintArea" localSheetId="5" hidden="1">'(7) Sistemas'!$A$1:$U$13</definedName>
    <definedName name="Z_B74BB35E_E214_422E_BB39_6D168553F4C5_.wvu.PrintArea" localSheetId="6" hidden="1">'(8) Archivo Central'!$A$1:$U$13</definedName>
    <definedName name="Z_B74BB35E_E214_422E_BB39_6D168553F4C5_.wvu.PrintArea" localSheetId="11" hidden="1">'Evaluación de Controles'!$B$1:$Y$50</definedName>
    <definedName name="Z_B74BB35E_E214_422E_BB39_6D168553F4C5_.wvu.PrintArea" localSheetId="13" hidden="1">Evolución!$K$1:$Q$10</definedName>
    <definedName name="Z_B74BB35E_E214_422E_BB39_6D168553F4C5_.wvu.PrintArea" localSheetId="15" hidden="1">Impactos!$A$1:$G$12</definedName>
    <definedName name="Z_B74BB35E_E214_422E_BB39_6D168553F4C5_.wvu.PrintArea" localSheetId="12" hidden="1">Resumen!$A$2:$O$31</definedName>
    <definedName name="Z_B74BB35E_E214_422E_BB39_6D168553F4C5_.wvu.PrintTitles" localSheetId="7" hidden="1">'(10) Contabilidad'!$8:$9</definedName>
    <definedName name="Z_B74BB35E_E214_422E_BB39_6D168553F4C5_.wvu.PrintTitles" localSheetId="8" hidden="1">'(11) Presupuesto'!$9:$10</definedName>
    <definedName name="Z_B74BB35E_E214_422E_BB39_6D168553F4C5_.wvu.PrintTitles" localSheetId="9" hidden="1">'(12) Tesorería'!$8:$9</definedName>
    <definedName name="Z_B74BB35E_E214_422E_BB39_6D168553F4C5_.wvu.PrintTitles" localSheetId="1" hidden="1">'(3) Juridica'!$7:$8</definedName>
    <definedName name="Z_B74BB35E_E214_422E_BB39_6D168553F4C5_.wvu.PrintTitles" localSheetId="3" hidden="1">'(5) Talento Humano'!$7:$8</definedName>
    <definedName name="Z_B74BB35E_E214_422E_BB39_6D168553F4C5_.wvu.PrintTitles" localSheetId="4" hidden="1">'(6) Seguridad y Salud T'!$8:$9</definedName>
    <definedName name="Z_B74BB35E_E214_422E_BB39_6D168553F4C5_.wvu.PrintTitles" localSheetId="5" hidden="1">'(7) Sistemas'!$8:$9</definedName>
    <definedName name="Z_B74BB35E_E214_422E_BB39_6D168553F4C5_.wvu.PrintTitles" localSheetId="6" hidden="1">'(8) Archivo Central'!$7:$8</definedName>
    <definedName name="Z_B74BB35E_E214_422E_BB39_6D168553F4C5_.wvu.PrintTitles" localSheetId="11" hidden="1">'Evaluación de Controles'!$1:$3</definedName>
    <definedName name="Z_B83C9EB8_C964_4489_98C8_19C81BFAE010_.wvu.Cols" localSheetId="0" hidden="1">'(1) Planeación'!#REF!,'(1) Planeación'!$D:$D,'(1) Planeación'!$I:$K,'(1) Planeación'!$O:$O,'(1) Planeación'!$Q:$R,'(1) Planeación'!$T:$V</definedName>
    <definedName name="Z_B83C9EB8_C964_4489_98C8_19C81BFAE010_.wvu.Cols" localSheetId="7" hidden="1">'(10) Contabilidad'!$D:$D,'(10) Contabilidad'!$F:$F,'(10) Contabilidad'!$K:$M,'(10) Contabilidad'!$Q:$Q,'(10) Contabilidad'!$S:$T,'(10) Contabilidad'!$V:$X</definedName>
    <definedName name="Z_B83C9EB8_C964_4489_98C8_19C81BFAE010_.wvu.Cols" localSheetId="8" hidden="1">'(11) Presupuesto'!#REF!,'(11) Presupuesto'!$E:$E,'(11) Presupuesto'!$J:$L,'(11) Presupuesto'!$P:$P,'(11) Presupuesto'!$R:$S,'(11) Presupuesto'!$U:$W</definedName>
    <definedName name="Z_B83C9EB8_C964_4489_98C8_19C81BFAE010_.wvu.Cols" localSheetId="9" hidden="1">'(12) Tesorería'!#REF!,'(12) Tesorería'!$E:$E,'(12) Tesorería'!$J:$L,'(12) Tesorería'!$P:$P,'(12) Tesorería'!$R:$S,'(12) Tesorería'!$U:$W</definedName>
    <definedName name="Z_B83C9EB8_C964_4489_98C8_19C81BFAE010_.wvu.Cols" localSheetId="10" hidden="1">'(13) Almacén'!#REF!,'(13) Almacén'!$E:$E,'(13) Almacén'!$J:$L,'(13) Almacén'!$P:$P,'(13) Almacén'!$R:$S,'(13) Almacén'!$U:$W</definedName>
    <definedName name="Z_B83C9EB8_C964_4489_98C8_19C81BFAE010_.wvu.Cols" localSheetId="1" hidden="1">'(3) Juridica'!#REF!,'(3) Juridica'!$E:$E,'(3) Juridica'!$J:$L,'(3) Juridica'!$P:$P,'(3) Juridica'!$R:$S,'(3) Juridica'!$U:$W</definedName>
    <definedName name="Z_B83C9EB8_C964_4489_98C8_19C81BFAE010_.wvu.Cols" localSheetId="2" hidden="1">'(4) Contratación'!#REF!,'(4) Contratación'!$E:$E,'(4) Contratación'!$J:$L,'(4) Contratación'!$P:$P,'(4) Contratación'!$R:$S,'(4) Contratación'!$U:$W</definedName>
    <definedName name="Z_B83C9EB8_C964_4489_98C8_19C81BFAE010_.wvu.Cols" localSheetId="3" hidden="1">'(5) Talento Humano'!#REF!,'(5) Talento Humano'!$E:$E,'(5) Talento Humano'!$J:$L,'(5) Talento Humano'!$P:$P,'(5) Talento Humano'!$R:$S,'(5) Talento Humano'!$U:$W</definedName>
    <definedName name="Z_B83C9EB8_C964_4489_98C8_19C81BFAE010_.wvu.Cols" localSheetId="4" hidden="1">'(6) Seguridad y Salud T'!#REF!,'(6) Seguridad y Salud T'!$E:$E,'(6) Seguridad y Salud T'!$J:$L,'(6) Seguridad y Salud T'!$P:$P,'(6) Seguridad y Salud T'!$R:$S,'(6) Seguridad y Salud T'!$U:$W</definedName>
    <definedName name="Z_B83C9EB8_C964_4489_98C8_19C81BFAE010_.wvu.Cols" localSheetId="5" hidden="1">'(7) Sistemas'!#REF!,'(7) Sistemas'!$E:$E,'(7) Sistemas'!$J:$L,'(7) Sistemas'!$P:$P,'(7) Sistemas'!$R:$S,'(7) Sistemas'!$U:$W</definedName>
    <definedName name="Z_B83C9EB8_C964_4489_98C8_19C81BFAE010_.wvu.Cols" localSheetId="6" hidden="1">'(8) Archivo Central'!#REF!,'(8) Archivo Central'!$E:$E,'(8) Archivo Central'!$J:$L,'(8) Archivo Central'!$P:$P,'(8) Archivo Central'!$R:$S,'(8) Archivo Central'!$U:$U</definedName>
    <definedName name="Z_B83C9EB8_C964_4489_98C8_19C81BFAE010_.wvu.Cols" localSheetId="12" hidden="1">Resumen!$Q:$AE,Resumen!$AH:$AX</definedName>
    <definedName name="Z_B83C9EB8_C964_4489_98C8_19C81BFAE010_.wvu.PrintArea" localSheetId="7" hidden="1">'(10) Contabilidad'!$A$1:$V$12</definedName>
    <definedName name="Z_B83C9EB8_C964_4489_98C8_19C81BFAE010_.wvu.PrintArea" localSheetId="8" hidden="1">'(11) Presupuesto'!$A$4:$U$12</definedName>
    <definedName name="Z_B83C9EB8_C964_4489_98C8_19C81BFAE010_.wvu.PrintArea" localSheetId="9" hidden="1">'(12) Tesorería'!$A$1:$U$13</definedName>
    <definedName name="Z_B83C9EB8_C964_4489_98C8_19C81BFAE010_.wvu.PrintArea" localSheetId="10" hidden="1">'(13) Almacén'!$A$1:$U$12</definedName>
    <definedName name="Z_B83C9EB8_C964_4489_98C8_19C81BFAE010_.wvu.PrintArea" localSheetId="1" hidden="1">'(3) Juridica'!$A$1:$U$10</definedName>
    <definedName name="Z_B83C9EB8_C964_4489_98C8_19C81BFAE010_.wvu.PrintArea" localSheetId="2" hidden="1">'(4) Contratación'!$A$1:$U$10</definedName>
    <definedName name="Z_B83C9EB8_C964_4489_98C8_19C81BFAE010_.wvu.PrintArea" localSheetId="3" hidden="1">'(5) Talento Humano'!$A$2:$U$12</definedName>
    <definedName name="Z_B83C9EB8_C964_4489_98C8_19C81BFAE010_.wvu.PrintArea" localSheetId="4" hidden="1">'(6) Seguridad y Salud T'!$A$1:$U$12</definedName>
    <definedName name="Z_B83C9EB8_C964_4489_98C8_19C81BFAE010_.wvu.PrintArea" localSheetId="5" hidden="1">'(7) Sistemas'!$A$1:$U$13</definedName>
    <definedName name="Z_B83C9EB8_C964_4489_98C8_19C81BFAE010_.wvu.PrintArea" localSheetId="6" hidden="1">'(8) Archivo Central'!$A$1:$U$13</definedName>
    <definedName name="Z_B83C9EB8_C964_4489_98C8_19C81BFAE010_.wvu.PrintArea" localSheetId="11" hidden="1">'Evaluación de Controles'!$B$1:$Y$50</definedName>
    <definedName name="Z_B83C9EB8_C964_4489_98C8_19C81BFAE010_.wvu.PrintArea" localSheetId="13" hidden="1">Evolución!$K$1:$Q$10</definedName>
    <definedName name="Z_B83C9EB8_C964_4489_98C8_19C81BFAE010_.wvu.PrintArea" localSheetId="15" hidden="1">Impactos!$A$1:$G$12</definedName>
    <definedName name="Z_B83C9EB8_C964_4489_98C8_19C81BFAE010_.wvu.PrintArea" localSheetId="12" hidden="1">Resumen!$A$2:$O$31</definedName>
    <definedName name="Z_B83C9EB8_C964_4489_98C8_19C81BFAE010_.wvu.PrintTitles" localSheetId="7" hidden="1">'(10) Contabilidad'!$8:$9</definedName>
    <definedName name="Z_B83C9EB8_C964_4489_98C8_19C81BFAE010_.wvu.PrintTitles" localSheetId="8" hidden="1">'(11) Presupuesto'!$9:$10</definedName>
    <definedName name="Z_B83C9EB8_C964_4489_98C8_19C81BFAE010_.wvu.PrintTitles" localSheetId="9" hidden="1">'(12) Tesorería'!$8:$9</definedName>
    <definedName name="Z_B83C9EB8_C964_4489_98C8_19C81BFAE010_.wvu.PrintTitles" localSheetId="1" hidden="1">'(3) Juridica'!$7:$8</definedName>
    <definedName name="Z_B83C9EB8_C964_4489_98C8_19C81BFAE010_.wvu.PrintTitles" localSheetId="3" hidden="1">'(5) Talento Humano'!$7:$8</definedName>
    <definedName name="Z_B83C9EB8_C964_4489_98C8_19C81BFAE010_.wvu.PrintTitles" localSheetId="4" hidden="1">'(6) Seguridad y Salud T'!$8:$9</definedName>
    <definedName name="Z_B83C9EB8_C964_4489_98C8_19C81BFAE010_.wvu.PrintTitles" localSheetId="5" hidden="1">'(7) Sistemas'!$8:$9</definedName>
    <definedName name="Z_B83C9EB8_C964_4489_98C8_19C81BFAE010_.wvu.PrintTitles" localSheetId="6" hidden="1">'(8) Archivo Central'!$7:$8</definedName>
    <definedName name="Z_B83C9EB8_C964_4489_98C8_19C81BFAE010_.wvu.PrintTitles" localSheetId="11" hidden="1">'Evaluación de Controles'!$1:$3</definedName>
    <definedName name="Z_C8C25E0F_313C_40E1_BC27_B55128053FAD_.wvu.Cols" localSheetId="0" hidden="1">'(1) Planeación'!#REF!,'(1) Planeación'!$D:$D,'(1) Planeación'!$I:$K,'(1) Planeación'!$O:$O,'(1) Planeación'!$Q:$R,'(1) Planeación'!$T:$V</definedName>
    <definedName name="Z_C8C25E0F_313C_40E1_BC27_B55128053FAD_.wvu.Cols" localSheetId="8" hidden="1">'(11) Presupuesto'!#REF!,'(11) Presupuesto'!$E:$E,'(11) Presupuesto'!$J:$L,'(11) Presupuesto'!$P:$P,'(11) Presupuesto'!$R:$S,'(11) Presupuesto'!$U:$W</definedName>
    <definedName name="Z_C8C25E0F_313C_40E1_BC27_B55128053FAD_.wvu.Cols" localSheetId="1" hidden="1">'(3) Juridica'!#REF!,'(3) Juridica'!$E:$E,'(3) Juridica'!$J:$L,'(3) Juridica'!$P:$P,'(3) Juridica'!$R:$S,'(3) Juridica'!$U:$W</definedName>
    <definedName name="Z_C8C25E0F_313C_40E1_BC27_B55128053FAD_.wvu.Cols" localSheetId="2" hidden="1">'(4) Contratación'!#REF!,'(4) Contratación'!$E:$E,'(4) Contratación'!$J:$L,'(4) Contratación'!$P:$P,'(4) Contratación'!$R:$S,'(4) Contratación'!$U:$W</definedName>
    <definedName name="Z_C8C25E0F_313C_40E1_BC27_B55128053FAD_.wvu.Cols" localSheetId="3" hidden="1">'(5) Talento Humano'!#REF!,'(5) Talento Humano'!$E:$E,'(5) Talento Humano'!$J:$L,'(5) Talento Humano'!$P:$P,'(5) Talento Humano'!$R:$S,'(5) Talento Humano'!$U:$W</definedName>
    <definedName name="Z_C8C25E0F_313C_40E1_BC27_B55128053FAD_.wvu.Cols" localSheetId="4" hidden="1">'(6) Seguridad y Salud T'!#REF!,'(6) Seguridad y Salud T'!$E:$E,'(6) Seguridad y Salud T'!$J:$L,'(6) Seguridad y Salud T'!$P:$P,'(6) Seguridad y Salud T'!$R:$S,'(6) Seguridad y Salud T'!$U:$W</definedName>
    <definedName name="Z_C8C25E0F_313C_40E1_BC27_B55128053FAD_.wvu.Cols" localSheetId="12" hidden="1">Resumen!$Q:$AE,Resumen!$AH:$AX</definedName>
    <definedName name="Z_C8C25E0F_313C_40E1_BC27_B55128053FAD_.wvu.PrintArea" localSheetId="7" hidden="1">'(10) Contabilidad'!$A$1:$V$12</definedName>
    <definedName name="Z_C8C25E0F_313C_40E1_BC27_B55128053FAD_.wvu.PrintArea" localSheetId="8" hidden="1">'(11) Presupuesto'!$A$4:$U$12</definedName>
    <definedName name="Z_C8C25E0F_313C_40E1_BC27_B55128053FAD_.wvu.PrintArea" localSheetId="9" hidden="1">'(12) Tesorería'!$A$1:$U$13</definedName>
    <definedName name="Z_C8C25E0F_313C_40E1_BC27_B55128053FAD_.wvu.PrintArea" localSheetId="10" hidden="1">'(13) Almacén'!$A$1:$U$12</definedName>
    <definedName name="Z_C8C25E0F_313C_40E1_BC27_B55128053FAD_.wvu.PrintArea" localSheetId="1" hidden="1">'(3) Juridica'!$A$1:$U$10</definedName>
    <definedName name="Z_C8C25E0F_313C_40E1_BC27_B55128053FAD_.wvu.PrintArea" localSheetId="2" hidden="1">'(4) Contratación'!$A$1:$U$10</definedName>
    <definedName name="Z_C8C25E0F_313C_40E1_BC27_B55128053FAD_.wvu.PrintArea" localSheetId="3" hidden="1">'(5) Talento Humano'!$A$2:$U$12</definedName>
    <definedName name="Z_C8C25E0F_313C_40E1_BC27_B55128053FAD_.wvu.PrintArea" localSheetId="4" hidden="1">'(6) Seguridad y Salud T'!$A$1:$U$12</definedName>
    <definedName name="Z_C8C25E0F_313C_40E1_BC27_B55128053FAD_.wvu.PrintArea" localSheetId="5" hidden="1">'(7) Sistemas'!$A$1:$U$13</definedName>
    <definedName name="Z_C8C25E0F_313C_40E1_BC27_B55128053FAD_.wvu.PrintArea" localSheetId="6" hidden="1">'(8) Archivo Central'!$A$1:$U$13</definedName>
    <definedName name="Z_C8C25E0F_313C_40E1_BC27_B55128053FAD_.wvu.PrintArea" localSheetId="11" hidden="1">'Evaluación de Controles'!$B$1:$Y$50</definedName>
    <definedName name="Z_C8C25E0F_313C_40E1_BC27_B55128053FAD_.wvu.PrintArea" localSheetId="13" hidden="1">Evolución!$K$1:$Q$10</definedName>
    <definedName name="Z_C8C25E0F_313C_40E1_BC27_B55128053FAD_.wvu.PrintArea" localSheetId="15" hidden="1">Impactos!$A$1:$G$12</definedName>
    <definedName name="Z_C8C25E0F_313C_40E1_BC27_B55128053FAD_.wvu.PrintArea" localSheetId="12" hidden="1">Resumen!$A$2:$O$31</definedName>
    <definedName name="Z_C8C25E0F_313C_40E1_BC27_B55128053FAD_.wvu.PrintTitles" localSheetId="7" hidden="1">'(10) Contabilidad'!$8:$9</definedName>
    <definedName name="Z_C8C25E0F_313C_40E1_BC27_B55128053FAD_.wvu.PrintTitles" localSheetId="8" hidden="1">'(11) Presupuesto'!$9:$10</definedName>
    <definedName name="Z_C8C25E0F_313C_40E1_BC27_B55128053FAD_.wvu.PrintTitles" localSheetId="9" hidden="1">'(12) Tesorería'!$8:$9</definedName>
    <definedName name="Z_C8C25E0F_313C_40E1_BC27_B55128053FAD_.wvu.PrintTitles" localSheetId="1" hidden="1">'(3) Juridica'!$7:$8</definedName>
    <definedName name="Z_C8C25E0F_313C_40E1_BC27_B55128053FAD_.wvu.PrintTitles" localSheetId="3" hidden="1">'(5) Talento Humano'!$7:$8</definedName>
    <definedName name="Z_C8C25E0F_313C_40E1_BC27_B55128053FAD_.wvu.PrintTitles" localSheetId="4" hidden="1">'(6) Seguridad y Salud T'!$8:$9</definedName>
    <definedName name="Z_C8C25E0F_313C_40E1_BC27_B55128053FAD_.wvu.PrintTitles" localSheetId="5" hidden="1">'(7) Sistemas'!$8:$9</definedName>
    <definedName name="Z_C8C25E0F_313C_40E1_BC27_B55128053FAD_.wvu.PrintTitles" localSheetId="6" hidden="1">'(8) Archivo Central'!$7:$8</definedName>
    <definedName name="Z_C8C25E0F_313C_40E1_BC27_B55128053FAD_.wvu.PrintTitles" localSheetId="11" hidden="1">'Evaluación de Controles'!$1:$3</definedName>
    <definedName name="Z_C9A17BF0_2451_44C4_898F_CFB8403323EA_.wvu.Cols" localSheetId="0" hidden="1">'(1) Planeación'!#REF!,'(1) Planeación'!$D:$D,'(1) Planeación'!$I:$K,'(1) Planeación'!$O:$O,'(1) Planeación'!$Q:$R,'(1) Planeación'!$T:$V</definedName>
    <definedName name="Z_C9A17BF0_2451_44C4_898F_CFB8403323EA_.wvu.Cols" localSheetId="7" hidden="1">'(10) Contabilidad'!$D:$D,'(10) Contabilidad'!$F:$F,'(10) Contabilidad'!$K:$M,'(10) Contabilidad'!$Q:$Q,'(10) Contabilidad'!$S:$T,'(10) Contabilidad'!$V:$X</definedName>
    <definedName name="Z_C9A17BF0_2451_44C4_898F_CFB8403323EA_.wvu.Cols" localSheetId="8" hidden="1">'(11) Presupuesto'!#REF!,'(11) Presupuesto'!$E:$E,'(11) Presupuesto'!$J:$L,'(11) Presupuesto'!$P:$P,'(11) Presupuesto'!$R:$S,'(11) Presupuesto'!$U:$W</definedName>
    <definedName name="Z_C9A17BF0_2451_44C4_898F_CFB8403323EA_.wvu.Cols" localSheetId="1" hidden="1">'(3) Juridica'!#REF!,'(3) Juridica'!$E:$E,'(3) Juridica'!$J:$L,'(3) Juridica'!$P:$P,'(3) Juridica'!$R:$S,'(3) Juridica'!$U:$W</definedName>
    <definedName name="Z_C9A17BF0_2451_44C4_898F_CFB8403323EA_.wvu.Cols" localSheetId="2" hidden="1">'(4) Contratación'!#REF!,'(4) Contratación'!$E:$E,'(4) Contratación'!$J:$L,'(4) Contratación'!$P:$P,'(4) Contratación'!$R:$S,'(4) Contratación'!$U:$W</definedName>
    <definedName name="Z_C9A17BF0_2451_44C4_898F_CFB8403323EA_.wvu.Cols" localSheetId="3" hidden="1">'(5) Talento Humano'!#REF!,'(5) Talento Humano'!$E:$E,'(5) Talento Humano'!$J:$L,'(5) Talento Humano'!$P:$P,'(5) Talento Humano'!$R:$S,'(5) Talento Humano'!$U:$W</definedName>
    <definedName name="Z_C9A17BF0_2451_44C4_898F_CFB8403323EA_.wvu.Cols" localSheetId="4" hidden="1">'(6) Seguridad y Salud T'!#REF!,'(6) Seguridad y Salud T'!$E:$E,'(6) Seguridad y Salud T'!$J:$L,'(6) Seguridad y Salud T'!$P:$P,'(6) Seguridad y Salud T'!$R:$S,'(6) Seguridad y Salud T'!$U:$W</definedName>
    <definedName name="Z_C9A17BF0_2451_44C4_898F_CFB8403323EA_.wvu.Cols" localSheetId="12" hidden="1">Resumen!$Q:$AE,Resumen!$AH:$AX</definedName>
    <definedName name="Z_C9A17BF0_2451_44C4_898F_CFB8403323EA_.wvu.PrintArea" localSheetId="7" hidden="1">'(10) Contabilidad'!$A$1:$V$12</definedName>
    <definedName name="Z_C9A17BF0_2451_44C4_898F_CFB8403323EA_.wvu.PrintArea" localSheetId="8" hidden="1">'(11) Presupuesto'!$A$4:$U$12</definedName>
    <definedName name="Z_C9A17BF0_2451_44C4_898F_CFB8403323EA_.wvu.PrintArea" localSheetId="9" hidden="1">'(12) Tesorería'!$A$1:$U$13</definedName>
    <definedName name="Z_C9A17BF0_2451_44C4_898F_CFB8403323EA_.wvu.PrintArea" localSheetId="10" hidden="1">'(13) Almacén'!$A$1:$U$12</definedName>
    <definedName name="Z_C9A17BF0_2451_44C4_898F_CFB8403323EA_.wvu.PrintArea" localSheetId="1" hidden="1">'(3) Juridica'!$A$1:$U$10</definedName>
    <definedName name="Z_C9A17BF0_2451_44C4_898F_CFB8403323EA_.wvu.PrintArea" localSheetId="2" hidden="1">'(4) Contratación'!$A$1:$U$10</definedName>
    <definedName name="Z_C9A17BF0_2451_44C4_898F_CFB8403323EA_.wvu.PrintArea" localSheetId="3" hidden="1">'(5) Talento Humano'!$A$2:$U$12</definedName>
    <definedName name="Z_C9A17BF0_2451_44C4_898F_CFB8403323EA_.wvu.PrintArea" localSheetId="4" hidden="1">'(6) Seguridad y Salud T'!$A$1:$U$12</definedName>
    <definedName name="Z_C9A17BF0_2451_44C4_898F_CFB8403323EA_.wvu.PrintArea" localSheetId="5" hidden="1">'(7) Sistemas'!$A$1:$U$13</definedName>
    <definedName name="Z_C9A17BF0_2451_44C4_898F_CFB8403323EA_.wvu.PrintArea" localSheetId="6" hidden="1">'(8) Archivo Central'!$A$1:$U$13</definedName>
    <definedName name="Z_C9A17BF0_2451_44C4_898F_CFB8403323EA_.wvu.PrintArea" localSheetId="11" hidden="1">'Evaluación de Controles'!$B$1:$Y$50</definedName>
    <definedName name="Z_C9A17BF0_2451_44C4_898F_CFB8403323EA_.wvu.PrintArea" localSheetId="13" hidden="1">Evolución!$K$1:$Q$10</definedName>
    <definedName name="Z_C9A17BF0_2451_44C4_898F_CFB8403323EA_.wvu.PrintArea" localSheetId="15" hidden="1">Impactos!$A$1:$G$12</definedName>
    <definedName name="Z_C9A17BF0_2451_44C4_898F_CFB8403323EA_.wvu.PrintArea" localSheetId="12" hidden="1">Resumen!$A$2:$O$31</definedName>
    <definedName name="Z_C9A17BF0_2451_44C4_898F_CFB8403323EA_.wvu.PrintTitles" localSheetId="7" hidden="1">'(10) Contabilidad'!$8:$9</definedName>
    <definedName name="Z_C9A17BF0_2451_44C4_898F_CFB8403323EA_.wvu.PrintTitles" localSheetId="8" hidden="1">'(11) Presupuesto'!$9:$10</definedName>
    <definedName name="Z_C9A17BF0_2451_44C4_898F_CFB8403323EA_.wvu.PrintTitles" localSheetId="9" hidden="1">'(12) Tesorería'!$8:$9</definedName>
    <definedName name="Z_C9A17BF0_2451_44C4_898F_CFB8403323EA_.wvu.PrintTitles" localSheetId="1" hidden="1">'(3) Juridica'!$7:$8</definedName>
    <definedName name="Z_C9A17BF0_2451_44C4_898F_CFB8403323EA_.wvu.PrintTitles" localSheetId="3" hidden="1">'(5) Talento Humano'!$7:$8</definedName>
    <definedName name="Z_C9A17BF0_2451_44C4_898F_CFB8403323EA_.wvu.PrintTitles" localSheetId="4" hidden="1">'(6) Seguridad y Salud T'!$8:$9</definedName>
    <definedName name="Z_C9A17BF0_2451_44C4_898F_CFB8403323EA_.wvu.PrintTitles" localSheetId="5" hidden="1">'(7) Sistemas'!$8:$9</definedName>
    <definedName name="Z_C9A17BF0_2451_44C4_898F_CFB8403323EA_.wvu.PrintTitles" localSheetId="6" hidden="1">'(8) Archivo Central'!$7:$8</definedName>
    <definedName name="Z_C9A17BF0_2451_44C4_898F_CFB8403323EA_.wvu.PrintTitles" localSheetId="11" hidden="1">'Evaluación de Controles'!$1:$3</definedName>
    <definedName name="Z_C9A812A3_B23E_4057_8694_158B0DEE8D06_.wvu.Cols" localSheetId="0" hidden="1">'(1) Planeación'!#REF!,'(1) Planeación'!$D:$D,'(1) Planeación'!$I:$K,'(1) Planeación'!$O:$O,'(1) Planeación'!$Q:$R,'(1) Planeación'!$T:$V</definedName>
    <definedName name="Z_C9A812A3_B23E_4057_8694_158B0DEE8D06_.wvu.Cols" localSheetId="1" hidden="1">'(3) Juridica'!#REF!,'(3) Juridica'!$E:$E,'(3) Juridica'!$J:$L,'(3) Juridica'!$P:$P,'(3) Juridica'!$R:$S,'(3) Juridica'!$U:$W</definedName>
    <definedName name="Z_C9A812A3_B23E_4057_8694_158B0DEE8D06_.wvu.Cols" localSheetId="12" hidden="1">Resumen!$Q:$AE,Resumen!$AH:$AX</definedName>
    <definedName name="Z_C9A812A3_B23E_4057_8694_158B0DEE8D06_.wvu.PrintArea" localSheetId="7" hidden="1">'(10) Contabilidad'!$A$1:$V$12</definedName>
    <definedName name="Z_C9A812A3_B23E_4057_8694_158B0DEE8D06_.wvu.PrintArea" localSheetId="8" hidden="1">'(11) Presupuesto'!$A$4:$U$12</definedName>
    <definedName name="Z_C9A812A3_B23E_4057_8694_158B0DEE8D06_.wvu.PrintArea" localSheetId="9" hidden="1">'(12) Tesorería'!$A$1:$U$13</definedName>
    <definedName name="Z_C9A812A3_B23E_4057_8694_158B0DEE8D06_.wvu.PrintArea" localSheetId="10" hidden="1">'(13) Almacén'!$A$1:$U$12</definedName>
    <definedName name="Z_C9A812A3_B23E_4057_8694_158B0DEE8D06_.wvu.PrintArea" localSheetId="1" hidden="1">'(3) Juridica'!$A$1:$U$10</definedName>
    <definedName name="Z_C9A812A3_B23E_4057_8694_158B0DEE8D06_.wvu.PrintArea" localSheetId="2" hidden="1">'(4) Contratación'!$A$1:$U$10</definedName>
    <definedName name="Z_C9A812A3_B23E_4057_8694_158B0DEE8D06_.wvu.PrintArea" localSheetId="3" hidden="1">'(5) Talento Humano'!$A$2:$U$12</definedName>
    <definedName name="Z_C9A812A3_B23E_4057_8694_158B0DEE8D06_.wvu.PrintArea" localSheetId="4" hidden="1">'(6) Seguridad y Salud T'!$A$1:$U$12</definedName>
    <definedName name="Z_C9A812A3_B23E_4057_8694_158B0DEE8D06_.wvu.PrintArea" localSheetId="5" hidden="1">'(7) Sistemas'!$A$1:$U$13</definedName>
    <definedName name="Z_C9A812A3_B23E_4057_8694_158B0DEE8D06_.wvu.PrintArea" localSheetId="6" hidden="1">'(8) Archivo Central'!$A$1:$U$13</definedName>
    <definedName name="Z_C9A812A3_B23E_4057_8694_158B0DEE8D06_.wvu.PrintArea" localSheetId="11" hidden="1">'Evaluación de Controles'!$B$1:$Y$50</definedName>
    <definedName name="Z_C9A812A3_B23E_4057_8694_158B0DEE8D06_.wvu.PrintArea" localSheetId="13" hidden="1">Evolución!$K$1:$Q$10</definedName>
    <definedName name="Z_C9A812A3_B23E_4057_8694_158B0DEE8D06_.wvu.PrintArea" localSheetId="15" hidden="1">Impactos!$A$1:$G$12</definedName>
    <definedName name="Z_C9A812A3_B23E_4057_8694_158B0DEE8D06_.wvu.PrintArea" localSheetId="12" hidden="1">Resumen!$A$2:$O$31</definedName>
    <definedName name="Z_C9A812A3_B23E_4057_8694_158B0DEE8D06_.wvu.PrintTitles" localSheetId="7" hidden="1">'(10) Contabilidad'!$8:$9</definedName>
    <definedName name="Z_C9A812A3_B23E_4057_8694_158B0DEE8D06_.wvu.PrintTitles" localSheetId="8" hidden="1">'(11) Presupuesto'!$9:$10</definedName>
    <definedName name="Z_C9A812A3_B23E_4057_8694_158B0DEE8D06_.wvu.PrintTitles" localSheetId="9" hidden="1">'(12) Tesorería'!$8:$9</definedName>
    <definedName name="Z_C9A812A3_B23E_4057_8694_158B0DEE8D06_.wvu.PrintTitles" localSheetId="1" hidden="1">'(3) Juridica'!$7:$8</definedName>
    <definedName name="Z_C9A812A3_B23E_4057_8694_158B0DEE8D06_.wvu.PrintTitles" localSheetId="3" hidden="1">'(5) Talento Humano'!$7:$8</definedName>
    <definedName name="Z_C9A812A3_B23E_4057_8694_158B0DEE8D06_.wvu.PrintTitles" localSheetId="4" hidden="1">'(6) Seguridad y Salud T'!$8:$9</definedName>
    <definedName name="Z_C9A812A3_B23E_4057_8694_158B0DEE8D06_.wvu.PrintTitles" localSheetId="5" hidden="1">'(7) Sistemas'!$8:$9</definedName>
    <definedName name="Z_C9A812A3_B23E_4057_8694_158B0DEE8D06_.wvu.PrintTitles" localSheetId="6" hidden="1">'(8) Archivo Central'!$7:$8</definedName>
    <definedName name="Z_C9A812A3_B23E_4057_8694_158B0DEE8D06_.wvu.PrintTitles" localSheetId="11" hidden="1">'Evaluación de Controles'!$1:$3</definedName>
    <definedName name="Z_CC42E740_ADA2_4B3E_AB77_9BBCCE9EC444_.wvu.Cols" localSheetId="0" hidden="1">'(1) Planeación'!#REF!,'(1) Planeación'!$D:$D,'(1) Planeación'!$I:$K,'(1) Planeación'!$O:$O,'(1) Planeación'!$Q:$R,'(1) Planeación'!$T:$V</definedName>
    <definedName name="Z_CC42E740_ADA2_4B3E_AB77_9BBCCE9EC444_.wvu.Cols" localSheetId="7" hidden="1">'(10) Contabilidad'!$D:$D,'(10) Contabilidad'!$F:$F,'(10) Contabilidad'!$K:$M,'(10) Contabilidad'!$Q:$Q,'(10) Contabilidad'!$S:$T,'(10) Contabilidad'!$V:$X</definedName>
    <definedName name="Z_CC42E740_ADA2_4B3E_AB77_9BBCCE9EC444_.wvu.Cols" localSheetId="8" hidden="1">'(11) Presupuesto'!#REF!,'(11) Presupuesto'!$E:$E,'(11) Presupuesto'!$J:$L,'(11) Presupuesto'!$P:$P,'(11) Presupuesto'!$R:$S,'(11) Presupuesto'!$U:$W</definedName>
    <definedName name="Z_CC42E740_ADA2_4B3E_AB77_9BBCCE9EC444_.wvu.Cols" localSheetId="9" hidden="1">'(12) Tesorería'!#REF!,'(12) Tesorería'!$E:$E,'(12) Tesorería'!$J:$L,'(12) Tesorería'!$P:$P,'(12) Tesorería'!$R:$S,'(12) Tesorería'!$U:$W</definedName>
    <definedName name="Z_CC42E740_ADA2_4B3E_AB77_9BBCCE9EC444_.wvu.Cols" localSheetId="1" hidden="1">'(3) Juridica'!#REF!,'(3) Juridica'!$E:$E,'(3) Juridica'!$J:$L,'(3) Juridica'!$P:$P,'(3) Juridica'!$R:$S,'(3) Juridica'!$U:$W</definedName>
    <definedName name="Z_CC42E740_ADA2_4B3E_AB77_9BBCCE9EC444_.wvu.Cols" localSheetId="2" hidden="1">'(4) Contratación'!#REF!,'(4) Contratación'!$E:$E,'(4) Contratación'!$J:$L,'(4) Contratación'!$P:$P,'(4) Contratación'!$R:$S,'(4) Contratación'!$U:$W</definedName>
    <definedName name="Z_CC42E740_ADA2_4B3E_AB77_9BBCCE9EC444_.wvu.Cols" localSheetId="3" hidden="1">'(5) Talento Humano'!#REF!,'(5) Talento Humano'!$E:$E,'(5) Talento Humano'!$J:$L,'(5) Talento Humano'!$P:$P,'(5) Talento Humano'!$R:$S,'(5) Talento Humano'!$U:$W</definedName>
    <definedName name="Z_CC42E740_ADA2_4B3E_AB77_9BBCCE9EC444_.wvu.Cols" localSheetId="4" hidden="1">'(6) Seguridad y Salud T'!#REF!,'(6) Seguridad y Salud T'!$E:$E,'(6) Seguridad y Salud T'!$J:$L,'(6) Seguridad y Salud T'!$P:$P,'(6) Seguridad y Salud T'!$R:$S,'(6) Seguridad y Salud T'!$U:$W</definedName>
    <definedName name="Z_CC42E740_ADA2_4B3E_AB77_9BBCCE9EC444_.wvu.Cols" localSheetId="12" hidden="1">Resumen!$Q:$AE,Resumen!$AH:$AX</definedName>
    <definedName name="Z_CC42E740_ADA2_4B3E_AB77_9BBCCE9EC444_.wvu.PrintArea" localSheetId="7" hidden="1">'(10) Contabilidad'!$A$1:$V$12</definedName>
    <definedName name="Z_CC42E740_ADA2_4B3E_AB77_9BBCCE9EC444_.wvu.PrintArea" localSheetId="8" hidden="1">'(11) Presupuesto'!$A$4:$U$12</definedName>
    <definedName name="Z_CC42E740_ADA2_4B3E_AB77_9BBCCE9EC444_.wvu.PrintArea" localSheetId="9" hidden="1">'(12) Tesorería'!$A$1:$U$13</definedName>
    <definedName name="Z_CC42E740_ADA2_4B3E_AB77_9BBCCE9EC444_.wvu.PrintArea" localSheetId="10" hidden="1">'(13) Almacén'!$A$1:$U$12</definedName>
    <definedName name="Z_CC42E740_ADA2_4B3E_AB77_9BBCCE9EC444_.wvu.PrintArea" localSheetId="1" hidden="1">'(3) Juridica'!$A$1:$U$10</definedName>
    <definedName name="Z_CC42E740_ADA2_4B3E_AB77_9BBCCE9EC444_.wvu.PrintArea" localSheetId="2" hidden="1">'(4) Contratación'!$A$1:$U$10</definedName>
    <definedName name="Z_CC42E740_ADA2_4B3E_AB77_9BBCCE9EC444_.wvu.PrintArea" localSheetId="3" hidden="1">'(5) Talento Humano'!$A$2:$U$12</definedName>
    <definedName name="Z_CC42E740_ADA2_4B3E_AB77_9BBCCE9EC444_.wvu.PrintArea" localSheetId="4" hidden="1">'(6) Seguridad y Salud T'!$A$1:$U$12</definedName>
    <definedName name="Z_CC42E740_ADA2_4B3E_AB77_9BBCCE9EC444_.wvu.PrintArea" localSheetId="5" hidden="1">'(7) Sistemas'!$A$1:$U$13</definedName>
    <definedName name="Z_CC42E740_ADA2_4B3E_AB77_9BBCCE9EC444_.wvu.PrintArea" localSheetId="6" hidden="1">'(8) Archivo Central'!$A$1:$U$13</definedName>
    <definedName name="Z_CC42E740_ADA2_4B3E_AB77_9BBCCE9EC444_.wvu.PrintArea" localSheetId="11" hidden="1">'Evaluación de Controles'!$B$1:$Y$50</definedName>
    <definedName name="Z_CC42E740_ADA2_4B3E_AB77_9BBCCE9EC444_.wvu.PrintArea" localSheetId="13" hidden="1">Evolución!$K$1:$Q$10</definedName>
    <definedName name="Z_CC42E740_ADA2_4B3E_AB77_9BBCCE9EC444_.wvu.PrintArea" localSheetId="15" hidden="1">Impactos!$A$1:$G$12</definedName>
    <definedName name="Z_CC42E740_ADA2_4B3E_AB77_9BBCCE9EC444_.wvu.PrintArea" localSheetId="12" hidden="1">Resumen!$A$2:$O$31</definedName>
    <definedName name="Z_CC42E740_ADA2_4B3E_AB77_9BBCCE9EC444_.wvu.PrintTitles" localSheetId="7" hidden="1">'(10) Contabilidad'!$8:$9</definedName>
    <definedName name="Z_CC42E740_ADA2_4B3E_AB77_9BBCCE9EC444_.wvu.PrintTitles" localSheetId="8" hidden="1">'(11) Presupuesto'!$9:$10</definedName>
    <definedName name="Z_CC42E740_ADA2_4B3E_AB77_9BBCCE9EC444_.wvu.PrintTitles" localSheetId="9" hidden="1">'(12) Tesorería'!$8:$9</definedName>
    <definedName name="Z_CC42E740_ADA2_4B3E_AB77_9BBCCE9EC444_.wvu.PrintTitles" localSheetId="1" hidden="1">'(3) Juridica'!$7:$8</definedName>
    <definedName name="Z_CC42E740_ADA2_4B3E_AB77_9BBCCE9EC444_.wvu.PrintTitles" localSheetId="3" hidden="1">'(5) Talento Humano'!$7:$8</definedName>
    <definedName name="Z_CC42E740_ADA2_4B3E_AB77_9BBCCE9EC444_.wvu.PrintTitles" localSheetId="4" hidden="1">'(6) Seguridad y Salud T'!$8:$9</definedName>
    <definedName name="Z_CC42E740_ADA2_4B3E_AB77_9BBCCE9EC444_.wvu.PrintTitles" localSheetId="5" hidden="1">'(7) Sistemas'!$8:$9</definedName>
    <definedName name="Z_CC42E740_ADA2_4B3E_AB77_9BBCCE9EC444_.wvu.PrintTitles" localSheetId="6" hidden="1">'(8) Archivo Central'!$7:$8</definedName>
    <definedName name="Z_CC42E740_ADA2_4B3E_AB77_9BBCCE9EC444_.wvu.PrintTitles" localSheetId="11" hidden="1">'Evaluación de Controles'!$1:$3</definedName>
    <definedName name="Z_D504B807_AE7E_4042_848D_21D8E9CBBAC1_.wvu.Cols" localSheetId="0" hidden="1">'(1) Planeación'!#REF!,'(1) Planeación'!$D:$D,'(1) Planeación'!$I:$K,'(1) Planeación'!$O:$O,'(1) Planeación'!$Q:$R,'(1) Planeación'!$T:$V</definedName>
    <definedName name="Z_D504B807_AE7E_4042_848D_21D8E9CBBAC1_.wvu.Cols" localSheetId="12" hidden="1">Resumen!$Q:$AE,Resumen!$AH:$AX</definedName>
    <definedName name="Z_D504B807_AE7E_4042_848D_21D8E9CBBAC1_.wvu.PrintArea" localSheetId="7" hidden="1">'(10) Contabilidad'!$A$1:$V$12</definedName>
    <definedName name="Z_D504B807_AE7E_4042_848D_21D8E9CBBAC1_.wvu.PrintArea" localSheetId="8" hidden="1">'(11) Presupuesto'!$A$4:$U$12</definedName>
    <definedName name="Z_D504B807_AE7E_4042_848D_21D8E9CBBAC1_.wvu.PrintArea" localSheetId="9" hidden="1">'(12) Tesorería'!$A$1:$U$13</definedName>
    <definedName name="Z_D504B807_AE7E_4042_848D_21D8E9CBBAC1_.wvu.PrintArea" localSheetId="10" hidden="1">'(13) Almacén'!$A$1:$U$12</definedName>
    <definedName name="Z_D504B807_AE7E_4042_848D_21D8E9CBBAC1_.wvu.PrintArea" localSheetId="1" hidden="1">'(3) Juridica'!$A$1:$U$10</definedName>
    <definedName name="Z_D504B807_AE7E_4042_848D_21D8E9CBBAC1_.wvu.PrintArea" localSheetId="2" hidden="1">'(4) Contratación'!$A$1:$U$10</definedName>
    <definedName name="Z_D504B807_AE7E_4042_848D_21D8E9CBBAC1_.wvu.PrintArea" localSheetId="3" hidden="1">'(5) Talento Humano'!$A$2:$U$12</definedName>
    <definedName name="Z_D504B807_AE7E_4042_848D_21D8E9CBBAC1_.wvu.PrintArea" localSheetId="4" hidden="1">'(6) Seguridad y Salud T'!$A$1:$U$12</definedName>
    <definedName name="Z_D504B807_AE7E_4042_848D_21D8E9CBBAC1_.wvu.PrintArea" localSheetId="5" hidden="1">'(7) Sistemas'!$A$1:$U$13</definedName>
    <definedName name="Z_D504B807_AE7E_4042_848D_21D8E9CBBAC1_.wvu.PrintArea" localSheetId="6" hidden="1">'(8) Archivo Central'!$A$1:$U$13</definedName>
    <definedName name="Z_D504B807_AE7E_4042_848D_21D8E9CBBAC1_.wvu.PrintArea" localSheetId="11" hidden="1">'Evaluación de Controles'!$B$1:$Y$50</definedName>
    <definedName name="Z_D504B807_AE7E_4042_848D_21D8E9CBBAC1_.wvu.PrintArea" localSheetId="13" hidden="1">Evolución!$K$1:$Q$10</definedName>
    <definedName name="Z_D504B807_AE7E_4042_848D_21D8E9CBBAC1_.wvu.PrintArea" localSheetId="15" hidden="1">Impactos!$A$1:$G$12</definedName>
    <definedName name="Z_D504B807_AE7E_4042_848D_21D8E9CBBAC1_.wvu.PrintArea" localSheetId="12" hidden="1">Resumen!$A$2:$O$31</definedName>
    <definedName name="Z_D504B807_AE7E_4042_848D_21D8E9CBBAC1_.wvu.PrintTitles" localSheetId="7" hidden="1">'(10) Contabilidad'!$8:$9</definedName>
    <definedName name="Z_D504B807_AE7E_4042_848D_21D8E9CBBAC1_.wvu.PrintTitles" localSheetId="8" hidden="1">'(11) Presupuesto'!$9:$10</definedName>
    <definedName name="Z_D504B807_AE7E_4042_848D_21D8E9CBBAC1_.wvu.PrintTitles" localSheetId="9" hidden="1">'(12) Tesorería'!$8:$9</definedName>
    <definedName name="Z_D504B807_AE7E_4042_848D_21D8E9CBBAC1_.wvu.PrintTitles" localSheetId="1" hidden="1">'(3) Juridica'!$7:$8</definedName>
    <definedName name="Z_D504B807_AE7E_4042_848D_21D8E9CBBAC1_.wvu.PrintTitles" localSheetId="3" hidden="1">'(5) Talento Humano'!$7:$8</definedName>
    <definedName name="Z_D504B807_AE7E_4042_848D_21D8E9CBBAC1_.wvu.PrintTitles" localSheetId="4" hidden="1">'(6) Seguridad y Salud T'!$8:$9</definedName>
    <definedName name="Z_D504B807_AE7E_4042_848D_21D8E9CBBAC1_.wvu.PrintTitles" localSheetId="5" hidden="1">'(7) Sistemas'!$8:$9</definedName>
    <definedName name="Z_D504B807_AE7E_4042_848D_21D8E9CBBAC1_.wvu.PrintTitles" localSheetId="6" hidden="1">'(8) Archivo Central'!$7:$8</definedName>
    <definedName name="Z_D504B807_AE7E_4042_848D_21D8E9CBBAC1_.wvu.PrintTitles" localSheetId="11" hidden="1">'Evaluación de Controles'!$1:$3</definedName>
    <definedName name="Z_D674221F_3F50_45D7_B99E_107AE99970DE_.wvu.Cols" localSheetId="0" hidden="1">'(1) Planeación'!#REF!,'(1) Planeación'!$D:$D,'(1) Planeación'!$I:$K,'(1) Planeación'!$O:$O,'(1) Planeación'!$Q:$R,'(1) Planeación'!$T:$V</definedName>
    <definedName name="Z_D674221F_3F50_45D7_B99E_107AE99970DE_.wvu.Cols" localSheetId="7" hidden="1">'(10) Contabilidad'!$D:$D,'(10) Contabilidad'!$F:$F,'(10) Contabilidad'!$K:$M,'(10) Contabilidad'!$Q:$Q,'(10) Contabilidad'!$S:$T,'(10) Contabilidad'!$V:$X</definedName>
    <definedName name="Z_D674221F_3F50_45D7_B99E_107AE99970DE_.wvu.Cols" localSheetId="8" hidden="1">'(11) Presupuesto'!#REF!,'(11) Presupuesto'!$E:$E,'(11) Presupuesto'!$J:$L,'(11) Presupuesto'!$P:$P,'(11) Presupuesto'!$R:$S,'(11) Presupuesto'!$U:$W</definedName>
    <definedName name="Z_D674221F_3F50_45D7_B99E_107AE99970DE_.wvu.Cols" localSheetId="1" hidden="1">'(3) Juridica'!#REF!,'(3) Juridica'!$E:$E,'(3) Juridica'!$J:$L,'(3) Juridica'!$P:$P,'(3) Juridica'!$R:$S,'(3) Juridica'!$U:$W</definedName>
    <definedName name="Z_D674221F_3F50_45D7_B99E_107AE99970DE_.wvu.Cols" localSheetId="2" hidden="1">'(4) Contratación'!#REF!,'(4) Contratación'!$E:$E,'(4) Contratación'!$J:$L,'(4) Contratación'!$P:$P,'(4) Contratación'!$R:$S,'(4) Contratación'!$U:$W</definedName>
    <definedName name="Z_D674221F_3F50_45D7_B99E_107AE99970DE_.wvu.Cols" localSheetId="3" hidden="1">'(5) Talento Humano'!#REF!,'(5) Talento Humano'!$E:$E,'(5) Talento Humano'!$J:$L,'(5) Talento Humano'!$P:$P,'(5) Talento Humano'!$R:$S,'(5) Talento Humano'!$U:$W</definedName>
    <definedName name="Z_D674221F_3F50_45D7_B99E_107AE99970DE_.wvu.Cols" localSheetId="4" hidden="1">'(6) Seguridad y Salud T'!#REF!,'(6) Seguridad y Salud T'!$E:$E,'(6) Seguridad y Salud T'!$J:$L,'(6) Seguridad y Salud T'!$P:$P,'(6) Seguridad y Salud T'!$R:$S,'(6) Seguridad y Salud T'!$U:$W</definedName>
    <definedName name="Z_D674221F_3F50_45D7_B99E_107AE99970DE_.wvu.Cols" localSheetId="12" hidden="1">Resumen!$Q:$AE,Resumen!$AH:$AX</definedName>
    <definedName name="Z_D674221F_3F50_45D7_B99E_107AE99970DE_.wvu.PrintArea" localSheetId="7" hidden="1">'(10) Contabilidad'!$A$1:$V$12</definedName>
    <definedName name="Z_D674221F_3F50_45D7_B99E_107AE99970DE_.wvu.PrintArea" localSheetId="8" hidden="1">'(11) Presupuesto'!$A$4:$U$12</definedName>
    <definedName name="Z_D674221F_3F50_45D7_B99E_107AE99970DE_.wvu.PrintArea" localSheetId="9" hidden="1">'(12) Tesorería'!$A$1:$U$13</definedName>
    <definedName name="Z_D674221F_3F50_45D7_B99E_107AE99970DE_.wvu.PrintArea" localSheetId="10" hidden="1">'(13) Almacén'!$A$1:$U$12</definedName>
    <definedName name="Z_D674221F_3F50_45D7_B99E_107AE99970DE_.wvu.PrintArea" localSheetId="1" hidden="1">'(3) Juridica'!$A$1:$U$10</definedName>
    <definedName name="Z_D674221F_3F50_45D7_B99E_107AE99970DE_.wvu.PrintArea" localSheetId="2" hidden="1">'(4) Contratación'!$A$1:$U$10</definedName>
    <definedName name="Z_D674221F_3F50_45D7_B99E_107AE99970DE_.wvu.PrintArea" localSheetId="3" hidden="1">'(5) Talento Humano'!$A$2:$U$12</definedName>
    <definedName name="Z_D674221F_3F50_45D7_B99E_107AE99970DE_.wvu.PrintArea" localSheetId="4" hidden="1">'(6) Seguridad y Salud T'!$A$1:$U$12</definedName>
    <definedName name="Z_D674221F_3F50_45D7_B99E_107AE99970DE_.wvu.PrintArea" localSheetId="5" hidden="1">'(7) Sistemas'!$A$1:$U$13</definedName>
    <definedName name="Z_D674221F_3F50_45D7_B99E_107AE99970DE_.wvu.PrintArea" localSheetId="6" hidden="1">'(8) Archivo Central'!$A$1:$U$13</definedName>
    <definedName name="Z_D674221F_3F50_45D7_B99E_107AE99970DE_.wvu.PrintArea" localSheetId="11" hidden="1">'Evaluación de Controles'!$B$1:$Y$50</definedName>
    <definedName name="Z_D674221F_3F50_45D7_B99E_107AE99970DE_.wvu.PrintArea" localSheetId="13" hidden="1">Evolución!$K$1:$Q$10</definedName>
    <definedName name="Z_D674221F_3F50_45D7_B99E_107AE99970DE_.wvu.PrintArea" localSheetId="15" hidden="1">Impactos!$A$1:$G$12</definedName>
    <definedName name="Z_D674221F_3F50_45D7_B99E_107AE99970DE_.wvu.PrintArea" localSheetId="12" hidden="1">Resumen!$A$2:$O$31</definedName>
    <definedName name="Z_D674221F_3F50_45D7_B99E_107AE99970DE_.wvu.PrintTitles" localSheetId="7" hidden="1">'(10) Contabilidad'!$8:$9</definedName>
    <definedName name="Z_D674221F_3F50_45D7_B99E_107AE99970DE_.wvu.PrintTitles" localSheetId="8" hidden="1">'(11) Presupuesto'!$9:$10</definedName>
    <definedName name="Z_D674221F_3F50_45D7_B99E_107AE99970DE_.wvu.PrintTitles" localSheetId="9" hidden="1">'(12) Tesorería'!$8:$9</definedName>
    <definedName name="Z_D674221F_3F50_45D7_B99E_107AE99970DE_.wvu.PrintTitles" localSheetId="1" hidden="1">'(3) Juridica'!$7:$8</definedName>
    <definedName name="Z_D674221F_3F50_45D7_B99E_107AE99970DE_.wvu.PrintTitles" localSheetId="3" hidden="1">'(5) Talento Humano'!$7:$8</definedName>
    <definedName name="Z_D674221F_3F50_45D7_B99E_107AE99970DE_.wvu.PrintTitles" localSheetId="4" hidden="1">'(6) Seguridad y Salud T'!$8:$9</definedName>
    <definedName name="Z_D674221F_3F50_45D7_B99E_107AE99970DE_.wvu.PrintTitles" localSheetId="5" hidden="1">'(7) Sistemas'!$8:$9</definedName>
    <definedName name="Z_D674221F_3F50_45D7_B99E_107AE99970DE_.wvu.PrintTitles" localSheetId="6" hidden="1">'(8) Archivo Central'!$7:$8</definedName>
    <definedName name="Z_D674221F_3F50_45D7_B99E_107AE99970DE_.wvu.PrintTitles" localSheetId="11" hidden="1">'Evaluación de Controles'!$1:$3</definedName>
    <definedName name="Z_D8BB7E15_0E8F_45FC_AD1A_6D8C295A087C_.wvu.Cols" localSheetId="0" hidden="1">'(1) Planeación'!#REF!,'(1) Planeación'!$D:$D,'(1) Planeación'!$I:$K,'(1) Planeación'!$O:$O,'(1) Planeación'!$Q:$R,'(1) Planeación'!$T:$V</definedName>
    <definedName name="Z_D8BB7E15_0E8F_45FC_AD1A_6D8C295A087C_.wvu.Cols" localSheetId="7" hidden="1">'(10) Contabilidad'!$D:$D,'(10) Contabilidad'!$F:$F,'(10) Contabilidad'!$K:$M,'(10) Contabilidad'!$Q:$Q,'(10) Contabilidad'!$S:$T,'(10) Contabilidad'!$V:$X</definedName>
    <definedName name="Z_D8BB7E15_0E8F_45FC_AD1A_6D8C295A087C_.wvu.Cols" localSheetId="8" hidden="1">'(11) Presupuesto'!#REF!,'(11) Presupuesto'!$E:$E,'(11) Presupuesto'!$J:$L,'(11) Presupuesto'!$P:$P,'(11) Presupuesto'!$R:$S,'(11) Presupuesto'!$U:$W</definedName>
    <definedName name="Z_D8BB7E15_0E8F_45FC_AD1A_6D8C295A087C_.wvu.Cols" localSheetId="9" hidden="1">'(12) Tesorería'!#REF!,'(12) Tesorería'!$E:$E,'(12) Tesorería'!$J:$L,'(12) Tesorería'!$P:$P,'(12) Tesorería'!$R:$S,'(12) Tesorería'!$U:$W</definedName>
    <definedName name="Z_D8BB7E15_0E8F_45FC_AD1A_6D8C295A087C_.wvu.Cols" localSheetId="1" hidden="1">'(3) Juridica'!#REF!,'(3) Juridica'!$E:$E,'(3) Juridica'!$J:$L,'(3) Juridica'!$P:$P,'(3) Juridica'!$R:$S,'(3) Juridica'!$U:$W</definedName>
    <definedName name="Z_D8BB7E15_0E8F_45FC_AD1A_6D8C295A087C_.wvu.Cols" localSheetId="2" hidden="1">'(4) Contratación'!#REF!,'(4) Contratación'!$E:$E,'(4) Contratación'!$J:$L,'(4) Contratación'!$P:$P,'(4) Contratación'!$R:$S,'(4) Contratación'!$U:$W</definedName>
    <definedName name="Z_D8BB7E15_0E8F_45FC_AD1A_6D8C295A087C_.wvu.Cols" localSheetId="3" hidden="1">'(5) Talento Humano'!#REF!,'(5) Talento Humano'!$E:$E,'(5) Talento Humano'!$J:$L,'(5) Talento Humano'!$P:$P,'(5) Talento Humano'!$R:$S,'(5) Talento Humano'!$U:$W</definedName>
    <definedName name="Z_D8BB7E15_0E8F_45FC_AD1A_6D8C295A087C_.wvu.Cols" localSheetId="4" hidden="1">'(6) Seguridad y Salud T'!#REF!,'(6) Seguridad y Salud T'!$E:$E,'(6) Seguridad y Salud T'!$J:$L,'(6) Seguridad y Salud T'!$P:$P,'(6) Seguridad y Salud T'!$R:$S,'(6) Seguridad y Salud T'!$U:$W</definedName>
    <definedName name="Z_D8BB7E15_0E8F_45FC_AD1A_6D8C295A087C_.wvu.Cols" localSheetId="5" hidden="1">'(7) Sistemas'!#REF!,'(7) Sistemas'!$E:$E,'(7) Sistemas'!$J:$L,'(7) Sistemas'!$P:$P,'(7) Sistemas'!$R:$S,'(7) Sistemas'!$U:$W</definedName>
    <definedName name="Z_D8BB7E15_0E8F_45FC_AD1A_6D8C295A087C_.wvu.Cols" localSheetId="6" hidden="1">'(8) Archivo Central'!#REF!,'(8) Archivo Central'!$E:$E,'(8) Archivo Central'!$J:$L,'(8) Archivo Central'!$P:$P,'(8) Archivo Central'!$R:$S,'(8) Archivo Central'!$U:$U</definedName>
    <definedName name="Z_D8BB7E15_0E8F_45FC_AD1A_6D8C295A087C_.wvu.Cols" localSheetId="12" hidden="1">Resumen!$Q:$AE,Resumen!$AH:$AX</definedName>
    <definedName name="Z_D8BB7E15_0E8F_45FC_AD1A_6D8C295A087C_.wvu.PrintArea" localSheetId="7" hidden="1">'(10) Contabilidad'!$A$1:$V$12</definedName>
    <definedName name="Z_D8BB7E15_0E8F_45FC_AD1A_6D8C295A087C_.wvu.PrintArea" localSheetId="8" hidden="1">'(11) Presupuesto'!$A$4:$U$12</definedName>
    <definedName name="Z_D8BB7E15_0E8F_45FC_AD1A_6D8C295A087C_.wvu.PrintArea" localSheetId="9" hidden="1">'(12) Tesorería'!$A$1:$U$13</definedName>
    <definedName name="Z_D8BB7E15_0E8F_45FC_AD1A_6D8C295A087C_.wvu.PrintArea" localSheetId="10" hidden="1">'(13) Almacén'!$A$1:$U$12</definedName>
    <definedName name="Z_D8BB7E15_0E8F_45FC_AD1A_6D8C295A087C_.wvu.PrintArea" localSheetId="1" hidden="1">'(3) Juridica'!$A$1:$U$10</definedName>
    <definedName name="Z_D8BB7E15_0E8F_45FC_AD1A_6D8C295A087C_.wvu.PrintArea" localSheetId="2" hidden="1">'(4) Contratación'!$A$1:$U$10</definedName>
    <definedName name="Z_D8BB7E15_0E8F_45FC_AD1A_6D8C295A087C_.wvu.PrintArea" localSheetId="3" hidden="1">'(5) Talento Humano'!$A$2:$U$12</definedName>
    <definedName name="Z_D8BB7E15_0E8F_45FC_AD1A_6D8C295A087C_.wvu.PrintArea" localSheetId="4" hidden="1">'(6) Seguridad y Salud T'!$A$1:$U$12</definedName>
    <definedName name="Z_D8BB7E15_0E8F_45FC_AD1A_6D8C295A087C_.wvu.PrintArea" localSheetId="5" hidden="1">'(7) Sistemas'!$A$1:$U$13</definedName>
    <definedName name="Z_D8BB7E15_0E8F_45FC_AD1A_6D8C295A087C_.wvu.PrintArea" localSheetId="6" hidden="1">'(8) Archivo Central'!$A$1:$U$13</definedName>
    <definedName name="Z_D8BB7E15_0E8F_45FC_AD1A_6D8C295A087C_.wvu.PrintArea" localSheetId="11" hidden="1">'Evaluación de Controles'!$B$1:$Y$50</definedName>
    <definedName name="Z_D8BB7E15_0E8F_45FC_AD1A_6D8C295A087C_.wvu.PrintArea" localSheetId="13" hidden="1">Evolución!$K$1:$Q$10</definedName>
    <definedName name="Z_D8BB7E15_0E8F_45FC_AD1A_6D8C295A087C_.wvu.PrintArea" localSheetId="15" hidden="1">Impactos!$A$1:$G$12</definedName>
    <definedName name="Z_D8BB7E15_0E8F_45FC_AD1A_6D8C295A087C_.wvu.PrintArea" localSheetId="12" hidden="1">Resumen!$A$2:$O$31</definedName>
    <definedName name="Z_D8BB7E15_0E8F_45FC_AD1A_6D8C295A087C_.wvu.PrintTitles" localSheetId="7" hidden="1">'(10) Contabilidad'!$8:$9</definedName>
    <definedName name="Z_D8BB7E15_0E8F_45FC_AD1A_6D8C295A087C_.wvu.PrintTitles" localSheetId="8" hidden="1">'(11) Presupuesto'!$9:$10</definedName>
    <definedName name="Z_D8BB7E15_0E8F_45FC_AD1A_6D8C295A087C_.wvu.PrintTitles" localSheetId="9" hidden="1">'(12) Tesorería'!$8:$9</definedName>
    <definedName name="Z_D8BB7E15_0E8F_45FC_AD1A_6D8C295A087C_.wvu.PrintTitles" localSheetId="1" hidden="1">'(3) Juridica'!$7:$8</definedName>
    <definedName name="Z_D8BB7E15_0E8F_45FC_AD1A_6D8C295A087C_.wvu.PrintTitles" localSheetId="3" hidden="1">'(5) Talento Humano'!$7:$8</definedName>
    <definedName name="Z_D8BB7E15_0E8F_45FC_AD1A_6D8C295A087C_.wvu.PrintTitles" localSheetId="4" hidden="1">'(6) Seguridad y Salud T'!$8:$9</definedName>
    <definedName name="Z_D8BB7E15_0E8F_45FC_AD1A_6D8C295A087C_.wvu.PrintTitles" localSheetId="5" hidden="1">'(7) Sistemas'!$8:$9</definedName>
    <definedName name="Z_D8BB7E15_0E8F_45FC_AD1A_6D8C295A087C_.wvu.PrintTitles" localSheetId="6" hidden="1">'(8) Archivo Central'!$7:$8</definedName>
    <definedName name="Z_D8BB7E15_0E8F_45FC_AD1A_6D8C295A087C_.wvu.PrintTitles" localSheetId="11" hidden="1">'Evaluación de Controles'!$1:$3</definedName>
    <definedName name="Z_DC041AD4_35AB_4F1B_9F3D_F08C88A9A16C_.wvu.Cols" localSheetId="0" hidden="1">'(1) Planeación'!#REF!,'(1) Planeación'!$D:$D,'(1) Planeación'!$I:$K,'(1) Planeación'!$O:$O,'(1) Planeación'!$Q:$R,'(1) Planeación'!$T:$V</definedName>
    <definedName name="Z_DC041AD4_35AB_4F1B_9F3D_F08C88A9A16C_.wvu.Cols" localSheetId="7" hidden="1">'(10) Contabilidad'!$D:$D,'(10) Contabilidad'!$F:$F,'(10) Contabilidad'!$K:$M,'(10) Contabilidad'!$Q:$Q,'(10) Contabilidad'!$S:$T,'(10) Contabilidad'!$V:$X</definedName>
    <definedName name="Z_DC041AD4_35AB_4F1B_9F3D_F08C88A9A16C_.wvu.Cols" localSheetId="8" hidden="1">'(11) Presupuesto'!#REF!,'(11) Presupuesto'!$E:$E,'(11) Presupuesto'!$J:$L,'(11) Presupuesto'!$P:$P,'(11) Presupuesto'!$R:$S,'(11) Presupuesto'!$U:$W</definedName>
    <definedName name="Z_DC041AD4_35AB_4F1B_9F3D_F08C88A9A16C_.wvu.Cols" localSheetId="1" hidden="1">'(3) Juridica'!#REF!,'(3) Juridica'!$E:$E,'(3) Juridica'!$J:$L,'(3) Juridica'!$P:$P,'(3) Juridica'!$R:$S,'(3) Juridica'!$U:$W</definedName>
    <definedName name="Z_DC041AD4_35AB_4F1B_9F3D_F08C88A9A16C_.wvu.Cols" localSheetId="2" hidden="1">'(4) Contratación'!#REF!,'(4) Contratación'!$E:$E,'(4) Contratación'!$J:$L,'(4) Contratación'!$P:$P,'(4) Contratación'!$R:$S,'(4) Contratación'!$U:$W</definedName>
    <definedName name="Z_DC041AD4_35AB_4F1B_9F3D_F08C88A9A16C_.wvu.Cols" localSheetId="3" hidden="1">'(5) Talento Humano'!#REF!,'(5) Talento Humano'!$E:$E,'(5) Talento Humano'!$J:$L,'(5) Talento Humano'!$P:$P,'(5) Talento Humano'!$R:$S,'(5) Talento Humano'!$U:$W</definedName>
    <definedName name="Z_DC041AD4_35AB_4F1B_9F3D_F08C88A9A16C_.wvu.Cols" localSheetId="4" hidden="1">'(6) Seguridad y Salud T'!#REF!,'(6) Seguridad y Salud T'!$E:$E,'(6) Seguridad y Salud T'!$J:$L,'(6) Seguridad y Salud T'!$P:$P,'(6) Seguridad y Salud T'!$R:$S,'(6) Seguridad y Salud T'!$U:$W</definedName>
    <definedName name="Z_DC041AD4_35AB_4F1B_9F3D_F08C88A9A16C_.wvu.Cols" localSheetId="12" hidden="1">Resumen!$Q:$AE,Resumen!$AH:$AX</definedName>
    <definedName name="Z_DC041AD4_35AB_4F1B_9F3D_F08C88A9A16C_.wvu.PrintArea" localSheetId="7" hidden="1">'(10) Contabilidad'!$A$1:$V$12</definedName>
    <definedName name="Z_DC041AD4_35AB_4F1B_9F3D_F08C88A9A16C_.wvu.PrintArea" localSheetId="8" hidden="1">'(11) Presupuesto'!$A$4:$U$12</definedName>
    <definedName name="Z_DC041AD4_35AB_4F1B_9F3D_F08C88A9A16C_.wvu.PrintArea" localSheetId="9" hidden="1">'(12) Tesorería'!$A$1:$U$13</definedName>
    <definedName name="Z_DC041AD4_35AB_4F1B_9F3D_F08C88A9A16C_.wvu.PrintArea" localSheetId="10" hidden="1">'(13) Almacén'!$A$1:$U$12</definedName>
    <definedName name="Z_DC041AD4_35AB_4F1B_9F3D_F08C88A9A16C_.wvu.PrintArea" localSheetId="1" hidden="1">'(3) Juridica'!$A$1:$U$10</definedName>
    <definedName name="Z_DC041AD4_35AB_4F1B_9F3D_F08C88A9A16C_.wvu.PrintArea" localSheetId="2" hidden="1">'(4) Contratación'!$A$1:$U$10</definedName>
    <definedName name="Z_DC041AD4_35AB_4F1B_9F3D_F08C88A9A16C_.wvu.PrintArea" localSheetId="3" hidden="1">'(5) Talento Humano'!$A$2:$U$12</definedName>
    <definedName name="Z_DC041AD4_35AB_4F1B_9F3D_F08C88A9A16C_.wvu.PrintArea" localSheetId="4" hidden="1">'(6) Seguridad y Salud T'!$A$1:$U$12</definedName>
    <definedName name="Z_DC041AD4_35AB_4F1B_9F3D_F08C88A9A16C_.wvu.PrintArea" localSheetId="5" hidden="1">'(7) Sistemas'!$A$1:$U$13</definedName>
    <definedName name="Z_DC041AD4_35AB_4F1B_9F3D_F08C88A9A16C_.wvu.PrintArea" localSheetId="6" hidden="1">'(8) Archivo Central'!$A$1:$U$13</definedName>
    <definedName name="Z_DC041AD4_35AB_4F1B_9F3D_F08C88A9A16C_.wvu.PrintArea" localSheetId="11" hidden="1">'Evaluación de Controles'!$B$1:$Y$50</definedName>
    <definedName name="Z_DC041AD4_35AB_4F1B_9F3D_F08C88A9A16C_.wvu.PrintArea" localSheetId="13" hidden="1">Evolución!$K$1:$Q$10</definedName>
    <definedName name="Z_DC041AD4_35AB_4F1B_9F3D_F08C88A9A16C_.wvu.PrintArea" localSheetId="15" hidden="1">Impactos!$A$1:$G$12</definedName>
    <definedName name="Z_DC041AD4_35AB_4F1B_9F3D_F08C88A9A16C_.wvu.PrintArea" localSheetId="12" hidden="1">Resumen!$A$2:$O$31</definedName>
    <definedName name="Z_DC041AD4_35AB_4F1B_9F3D_F08C88A9A16C_.wvu.PrintTitles" localSheetId="7" hidden="1">'(10) Contabilidad'!$8:$9</definedName>
    <definedName name="Z_DC041AD4_35AB_4F1B_9F3D_F08C88A9A16C_.wvu.PrintTitles" localSheetId="8" hidden="1">'(11) Presupuesto'!$9:$10</definedName>
    <definedName name="Z_DC041AD4_35AB_4F1B_9F3D_F08C88A9A16C_.wvu.PrintTitles" localSheetId="9" hidden="1">'(12) Tesorería'!$8:$9</definedName>
    <definedName name="Z_DC041AD4_35AB_4F1B_9F3D_F08C88A9A16C_.wvu.PrintTitles" localSheetId="1" hidden="1">'(3) Juridica'!$7:$8</definedName>
    <definedName name="Z_DC041AD4_35AB_4F1B_9F3D_F08C88A9A16C_.wvu.PrintTitles" localSheetId="3" hidden="1">'(5) Talento Humano'!$7:$8</definedName>
    <definedName name="Z_DC041AD4_35AB_4F1B_9F3D_F08C88A9A16C_.wvu.PrintTitles" localSheetId="4" hidden="1">'(6) Seguridad y Salud T'!$8:$9</definedName>
    <definedName name="Z_DC041AD4_35AB_4F1B_9F3D_F08C88A9A16C_.wvu.PrintTitles" localSheetId="5" hidden="1">'(7) Sistemas'!$8:$9</definedName>
    <definedName name="Z_DC041AD4_35AB_4F1B_9F3D_F08C88A9A16C_.wvu.PrintTitles" localSheetId="6" hidden="1">'(8) Archivo Central'!$7:$8</definedName>
    <definedName name="Z_DC041AD4_35AB_4F1B_9F3D_F08C88A9A16C_.wvu.PrintTitles" localSheetId="11" hidden="1">'Evaluación de Controles'!$1:$3</definedName>
    <definedName name="Z_E51A7B7A_B72C_4D0D_BEC9_3100296DDB1B_.wvu.Cols" localSheetId="0" hidden="1">'(1) Planeación'!#REF!,'(1) Planeación'!$D:$D,'(1) Planeación'!$I:$K,'(1) Planeación'!$O:$O,'(1) Planeación'!$Q:$R,'(1) Planeación'!$T:$V</definedName>
    <definedName name="Z_E51A7B7A_B72C_4D0D_BEC9_3100296DDB1B_.wvu.Cols" localSheetId="7" hidden="1">'(10) Contabilidad'!$D:$D,'(10) Contabilidad'!$F:$F,'(10) Contabilidad'!$K:$M,'(10) Contabilidad'!$Q:$Q,'(10) Contabilidad'!$S:$T,'(10) Contabilidad'!$V:$X</definedName>
    <definedName name="Z_E51A7B7A_B72C_4D0D_BEC9_3100296DDB1B_.wvu.Cols" localSheetId="8" hidden="1">'(11) Presupuesto'!#REF!,'(11) Presupuesto'!$E:$E,'(11) Presupuesto'!$J:$L,'(11) Presupuesto'!$P:$P,'(11) Presupuesto'!$R:$S,'(11) Presupuesto'!$U:$W</definedName>
    <definedName name="Z_E51A7B7A_B72C_4D0D_BEC9_3100296DDB1B_.wvu.Cols" localSheetId="1" hidden="1">'(3) Juridica'!#REF!,'(3) Juridica'!$E:$E,'(3) Juridica'!$J:$L,'(3) Juridica'!$P:$P,'(3) Juridica'!$R:$S,'(3) Juridica'!$U:$W</definedName>
    <definedName name="Z_E51A7B7A_B72C_4D0D_BEC9_3100296DDB1B_.wvu.Cols" localSheetId="2" hidden="1">'(4) Contratación'!#REF!,'(4) Contratación'!$E:$E,'(4) Contratación'!$J:$L,'(4) Contratación'!$P:$P,'(4) Contratación'!$R:$S,'(4) Contratación'!$U:$W</definedName>
    <definedName name="Z_E51A7B7A_B72C_4D0D_BEC9_3100296DDB1B_.wvu.Cols" localSheetId="3" hidden="1">'(5) Talento Humano'!#REF!,'(5) Talento Humano'!$E:$E,'(5) Talento Humano'!$J:$L,'(5) Talento Humano'!$P:$P,'(5) Talento Humano'!$R:$S,'(5) Talento Humano'!$U:$W</definedName>
    <definedName name="Z_E51A7B7A_B72C_4D0D_BEC9_3100296DDB1B_.wvu.Cols" localSheetId="4" hidden="1">'(6) Seguridad y Salud T'!#REF!,'(6) Seguridad y Salud T'!$E:$E,'(6) Seguridad y Salud T'!$J:$L,'(6) Seguridad y Salud T'!$P:$P,'(6) Seguridad y Salud T'!$R:$S,'(6) Seguridad y Salud T'!$U:$W</definedName>
    <definedName name="Z_E51A7B7A_B72C_4D0D_BEC9_3100296DDB1B_.wvu.Cols" localSheetId="12" hidden="1">Resumen!$Q:$AE,Resumen!$AH:$AX</definedName>
    <definedName name="Z_E51A7B7A_B72C_4D0D_BEC9_3100296DDB1B_.wvu.PrintArea" localSheetId="7" hidden="1">'(10) Contabilidad'!$A$1:$V$12</definedName>
    <definedName name="Z_E51A7B7A_B72C_4D0D_BEC9_3100296DDB1B_.wvu.PrintArea" localSheetId="8" hidden="1">'(11) Presupuesto'!$A$4:$U$12</definedName>
    <definedName name="Z_E51A7B7A_B72C_4D0D_BEC9_3100296DDB1B_.wvu.PrintArea" localSheetId="9" hidden="1">'(12) Tesorería'!$A$1:$U$13</definedName>
    <definedName name="Z_E51A7B7A_B72C_4D0D_BEC9_3100296DDB1B_.wvu.PrintArea" localSheetId="10" hidden="1">'(13) Almacén'!$A$1:$U$12</definedName>
    <definedName name="Z_E51A7B7A_B72C_4D0D_BEC9_3100296DDB1B_.wvu.PrintArea" localSheetId="1" hidden="1">'(3) Juridica'!$A$1:$U$10</definedName>
    <definedName name="Z_E51A7B7A_B72C_4D0D_BEC9_3100296DDB1B_.wvu.PrintArea" localSheetId="2" hidden="1">'(4) Contratación'!$A$1:$U$10</definedName>
    <definedName name="Z_E51A7B7A_B72C_4D0D_BEC9_3100296DDB1B_.wvu.PrintArea" localSheetId="3" hidden="1">'(5) Talento Humano'!$A$2:$U$12</definedName>
    <definedName name="Z_E51A7B7A_B72C_4D0D_BEC9_3100296DDB1B_.wvu.PrintArea" localSheetId="4" hidden="1">'(6) Seguridad y Salud T'!$A$1:$U$12</definedName>
    <definedName name="Z_E51A7B7A_B72C_4D0D_BEC9_3100296DDB1B_.wvu.PrintArea" localSheetId="5" hidden="1">'(7) Sistemas'!$A$1:$U$13</definedName>
    <definedName name="Z_E51A7B7A_B72C_4D0D_BEC9_3100296DDB1B_.wvu.PrintArea" localSheetId="6" hidden="1">'(8) Archivo Central'!$A$1:$U$13</definedName>
    <definedName name="Z_E51A7B7A_B72C_4D0D_BEC9_3100296DDB1B_.wvu.PrintArea" localSheetId="11" hidden="1">'Evaluación de Controles'!$B$1:$Y$50</definedName>
    <definedName name="Z_E51A7B7A_B72C_4D0D_BEC9_3100296DDB1B_.wvu.PrintArea" localSheetId="13" hidden="1">Evolución!$K$1:$Q$10</definedName>
    <definedName name="Z_E51A7B7A_B72C_4D0D_BEC9_3100296DDB1B_.wvu.PrintArea" localSheetId="15" hidden="1">Impactos!$A$1:$G$12</definedName>
    <definedName name="Z_E51A7B7A_B72C_4D0D_BEC9_3100296DDB1B_.wvu.PrintArea" localSheetId="12" hidden="1">Resumen!$A$2:$O$31</definedName>
    <definedName name="Z_E51A7B7A_B72C_4D0D_BEC9_3100296DDB1B_.wvu.PrintTitles" localSheetId="7" hidden="1">'(10) Contabilidad'!$8:$9</definedName>
    <definedName name="Z_E51A7B7A_B72C_4D0D_BEC9_3100296DDB1B_.wvu.PrintTitles" localSheetId="8" hidden="1">'(11) Presupuesto'!$9:$10</definedName>
    <definedName name="Z_E51A7B7A_B72C_4D0D_BEC9_3100296DDB1B_.wvu.PrintTitles" localSheetId="9" hidden="1">'(12) Tesorería'!$8:$9</definedName>
    <definedName name="Z_E51A7B7A_B72C_4D0D_BEC9_3100296DDB1B_.wvu.PrintTitles" localSheetId="1" hidden="1">'(3) Juridica'!$7:$8</definedName>
    <definedName name="Z_E51A7B7A_B72C_4D0D_BEC9_3100296DDB1B_.wvu.PrintTitles" localSheetId="3" hidden="1">'(5) Talento Humano'!$7:$8</definedName>
    <definedName name="Z_E51A7B7A_B72C_4D0D_BEC9_3100296DDB1B_.wvu.PrintTitles" localSheetId="4" hidden="1">'(6) Seguridad y Salud T'!$8:$9</definedName>
    <definedName name="Z_E51A7B7A_B72C_4D0D_BEC9_3100296DDB1B_.wvu.PrintTitles" localSheetId="5" hidden="1">'(7) Sistemas'!$8:$9</definedName>
    <definedName name="Z_E51A7B7A_B72C_4D0D_BEC9_3100296DDB1B_.wvu.PrintTitles" localSheetId="6" hidden="1">'(8) Archivo Central'!$7:$8</definedName>
    <definedName name="Z_E51A7B7A_B72C_4D0D_BEC9_3100296DDB1B_.wvu.PrintTitles" localSheetId="11" hidden="1">'Evaluación de Controles'!$1:$3</definedName>
    <definedName name="Z_F7D68F61_F89A_4541_9A78_C25C58CA23E3_.wvu.Cols" localSheetId="0" hidden="1">'(1) Planeación'!#REF!,'(1) Planeación'!$D:$D,'(1) Planeación'!$I:$K,'(1) Planeación'!$O:$O,'(1) Planeación'!$Q:$R,'(1) Planeación'!$T:$V</definedName>
    <definedName name="Z_F7D68F61_F89A_4541_9A78_C25C58CA23E3_.wvu.Cols" localSheetId="12" hidden="1">Resumen!$Q:$AE,Resumen!$AH:$AX</definedName>
    <definedName name="Z_F7D68F61_F89A_4541_9A78_C25C58CA23E3_.wvu.PrintArea" localSheetId="7" hidden="1">'(10) Contabilidad'!$A$1:$V$12</definedName>
    <definedName name="Z_F7D68F61_F89A_4541_9A78_C25C58CA23E3_.wvu.PrintArea" localSheetId="8" hidden="1">'(11) Presupuesto'!$A$4:$U$12</definedName>
    <definedName name="Z_F7D68F61_F89A_4541_9A78_C25C58CA23E3_.wvu.PrintArea" localSheetId="9" hidden="1">'(12) Tesorería'!$A$1:$U$13</definedName>
    <definedName name="Z_F7D68F61_F89A_4541_9A78_C25C58CA23E3_.wvu.PrintArea" localSheetId="10" hidden="1">'(13) Almacén'!$A$1:$U$12</definedName>
    <definedName name="Z_F7D68F61_F89A_4541_9A78_C25C58CA23E3_.wvu.PrintArea" localSheetId="1" hidden="1">'(3) Juridica'!$A$1:$U$10</definedName>
    <definedName name="Z_F7D68F61_F89A_4541_9A78_C25C58CA23E3_.wvu.PrintArea" localSheetId="2" hidden="1">'(4) Contratación'!$A$1:$U$10</definedName>
    <definedName name="Z_F7D68F61_F89A_4541_9A78_C25C58CA23E3_.wvu.PrintArea" localSheetId="3" hidden="1">'(5) Talento Humano'!$A$2:$U$12</definedName>
    <definedName name="Z_F7D68F61_F89A_4541_9A78_C25C58CA23E3_.wvu.PrintArea" localSheetId="4" hidden="1">'(6) Seguridad y Salud T'!$A$1:$U$12</definedName>
    <definedName name="Z_F7D68F61_F89A_4541_9A78_C25C58CA23E3_.wvu.PrintArea" localSheetId="5" hidden="1">'(7) Sistemas'!$A$1:$U$13</definedName>
    <definedName name="Z_F7D68F61_F89A_4541_9A78_C25C58CA23E3_.wvu.PrintArea" localSheetId="6" hidden="1">'(8) Archivo Central'!$A$1:$U$13</definedName>
    <definedName name="Z_F7D68F61_F89A_4541_9A78_C25C58CA23E3_.wvu.PrintArea" localSheetId="11" hidden="1">'Evaluación de Controles'!$B$1:$Y$50</definedName>
    <definedName name="Z_F7D68F61_F89A_4541_9A78_C25C58CA23E3_.wvu.PrintArea" localSheetId="13" hidden="1">Evolución!$K$1:$Q$10</definedName>
    <definedName name="Z_F7D68F61_F89A_4541_9A78_C25C58CA23E3_.wvu.PrintArea" localSheetId="15" hidden="1">Impactos!$A$1:$G$12</definedName>
    <definedName name="Z_F7D68F61_F89A_4541_9A78_C25C58CA23E3_.wvu.PrintArea" localSheetId="12" hidden="1">Resumen!$A$2:$O$31</definedName>
    <definedName name="Z_F7D68F61_F89A_4541_9A78_C25C58CA23E3_.wvu.PrintTitles" localSheetId="7" hidden="1">'(10) Contabilidad'!$8:$9</definedName>
    <definedName name="Z_F7D68F61_F89A_4541_9A78_C25C58CA23E3_.wvu.PrintTitles" localSheetId="8" hidden="1">'(11) Presupuesto'!$9:$10</definedName>
    <definedName name="Z_F7D68F61_F89A_4541_9A78_C25C58CA23E3_.wvu.PrintTitles" localSheetId="9" hidden="1">'(12) Tesorería'!$8:$9</definedName>
    <definedName name="Z_F7D68F61_F89A_4541_9A78_C25C58CA23E3_.wvu.PrintTitles" localSheetId="1" hidden="1">'(3) Juridica'!$7:$8</definedName>
    <definedName name="Z_F7D68F61_F89A_4541_9A78_C25C58CA23E3_.wvu.PrintTitles" localSheetId="3" hidden="1">'(5) Talento Humano'!$7:$8</definedName>
    <definedName name="Z_F7D68F61_F89A_4541_9A78_C25C58CA23E3_.wvu.PrintTitles" localSheetId="4" hidden="1">'(6) Seguridad y Salud T'!$8:$9</definedName>
    <definedName name="Z_F7D68F61_F89A_4541_9A78_C25C58CA23E3_.wvu.PrintTitles" localSheetId="5" hidden="1">'(7) Sistemas'!$8:$9</definedName>
    <definedName name="Z_F7D68F61_F89A_4541_9A78_C25C58CA23E3_.wvu.PrintTitles" localSheetId="6" hidden="1">'(8) Archivo Central'!$7:$8</definedName>
    <definedName name="Z_F7D68F61_F89A_4541_9A78_C25C58CA23E3_.wvu.PrintTitles" localSheetId="11" hidden="1">'Evaluación de Controles'!$1:$3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0" i="15" l="1"/>
  <c r="M10" i="15" s="1"/>
  <c r="K10" i="15"/>
  <c r="H10" i="15"/>
  <c r="L9" i="15"/>
  <c r="N9" i="15" s="1"/>
  <c r="K9" i="15"/>
  <c r="H9" i="15"/>
  <c r="N10" i="14"/>
  <c r="L10" i="14"/>
  <c r="M10" i="14" s="1"/>
  <c r="K10" i="14"/>
  <c r="H10" i="14"/>
  <c r="N9" i="14"/>
  <c r="L9" i="14"/>
  <c r="M9" i="14" s="1"/>
  <c r="K9" i="14"/>
  <c r="H9" i="14"/>
  <c r="O9" i="14" l="1"/>
  <c r="O10"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O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O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N7" i="17"/>
  <c r="L7" i="17"/>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Y4" i="17"/>
  <c r="AH4" i="17"/>
  <c r="AH10" i="17" s="1"/>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4" i="16"/>
  <c r="H17" i="15"/>
  <c r="F9" i="17" s="1"/>
  <c r="H17" i="14"/>
  <c r="F8" i="17" s="1"/>
  <c r="O7" i="17" l="1"/>
  <c r="O6" i="17"/>
  <c r="L19" i="17"/>
  <c r="N19" i="17" s="1"/>
  <c r="AC20" i="17"/>
  <c r="O11" i="17"/>
  <c r="O14" i="17"/>
  <c r="O17" i="17"/>
  <c r="F19" i="17"/>
  <c r="H19" i="17" s="1"/>
  <c r="O19" i="17" s="1"/>
  <c r="W20" i="17"/>
  <c r="O12" i="17"/>
  <c r="O18" i="17"/>
  <c r="O16" i="14"/>
  <c r="K8" i="17" s="1"/>
  <c r="O14" i="14"/>
  <c r="I8" i="17" s="1"/>
  <c r="O17" i="14"/>
  <c r="L8" i="17" s="1"/>
  <c r="O15" i="14"/>
  <c r="J8" i="17" s="1"/>
  <c r="AY10" i="17"/>
  <c r="G6" i="17"/>
  <c r="M6" i="17"/>
  <c r="AZ9" i="17"/>
  <c r="O10" i="17"/>
  <c r="H14" i="14"/>
  <c r="C8" i="17" s="1"/>
  <c r="H15" i="14"/>
  <c r="D8" i="17" s="1"/>
  <c r="H16" i="14"/>
  <c r="E8" i="17" s="1"/>
  <c r="H14" i="15"/>
  <c r="C9" i="17" s="1"/>
  <c r="H15" i="15"/>
  <c r="D9" i="17" s="1"/>
  <c r="H16" i="15"/>
  <c r="E9" i="17" s="1"/>
  <c r="M13" i="13"/>
  <c r="K13" i="13"/>
  <c r="L13" i="13" s="1"/>
  <c r="G13" i="13"/>
  <c r="K10" i="13"/>
  <c r="L10" i="13" s="1"/>
  <c r="G10" i="13"/>
  <c r="M9" i="13"/>
  <c r="K9" i="13"/>
  <c r="L9" i="13" s="1"/>
  <c r="J9" i="13"/>
  <c r="G9" i="13"/>
  <c r="G8" i="17" l="1"/>
  <c r="H8" i="17" s="1"/>
  <c r="O16" i="15"/>
  <c r="K9" i="17" s="1"/>
  <c r="O14" i="15"/>
  <c r="I9" i="17" s="1"/>
  <c r="O17" i="15"/>
  <c r="L9" i="17" s="1"/>
  <c r="O15" i="15"/>
  <c r="J9" i="17" s="1"/>
  <c r="AZ8" i="17"/>
  <c r="AZ6" i="17"/>
  <c r="M8" i="17"/>
  <c r="N8" i="17" s="1"/>
  <c r="G9" i="17"/>
  <c r="H9" i="17" s="1"/>
  <c r="AZ7" i="17"/>
  <c r="AZ5" i="17"/>
  <c r="AZ4" i="17"/>
  <c r="N13" i="13"/>
  <c r="M10" i="13"/>
  <c r="N10" i="13" s="1"/>
  <c r="G20" i="13"/>
  <c r="N9" i="13"/>
  <c r="G17" i="13"/>
  <c r="G19" i="13"/>
  <c r="G18" i="13"/>
  <c r="N20" i="13" l="1"/>
  <c r="M9" i="17"/>
  <c r="O8" i="17"/>
  <c r="N9" i="17"/>
  <c r="O9" i="17" s="1"/>
  <c r="N19" i="13"/>
  <c r="N17" i="13"/>
  <c r="N18" i="13"/>
  <c r="N13" i="12" l="1"/>
  <c r="L13" i="12"/>
  <c r="M13" i="12" s="1"/>
  <c r="K13" i="12"/>
  <c r="H13" i="12"/>
  <c r="N12" i="12"/>
  <c r="L12" i="12"/>
  <c r="M12" i="12" s="1"/>
  <c r="K12" i="12"/>
  <c r="H12" i="12"/>
  <c r="N11" i="12"/>
  <c r="L11" i="12"/>
  <c r="M11" i="12" s="1"/>
  <c r="K11" i="12"/>
  <c r="H11" i="12"/>
  <c r="N10" i="12"/>
  <c r="L10" i="12"/>
  <c r="M10" i="12" s="1"/>
  <c r="K10" i="12"/>
  <c r="H10" i="12"/>
  <c r="N9" i="12"/>
  <c r="M9" i="12"/>
  <c r="L9" i="12"/>
  <c r="K9" i="12"/>
  <c r="H9" i="12"/>
  <c r="O13" i="12" l="1"/>
  <c r="O12" i="12"/>
  <c r="O10" i="12"/>
  <c r="H19" i="12"/>
  <c r="O11" i="12"/>
  <c r="O9" i="12"/>
  <c r="H16" i="12"/>
  <c r="H18" i="12"/>
  <c r="H17" i="12"/>
  <c r="O17" i="12" l="1"/>
  <c r="O18" i="12"/>
  <c r="O16" i="12"/>
  <c r="O19"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M12" i="7" l="1"/>
  <c r="N12" i="7" s="1"/>
  <c r="L12" i="7"/>
  <c r="I12" i="7"/>
  <c r="O11" i="7"/>
  <c r="M11" i="7"/>
  <c r="N11" i="7" s="1"/>
  <c r="L11" i="7"/>
  <c r="I11" i="7"/>
  <c r="M10" i="7"/>
  <c r="N10" i="7" s="1"/>
  <c r="L10" i="7"/>
  <c r="I10" i="7"/>
  <c r="I19" i="7" l="1"/>
  <c r="P11" i="7"/>
  <c r="I18" i="7"/>
  <c r="I16" i="7"/>
  <c r="O10" i="7"/>
  <c r="P10" i="7" s="1"/>
  <c r="O12" i="7"/>
  <c r="P12" i="7" s="1"/>
  <c r="I17" i="7"/>
  <c r="P18" i="7" l="1"/>
  <c r="P16" i="7"/>
  <c r="P19" i="7"/>
  <c r="P17" i="7"/>
  <c r="N12" i="6" l="1"/>
  <c r="L12" i="6"/>
  <c r="M12" i="6" s="1"/>
  <c r="K12" i="6"/>
  <c r="H12" i="6"/>
  <c r="N11" i="6"/>
  <c r="L11" i="6"/>
  <c r="M11" i="6" s="1"/>
  <c r="K11" i="6"/>
  <c r="H11" i="6"/>
  <c r="N10" i="6"/>
  <c r="L10" i="6"/>
  <c r="M10" i="6" s="1"/>
  <c r="H10" i="6"/>
  <c r="H18" i="6" l="1"/>
  <c r="O12" i="6"/>
  <c r="O10" i="6"/>
  <c r="O11"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N9" i="1"/>
  <c r="H10" i="1"/>
  <c r="K10" i="1"/>
  <c r="L10" i="1"/>
  <c r="M10" i="1" s="1"/>
  <c r="N10" i="1"/>
  <c r="H11" i="1"/>
  <c r="K11" i="1"/>
  <c r="L11" i="1"/>
  <c r="M11" i="1" s="1"/>
  <c r="H12" i="1"/>
  <c r="K12" i="1"/>
  <c r="L12" i="1"/>
  <c r="N12" i="1" s="1"/>
  <c r="O9" i="1" l="1"/>
  <c r="H17" i="1"/>
  <c r="N11" i="1"/>
  <c r="O11" i="1" s="1"/>
  <c r="H18" i="1"/>
  <c r="H16" i="1"/>
  <c r="O10" i="1"/>
  <c r="M12" i="1"/>
  <c r="O12" i="1" s="1"/>
  <c r="H19" i="1"/>
  <c r="O19" i="1" l="1"/>
  <c r="O16" i="1"/>
  <c r="O18" i="1"/>
  <c r="O17" i="1"/>
</calcChain>
</file>

<file path=xl/sharedStrings.xml><?xml version="1.0" encoding="utf-8"?>
<sst xmlns="http://schemas.openxmlformats.org/spreadsheetml/2006/main" count="2171" uniqueCount="736">
  <si>
    <t xml:space="preserve"> </t>
  </si>
  <si>
    <t>Extremas:</t>
  </si>
  <si>
    <t>Recibio</t>
  </si>
  <si>
    <t xml:space="preserve">Elaboro y Proyecto </t>
  </si>
  <si>
    <t>Altas:</t>
  </si>
  <si>
    <t>Moderadas:</t>
  </si>
  <si>
    <t>Bajas:</t>
  </si>
  <si>
    <t xml:space="preserve">Durante el cuatrimestre se ha generado 4 planillas de la liquidacion de la seguridad social, cuyo reporte ha sido exitoso. ademas se realizó la caracterizacion del proceso de nomina mediante resolucion No. 237 de </t>
  </si>
  <si>
    <t xml:space="preserve"># de planillas de seguirdad social  generadas sin errores / # total de planillas de seguridad social. </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</si>
  <si>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</si>
  <si>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</si>
  <si>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</si>
  <si>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</si>
  <si>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</si>
  <si>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</si>
  <si>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</si>
  <si>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</si>
  <si>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</si>
  <si>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</si>
  <si>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</si>
  <si>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durante el cuatrimestre se ha generado los reportes de novedades de nomina , ademas se realizó la caracterizacion del proceso de nomina mediante resolucion No. 237 de septiembre 10 de 2019</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</si>
  <si>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</si>
  <si>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</si>
  <si>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</si>
  <si>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</si>
  <si>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</si>
  <si>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</si>
  <si>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Durante el cuatrimestre se realizó revision a las hojas de vida, las cuales se encuentran al dia, toda vez que la informacion que se va generando, se archiva en orden cronologico</t>
  </si>
  <si>
    <t># de hojas de vidas actualizadas / # total de hojas de vidas activas.</t>
  </si>
  <si>
    <t>Tabla de contenido actualizada.</t>
  </si>
  <si>
    <t xml:space="preserve">Lider talento humano </t>
  </si>
  <si>
    <t xml:space="preserve">Anual </t>
  </si>
  <si>
    <t xml:space="preserve">Realizar revisiones periodicas del contneido de las hoja de vida.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</si>
  <si>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</si>
  <si>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</si>
  <si>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</si>
  <si>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</si>
  <si>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Se realizó reinduccion sobre la elaboracion del POAI 2020, y el SIMO, el cual estudio orientado a  servidores publicos y contratistas</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</si>
  <si>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</si>
  <si>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</si>
  <si>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</si>
  <si>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</si>
  <si>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</si>
  <si>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</si>
  <si>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</si>
  <si>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</si>
  <si>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AVANCE EN (%)</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</si>
  <si>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</si>
  <si>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</si>
  <si>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</si>
  <si>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</si>
  <si>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</si>
  <si>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</si>
  <si>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</si>
  <si>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</si>
  <si>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</si>
  <si>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</si>
  <si>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</si>
  <si>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</si>
  <si>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</si>
  <si>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</si>
  <si>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</si>
  <si>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</si>
  <si>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</si>
  <si>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</si>
  <si>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</si>
  <si>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</si>
  <si>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</si>
  <si>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</si>
  <si>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</si>
  <si>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</si>
  <si>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</si>
  <si>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</si>
  <si>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</si>
  <si>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</si>
  <si>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</si>
  <si>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</si>
  <si>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</si>
  <si>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</si>
  <si>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</si>
  <si>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</si>
  <si>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</si>
  <si>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</si>
  <si>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</si>
  <si>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</si>
  <si>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</si>
  <si>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</si>
  <si>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</si>
  <si>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</si>
  <si>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</si>
  <si>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</si>
  <si>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</si>
  <si>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</si>
  <si>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</si>
  <si>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</si>
  <si>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</si>
  <si>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</si>
  <si>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</si>
  <si>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</si>
  <si>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</si>
  <si>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</si>
  <si>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</si>
  <si>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</si>
  <si>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</si>
  <si>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</si>
  <si>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</si>
  <si>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</si>
  <si>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</si>
  <si>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</si>
  <si>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</si>
  <si>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</si>
  <si>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</si>
  <si>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</si>
  <si>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</si>
  <si>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</si>
  <si>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</si>
  <si>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</si>
  <si>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</si>
  <si>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</si>
  <si>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</si>
  <si>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El area de tesoreria, raliza el ingreso d elos recursos en tiempo real, una vez se conoce del credito en las diferentes cuentas corrientes. En el segundo cuatrimestre, se generaron 9 Notas Credito (1) anulada, y comprantes de ingreso se generaron 56 y 4 anuladas.</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</si>
  <si>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</si>
  <si>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</si>
  <si>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</si>
  <si>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</si>
  <si>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</si>
  <si>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</si>
  <si>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</si>
  <si>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</si>
  <si>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</si>
  <si>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</si>
  <si>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El area adminsitrativa y financiera cuenta con personal de apoyo, quienes coayuvan en la revision de los CDP y CRP, que esten bien diligenciados, se generaron  394 Certificados de Disponibilidad y 569 Registros presupuestales.</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</si>
  <si>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</si>
  <si>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</si>
  <si>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</si>
  <si>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</si>
  <si>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</si>
  <si>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</si>
  <si>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</si>
  <si>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Durante el cuatrimestre se realizaron las respectivas revisones a las necesidades enviadas por las diferentes areas a través de la gerencia general, se generaron  394 Certificados de Disponibilidad y 569 Registros presupuestales.</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</si>
  <si>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</si>
  <si>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</si>
  <si>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</si>
  <si>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</si>
  <si>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</si>
  <si>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</si>
  <si>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</si>
  <si>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</si>
  <si>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</si>
  <si>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</si>
  <si>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</si>
  <si>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</si>
  <si>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</si>
  <si>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</si>
  <si>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</si>
  <si>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</si>
  <si>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</si>
  <si>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</si>
  <si>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</si>
  <si>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 xml:space="preserve">Se realizo la politica de seguridad y privacidad d ela informacion según resolucion No 184 de 27 de julio de 2018 y la sociliacion se realizo el 30 de julio de 2018 a funcionarios de planTa como contratistas que manejan equipo de computo del instituto, tambien se encuentra publicada en la pagina web.                                                                       En cuanto a los 31 equipos de computo todos se encuentran con el aplicativo de seguridad forticlient y con antivirus actualizado, y el registro de novedades y durante el periodo se realiza constantemente arreglos solicitados por cada uno de los funcionarios, para este peridodo se implemento el acta de evidencia de sopportes tencicos con el reporte de la mesa de ayuda del aplicativo GLPI donde para este periodo se hicieron 20 mesas de ayuda para este ultimo trimesre </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</si>
  <si>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</si>
  <si>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</si>
  <si>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</si>
  <si>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</si>
  <si>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</si>
  <si>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</si>
  <si>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</si>
  <si>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</si>
  <si>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Todos los 31 equipos de computo de la entidad tienen cada uno su hoja de vida actualizada y en cuanto al licenciamiento todos cuentas con el ya que al momento de comrpa de cada equipo se realiza la compra del sistema operativo, 
Actualmente se esta migrando la informacion de la plataforma de microsoft llamada MDS para  Lansweeper la cual una herramienta de software de gestión de activos de TI y de inventario de red sin agente 
esta informacion se puede evidenciar en el inofrme realizado en la plataforma de microsoft llamado MDS donde se identica que de windos 10 son 7 equipos, windos 8,1 dos equipos de wimdos 8 dos equipos, windows 7 quince equipos y de vista 2 equipos y XP 1 equipo.</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</si>
  <si>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</si>
  <si>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</si>
  <si>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</si>
  <si>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</si>
  <si>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</si>
  <si>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</si>
  <si>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</si>
  <si>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</si>
  <si>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r>
      <t xml:space="preserve">para el peridoo evaluado  se hizo los meses de Febrero a Septiembre, generando  el cumpliento total de la actividada y procesos realizando  los backups en los periodos indicados. La informacion reposa en la carpeta denominada xxxxx donde reposan todas las actas firmadas por los funcionarios. 
</t>
    </r>
    <r>
      <rPr>
        <sz val="11"/>
        <color rgb="FFFF0000"/>
        <rFont val="Calibri"/>
        <family val="2"/>
        <scheme val="minor"/>
      </rPr>
      <t xml:space="preserve">
Adicional ya se  cuenta con un sistema de alimentacion auxiliar en todos los equipos de una compra  de la invitacion de minima cuantia 023 de 2019 </t>
    </r>
  </si>
  <si>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</si>
  <si>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</si>
  <si>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</si>
  <si>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</si>
  <si>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</si>
  <si>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</si>
  <si>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</si>
  <si>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</si>
  <si>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En este momento se encuentra migrando  toda la informacion sobre cuidados  de equipos de computos  e informacion refente a seguridad de los equipos a una base de conocimiento que se estara  terminando su implementacion para todos los usuarios de la entidad el  30 y 31 de octubre la cual se dara acceso para que  busquen informacion referente al problema que tengan con el equipo y lo puedan solucionar de forma autonoma .</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</si>
  <si>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</si>
  <si>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</si>
  <si>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</si>
  <si>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</si>
  <si>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</si>
  <si>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</si>
  <si>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</si>
  <si>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</si>
  <si>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</si>
  <si>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</si>
  <si>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</si>
  <si>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</si>
  <si>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</si>
  <si>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</si>
  <si>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</si>
  <si>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</si>
  <si>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</si>
  <si>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</si>
  <si>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</si>
  <si>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</si>
  <si>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</si>
  <si>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</si>
  <si>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Se realizaron 13  examenes medico periodicos ocupacionales.
Se realizo capacitación para prevenir caidas a mismo y diferente nivel.
Se realizo inspecciones locativas, generales y de orden y aseo  que ayuden a identificar condiciones inseguras para prevenir futuros accidentes de trabajo.
Las evidencias se encuentran en la carpeta del SG-SST</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</si>
  <si>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</si>
  <si>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</si>
  <si>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</si>
  <si>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</si>
  <si>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</si>
  <si>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</si>
  <si>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</si>
  <si>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Se ha incluido dentro del presupuesto la compra y la adquisición de los articulos ergonomicos para los puestos de trabajo (soporte para monitor, descansa pies, sillas y escritorios ergonomicos) y se doto con nuevos elementos el botiquin de primeros auxilios.</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</si>
  <si>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</si>
  <si>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</si>
  <si>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</si>
  <si>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</si>
  <si>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</si>
  <si>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</si>
  <si>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</si>
  <si>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</si>
  <si>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Se han realizado actividades incentivas de yoga y meditación con el fin de realizar ejercicios de estiramiento
Se ejecuta el programa de pausas y activas
Se realiza capacitación en manejo de cargas e higiene postural
Se realiza capacitación de autocuidado
Se realiza inspecciones ergonómicas para vigilar la postura corporal  de los funcionarios 
las evidencias se encuentran en la carpeta del SG-SST</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</si>
  <si>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</si>
  <si>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</si>
  <si>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</si>
  <si>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</si>
  <si>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</si>
  <si>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</si>
  <si>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</si>
  <si>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</si>
  <si>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</si>
  <si>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</si>
  <si>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</si>
  <si>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</si>
  <si>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</si>
  <si>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Se hicieron las conciliaciones desde el mes de Abril  hasta el 30 de septiembre de  2019.    Numero de ordenes de pagos realizadas  1154/1136   =</t>
  </si>
  <si>
    <t xml:space="preserve">Mora en la generacion de la inforamcion definitiva.                             -Ausencia de los cronogramas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</si>
  <si>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</si>
  <si>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</si>
  <si>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</si>
  <si>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</si>
  <si>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</si>
  <si>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</si>
  <si>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 de declaraciones presentadas oporutnamente / # total de declaracionas obligadas a presentar.</t>
  </si>
  <si>
    <t>Presente las declaraciones de retencion en la fuente en las fechas estipuladas  (9) declaraciones en total. Presente (09) declaraciones de Industria y comercio en la tesoreria Alcaldia de Armenia.</t>
  </si>
  <si>
    <t>La no actualizacion del plan de cuentas de acuerdo a las nuevas dispociones de la CGN - Que no existe circularizacin adecuada de las operaciones reciprocas.</t>
  </si>
  <si>
    <t>plataforma del chip genera  errores en la validacion.</t>
  </si>
  <si>
    <t>La no validacion de los errores.                                            -Incumplimiento sobre la normatividad de la CGN relacionada con las operaciones reciprocas.</t>
  </si>
  <si>
    <t>Revision de la diferente normatividad emada por la CGR.                                Circularizacion a entidades con las que se tienen operaciones reciprocas.</t>
  </si>
  <si>
    <t>Actualizar el sismema de informacion de la entidad con las disposiciones d ela CGN.                               -Circualres a las diferenes entidades publicas.</t>
  </si>
  <si>
    <t xml:space="preserve">Actualizacion de plan de cuentas                 -Circulares </t>
  </si>
  <si>
    <t># de ciruclares enviadas # de entidades publicas.</t>
  </si>
  <si>
    <t>Envie a los diferentes municipíos las operaciones reciprocas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</si>
  <si>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</si>
  <si>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</si>
  <si>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AVANCE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</si>
  <si>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</si>
  <si>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</si>
  <si>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</si>
  <si>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</si>
  <si>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</si>
  <si>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</si>
  <si>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</si>
  <si>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</si>
  <si>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</si>
  <si>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</si>
  <si>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Durante el primer trimestre se realizaron los respectivos certificados de disponibilidad presupuestal y certificados de registro presupuestal para el área administrativa y financiera, jurídica y tecnica del instituto departamental de deporte y recreacion.</t>
  </si>
  <si>
    <t>ALMACÉN</t>
  </si>
  <si>
    <t>Recibir, almacenar y distribuir los Bienes, Materiales y Suministros que compra el instituto para sus diferntes dependencias, Garantizando que los Bienes, Materiales y Suministros cumplan con las especificaciones y calidad solicitadas.</t>
  </si>
  <si>
    <t>Estado a septiembre 31 de 2019</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</si>
  <si>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</si>
  <si>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</si>
  <si>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</si>
  <si>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</si>
  <si>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</si>
  <si>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</si>
  <si>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</si>
  <si>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</si>
  <si>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se viene cumpliendo con el procedimiento del manual de almacen consistente en ingreso soportado con facturación, en el módulo de inventarios e impresión de ingresos para los proceso contables y adminsitrativos. A la fecha se a realizado un arqueo parcial de almacen en el mes de marzo. (acciones de mantenimiento) expediente archivo de gestión de almacen, carpeta comprobantes de entrada y salidas de almacen, actas de almacen</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</si>
  <si>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</si>
  <si>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</si>
  <si>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</si>
  <si>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</si>
  <si>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</si>
  <si>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</si>
  <si>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</si>
  <si>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se viene cumpliendo con el procedimiento del manual de almacen consistente en ingreso soportado con facturación, posteriormente se ingresa en el módulo de inventarios  y se iimprime el acta de  ingresos para los proceso contables y adminsitrativos. (acciones de mantenimiento) 
Expediente archivo de gestión de almacen, carpeta comprobantes de entrada y salidas de almacen, salidas de almacen</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</si>
  <si>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</si>
  <si>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</si>
  <si>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</si>
  <si>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</si>
  <si>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</si>
  <si>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</si>
  <si>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</si>
  <si>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</si>
  <si>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</si>
  <si>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se da cumplimiento al manual de almacen consistente en ingreso soportado con facturación,  ingresos fisicos verificados junto al supervisor del contrato,  luego se ingresan en el módulo de inventarios  y se  imprimen ingresos para los proceso contables y administrativos.
(acciones de mantenimiento) 
expediente archivo de gestión de almacen, carpeta comprobantes de entrada y salidas de almacen, entradas de almacen</t>
  </si>
  <si>
    <t>El area administrativa y financiera cuenta con personal de apoyo, quienes coayudan en la revision de los CDP y CRP, que esten bien diligenciados, se generaron 157 Certificados de Disponibilidad y 328 Registros presupuestales.De los cuales se anularon 31 cdp y 04 crp debido principalmente por modificacion de fechas y valores presupuestales.</t>
  </si>
  <si>
    <t>El area de tesoreria, realiza el ingreso de los recursos en tiempo real, una vez se conoce del credito en las diferentes cuentas corrientes. En el ultimo trimestre, se generaron 2 Notas Creditos y se anuló 01 , y se realizaron 02 notas credito y se anuló una. Comprobantes de ingreso se generaron 47  y se anularon 02. Sí se refleja la realidad presupuestal</t>
  </si>
  <si>
    <t>Estado a Marzo 31 de 2021</t>
  </si>
  <si>
    <t>Estado Enero a Marzo 31 de 2021</t>
  </si>
  <si>
    <t>Se realizo permanentemente la revisión y monitoreo de los saldos en  libro de Bancos,y el  Portal empresarial</t>
  </si>
  <si>
    <t>se realizan constamente recomendaciones para la prevenciones de accidentes de trabajo, se realizan constamente recomendaciones sobre la prevencion de la covid-19, con el fin de prevenir la propagacion del mismo, se solicitan cotizaciones para iniciar con el proceso de los examenes laborales.</t>
  </si>
  <si>
    <t>Se realizo la charla sobre responsabilidades dentro del sistema de gestion y las reuniones con los comites dando cumplimiento al plan de trabajo anual y al plan de capacitaciones, se procura por realizar capacitaciones y charlas de manera virtual con el fin de dar cumplimiento a la legislacion nacional en lo relacionado con la COVID-19</t>
  </si>
  <si>
    <t>Se realizan constantemente las pausas activas, con el fin de generar un descanso durante la jornada laboral y generando conciencia sobre la higiene postural, igualmente se vigila permanente la postura del personal en el puesto de trabajo, por medio de inspecciones.</t>
  </si>
  <si>
    <t>En el primer trimestre  se  elaboraron tres (03) conciliaciones entre las areas de presupuesto, tesoreria y contabilidad. Se ejecutaron 298 ordenes de pago 298 . Indicador = 293/298 =</t>
  </si>
  <si>
    <t>En el primer trimestre se elaboraron  306 comprobantes de egreso . Se presentaron (03) declaraciones de retencion en la fuente en la administracion de impuesstos y aduanas nacionales.y ante la  secretaria de hacienda de armenia retenciones de reteica  (2 )  febrero y marzo de  2021.</t>
  </si>
  <si>
    <t>El area de presupuesto  genera las ejecuciones presupuestales de ingresos y gastos, el area de tesoreria el saldo de bancos y el   area de contabilidad   el balance  con estos documentos revisamos y generamos las conciliaciones.</t>
  </si>
  <si>
    <t>Existe ya una  politica de seguridad y privacidad de la informacion según resolucion No 082 de 16  de julio de 2020 , la anterior resolucion se encuetra publicada en  la pagina web.     26  de los  31 equipos de computo se encuentran con el aplicativo de seguridad fortyclient</t>
  </si>
  <si>
    <t>31 equipos de computo de la entidad tienen cada uno su hoja de vida pendiente para actualizar en la presente vigencia 2021 y en cuanto al licenciamiento algunos ya estan proximos a requeriri una nueva licencia del  sistema operativo, identifica que de windows 10 son 10 equipos,  equipos de windows 8 dos equipos, 17 windows 7,xp 1, 1 server.</t>
  </si>
  <si>
    <t>para este periodo  se realizaron copias de seguridad de los meses de enero a abril, copia que es guardada en el disco duro extraible del area administrativa y financiera y se entrega CD con la copia de seiridad para ser guardado en un lugar externo a la sede de indeportes</t>
  </si>
  <si>
    <t>la socializacion se hizo por medio de correos institucionales  donde se anexo la resolucion 082 asi como el plan para conocimiento de los jefes de area.</t>
  </si>
  <si>
    <t xml:space="preserve">el servidor de la entidad cuenta con una conexión local de 60 megas de internet los cuales permiten el buen desarrollo del trabajo de los funcionarios encargados de la parte financiera  a traves del programa Publifinanzas, en caso de requerir el teletrabajo se cuenta con conexion remota para garantizar el pleno desarrollo de las actividades del area. </t>
  </si>
  <si>
    <t>Durante el primer trimestre de la vigencia 2021, se manera constante se viene actualizando las hojas de vida de los funcionarios de planta del Instituto Departamental de Deporte y Recreacion del Quindío, con el fin de dar cumplimiento a la normatividad  expedida por la funcion publica.
14 hojas de vida actualizadas/ 14 personas activas en el instituto</t>
  </si>
  <si>
    <t>Durante cada periodo de pago quincenal se realizan 14 nominas.Durante cada mes se realizan 28 nominas sin la generacion de errores</t>
  </si>
  <si>
    <t>Durante cada periodo mensual se desarrolla el pago de 14 seguridades sociales de los funcionarios de planta del Instituto Departamental de Deporte y Recreacion del Quindio
# 14  planillas de seguirdad social  generadas sin errores / #14 total de planillas de seguridad social mensuales elaboradas.</t>
  </si>
  <si>
    <t xml:space="preserve">Durante el primer trimestre de la vigencia 2021, se realizo la induccion de funcionario David Alberto Rojas, en el cargo de tecnico de deorte asociado, dando a conocer el contenido del manual de funciones el 16 de marzo de 2021.
El proceso de reinducion al personal de instituto departamental de deporte y recreacion del Quindio esta programado para el segundo semestre de la vigencia 2021
</t>
  </si>
  <si>
    <t>las salidas de almacen e ingresos se realizan mediante la implemntacion de los formatos estandarizados, en aplicación del manual de procesos de procedimientos de almacen.
Evideencia. Carpeta archivo de gestion area adminsitativa y financiera, almacen, salidas y entradas de almacen.</t>
  </si>
  <si>
    <t xml:space="preserve">Durante el periodo no se han programado visitas de control , </t>
  </si>
  <si>
    <t>Diurante el perioodo no se han generado reporte de perdida o hurto de elementos.</t>
  </si>
  <si>
    <t>las salidas de almacen e ingresos se realizan mediante la implementacion de los formatos estandarizados, en aplicación del manual de procesos de procedimientos de almacen.
Evideencia. Carpeta archivo de gestion area adminsitativa y financiera, almacen, salidas y entradas de almacen. se realizaron 46 entregas. 
Evideencia. Carpeta archivo de gestion area adminsitativa y financiera, almacen, salidas  de almacen.</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</si>
  <si>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</si>
  <si>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</si>
  <si>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</si>
  <si>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</si>
  <si>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</si>
  <si>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</si>
  <si>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</si>
  <si>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</si>
  <si>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            *  Por dar de baja a documentos sin cumplimiento de tabla de retencion</t>
  </si>
  <si>
    <t>Documentos de archivo  que no se encuentran fisicamente.</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</si>
  <si>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</si>
  <si>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</si>
  <si>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</si>
  <si>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</si>
  <si>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</si>
  <si>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</si>
  <si>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</si>
  <si>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</si>
  <si>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</si>
  <si>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</si>
  <si>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</si>
  <si>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</si>
  <si>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</si>
  <si>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</si>
  <si>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</si>
  <si>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</si>
  <si>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</si>
  <si>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</si>
  <si>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</si>
  <si>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</si>
  <si>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</si>
  <si>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</si>
  <si>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</si>
  <si>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</si>
  <si>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</si>
  <si>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</si>
  <si>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</si>
  <si>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</si>
  <si>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</si>
  <si>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</si>
  <si>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</si>
  <si>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</si>
  <si>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</si>
  <si>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</si>
  <si>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</si>
  <si>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</si>
  <si>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</si>
  <si>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</si>
  <si>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Durante el primer trimestre de la vigencia 2021, se han certificado dentro de los programas: Fomento a la recreación, la actividad física y el deporte para desarrollar entornos de convivencia y paz "Tú y yo en la recreación y en deporte",Formación y preparación de deportistas. "Tú y yo campeones", un total de 94 Bancos de Programas y Proyectos/ 94 bancos de progrramas y proyectos solcitados</t>
  </si>
  <si>
    <t xml:space="preserve">Durante el primer trimestre de la vigencia 2021 , se han realizados los reportes mensuales correspondientes al mes de enero febrero y marzo
#3 reportes en la plataforma SPI-DNP realizados/# 12 de seguimientos programados en la vigencia
</t>
  </si>
  <si>
    <t>Durante el primer trimestre de la vigencia 2021 , se realizo el seguimiento al plan de accion correspondiente a los recursos de inversion del area tecnica del primer trimestre de la vigencia 2021
#1  reporte realizado al plan de accion  / # 4 reportes programados en la vigencia</t>
  </si>
  <si>
    <t>Durante el primer trimestre de la vigencia 2021  no se ha desarrollado el seguimiento al plan anticorrupcion debido a que este reporte se realiza cuatrimestral
# 0 seguimientos al plan anticorrupcion/# 3 reportes programados en la vigencia</t>
  </si>
  <si>
    <t>Durante el primer trimestre se realizo un ajuste Por medio de la resolución 020 del 10 de febrero de 2021, el cual se adiciona parcialmente los recursos del balance de la vigencia fiscal 2020, al presupuesto de ingresos y gastos de inversión  del Instituto Departamental de deporte y recreación del Quindío, Indeportes Quindío
# 2 ajustes realizados a los proyectos de inversion/ # 3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</si>
  <si>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</si>
  <si>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</si>
  <si>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</si>
  <si>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</si>
  <si>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</si>
  <si>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Estado a marzo 30 de 2021</t>
  </si>
  <si>
    <t xml:space="preserve">AVANCE EN PORCENTAJE </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</si>
  <si>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</si>
  <si>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</si>
  <si>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</si>
  <si>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</si>
  <si>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</si>
  <si>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</si>
  <si>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</si>
  <si>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</si>
  <si>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</si>
  <si>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El Instituto cuenta con un proceso judicial de Nulidad y Restablecimiento del Derecho en su contra  interpuesto por el señor Erick Alberto Gamero Vega, identificado con cédula de ciudadanía número 7.603.987, donde su ultima actuación procesal fue la respuesta a las excepciones en octubre de 2019. se encuentra pendiente de que el juzgado fije fecha para audiencia inicial. 
</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</si>
  <si>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</si>
  <si>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</si>
  <si>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</si>
  <si>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</si>
  <si>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</si>
  <si>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</si>
  <si>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</si>
  <si>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Durante este periodo no hubo sentencias</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</si>
  <si>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</si>
  <si>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</si>
  <si>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</si>
  <si>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</si>
  <si>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</si>
  <si>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</si>
  <si>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</si>
  <si>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</si>
  <si>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</si>
  <si>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</si>
  <si>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</si>
  <si>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</si>
  <si>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</si>
  <si>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 xml:space="preserve">EN ESTE PERIODO SE SUSCRIBIERON 59 CONTRATOS EN LA MODALIDAD DE CONTRATACIÓN DIRECTA, ASÍ:  56 CONTRATOS DE PRESTACIÓN DE SERVICIOS DE APOYO A LA GESTIÓN Y PROFESINALES, 1 CONVENIO DE ASOCIACIÓN CON LIGA DE FUTBOL, 2 CONTRATO DE ARRENDAMIENTO,, LOS CUALES CUENTAN EN SU TOTALIDAD CON LAS LISTAS DE CHEQUEO IMPLEMENTADAS 
</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</si>
  <si>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</si>
  <si>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</si>
  <si>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</si>
  <si>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</si>
  <si>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</si>
  <si>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 xml:space="preserve">EN ESTE PERIODO SE SUSCRIBIERON 59 CONTRATOS EN LA MODALIDAD DE CONTRATACIÓN DIRECTA, ASÍ:  56 CONTRATOS DE PRESTACIÓN DE SERVICIOS DE APOYO A LA GESTIÓN Y PROFESINALES, 1 CONVENIO DE ASOCIACIÓN CON LIGA DE FUTBOL, 2 CONTRATOS  DE ARRENDAMIENTO, LOS CUALES FUERON DEBIDAMENTE PUBLICADOS EN EL SECOP I Y SIA OBSERVA DENTRO DE LOS TÉRMINOS ESTABLECIDOS PARA ELLO, ASÍ: 
39 CONTRATOS SE PUBLICARON DENTRO DE LOS TRES (3) DÍAS HÁBILES SIGUIENTES A LA SUSCRIPCIÓN DEL CONTRATO.
16 CONTRATOS SE PUBLICARON DENTRO DE LOS DOS (2) DÍAS HÁBILES SIGUIENTES A LA SUSCRIPCIÓN DEL CONTRATO.
4 CONTRATOS SE PUBLICARON DENTRO DE UN (1) DÍA H{ABILES SIGUIENTES A LA SUSCRIPCIÓN DEL CONTRATO. 
</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</si>
  <si>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</si>
  <si>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</si>
  <si>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</si>
  <si>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</si>
  <si>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</si>
  <si>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</si>
  <si>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</si>
  <si>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</si>
  <si>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</si>
  <si>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</si>
  <si>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Fecha de Seguimiento:  
06 / 03 / 2020</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</si>
  <si>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</si>
  <si>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</si>
  <si>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</si>
  <si>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</si>
  <si>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</si>
  <si>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</si>
  <si>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</si>
  <si>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</si>
  <si>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</si>
  <si>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</si>
  <si>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</si>
  <si>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</si>
  <si>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</si>
  <si>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</si>
  <si>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</si>
  <si>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</si>
  <si>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</si>
  <si>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</si>
  <si>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</si>
  <si>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</si>
  <si>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</si>
  <si>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</si>
  <si>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CONTROL INTERNO</t>
  </si>
  <si>
    <t>Auditorias programadas con influencia en visitas y resultados.</t>
  </si>
  <si>
    <t>Verificacion del comité de Control Institucional de Coordiancion de C.I. Aplicar el estatuto de auditorio interna</t>
  </si>
  <si>
    <t>Informe final de Auditoria realizado sin socializacion al lider del proceso.</t>
  </si>
  <si>
    <t>Enviar informe definitivo al área competente con las observaciones y oportunidades de mejorameinto propuestas.</t>
  </si>
  <si>
    <t xml:space="preserve">Areas del instituto implementadas sin formentar la cultura de autocontrol </t>
  </si>
  <si>
    <t xml:space="preserve"> 
Capacitaciones orientadas al fomento de la cultura de autocontrol - Plan de accion de CI</t>
  </si>
  <si>
    <t xml:space="preserve">Informes de ley obligatorios sin presentacion oportuna </t>
  </si>
  <si>
    <t xml:space="preserve">Plan de Actividades de la Oficina de Control Interno -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</si>
  <si>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</si>
  <si>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</si>
  <si>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 xml:space="preserve">Procesos Disciplinarios adelantados sin reserva legal </t>
  </si>
  <si>
    <t>Privacidad en la practica de las diligencias. Diligencias revisadas en oficinas sin acceso al publico, solo personalmente a puerta cerrada o atraves de llamadas telefonicas.</t>
  </si>
  <si>
    <t xml:space="preserve">Procesos Disciplinarios tramitados sin el cumplimiento de las normas procedimentales </t>
  </si>
  <si>
    <t xml:space="preserve">Capacitaciones derechos disciplinario, Normograma legal </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</si>
  <si>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</si>
  <si>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</si>
  <si>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</si>
  <si>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</si>
  <si>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</si>
  <si>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</si>
  <si>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</si>
  <si>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</si>
  <si>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</si>
  <si>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</si>
  <si>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</si>
  <si>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</si>
  <si>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 xml:space="preserve">ATENCION AL USUARIO </t>
  </si>
  <si>
    <t xml:space="preserve">Documentacion que ingresa a la entidad extraviada </t>
  </si>
  <si>
    <t>* Registrar toda la correspndencia en la ventanilla unica.                     
* Distribuir la documentacion al personal compente.                                    
* Llevar libro radicador de entre de la correspondencia</t>
  </si>
  <si>
    <t>Documentacion que requiere respuesta con vencimiento de terminos</t>
  </si>
  <si>
    <t xml:space="preserve">*Ingreso oportuno de la documentacion en la ventanilla unica.                              
* Seguimiento diario constante a los vencimientos en la ventanilla unica </t>
  </si>
  <si>
    <t xml:space="preserve">Aplicativo ventanilla unica con errorres en el funcionamiento </t>
  </si>
  <si>
    <t>* Comunicación oporutnia con el proveedor del aplicativo                             
* solicitar mantenimiento y actualizacion al proveedor del aplicativo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</si>
  <si>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</si>
  <si>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</si>
  <si>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</si>
  <si>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Cheques y token habilitados con vulnerabilidad ante el robo.</t>
  </si>
  <si>
    <t xml:space="preserve">Guardar los cheques y el token en la caja fuerte </t>
  </si>
  <si>
    <t>Pago de cuentas programadas sin los debidos soportes de pago.</t>
  </si>
  <si>
    <t xml:space="preserve">Verificar los soportes de ejecucion del contrato </t>
  </si>
  <si>
    <t>Efectuar pago a proveedor equivocado</t>
  </si>
  <si>
    <t>* Revisión permanente de las existencias.                        
 * Verificacion mediante observacion directa del cumplimiento de especificaciones al momento de ingreso al almacen.</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</si>
  <si>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</si>
  <si>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</si>
  <si>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</si>
  <si>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</si>
  <si>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</si>
  <si>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</si>
  <si>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</si>
  <si>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</si>
  <si>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</si>
  <si>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</si>
  <si>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</si>
  <si>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</si>
  <si>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</si>
  <si>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</si>
  <si>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</si>
  <si>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</si>
  <si>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</si>
  <si>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</si>
  <si>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</si>
  <si>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</si>
  <si>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</si>
  <si>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</si>
  <si>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</si>
  <si>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</si>
  <si>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</si>
  <si>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</si>
  <si>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</si>
  <si>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</si>
  <si>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</si>
  <si>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</si>
  <si>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</si>
  <si>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</si>
  <si>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</si>
  <si>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</si>
  <si>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</si>
  <si>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</si>
  <si>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</si>
  <si>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</si>
  <si>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</si>
  <si>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</si>
  <si>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</si>
  <si>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</si>
  <si>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</si>
  <si>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</si>
  <si>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</si>
  <si>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</si>
  <si>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</si>
  <si>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</si>
  <si>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</si>
  <si>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</si>
  <si>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</si>
  <si>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</si>
  <si>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</si>
  <si>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</si>
  <si>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</si>
  <si>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</si>
  <si>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</si>
  <si>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</si>
  <si>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</si>
  <si>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</si>
  <si>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</si>
  <si>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</si>
  <si>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</si>
  <si>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</si>
  <si>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</si>
  <si>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</si>
  <si>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</si>
  <si>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</si>
  <si>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</si>
  <si>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</si>
  <si>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</si>
  <si>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</si>
  <si>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</si>
  <si>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</si>
  <si>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</si>
  <si>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</si>
  <si>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</si>
  <si>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</si>
  <si>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</si>
  <si>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</si>
  <si>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</si>
  <si>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</si>
  <si>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</si>
  <si>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</si>
  <si>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</si>
  <si>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</si>
  <si>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</si>
  <si>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</si>
  <si>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</si>
  <si>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</si>
  <si>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</si>
  <si>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</si>
  <si>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</si>
  <si>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</si>
  <si>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</si>
  <si>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</si>
  <si>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</si>
  <si>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</si>
  <si>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</si>
  <si>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</si>
  <si>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</si>
  <si>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</si>
  <si>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</si>
  <si>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</si>
  <si>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</si>
  <si>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</si>
  <si>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</si>
  <si>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</si>
  <si>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</si>
  <si>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</si>
  <si>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</si>
  <si>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</si>
  <si>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</si>
  <si>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</si>
  <si>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</si>
  <si>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</si>
  <si>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</si>
  <si>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</si>
  <si>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</si>
  <si>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</si>
  <si>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</si>
  <si>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</si>
  <si>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</si>
  <si>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</si>
  <si>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</si>
  <si>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</si>
  <si>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</si>
  <si>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</si>
  <si>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</si>
  <si>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</si>
  <si>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</si>
  <si>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</si>
  <si>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</si>
  <si>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</si>
  <si>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</si>
  <si>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</si>
  <si>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</si>
  <si>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</si>
  <si>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</si>
  <si>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</si>
  <si>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</si>
  <si>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</si>
  <si>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</si>
  <si>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</si>
  <si>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</si>
  <si>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</si>
  <si>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</si>
  <si>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</si>
  <si>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</si>
  <si>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</si>
  <si>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</si>
  <si>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</si>
  <si>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</si>
  <si>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</si>
  <si>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</si>
  <si>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</si>
  <si>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</si>
  <si>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</si>
  <si>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</si>
  <si>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</si>
  <si>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</si>
  <si>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</si>
  <si>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</si>
  <si>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</si>
  <si>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</si>
  <si>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</si>
  <si>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</si>
  <si>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</si>
  <si>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</si>
  <si>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</si>
  <si>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</si>
  <si>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</si>
  <si>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</si>
  <si>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</si>
  <si>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</si>
  <si>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</si>
  <si>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</si>
  <si>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</si>
  <si>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</si>
  <si>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</si>
  <si>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</si>
  <si>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</si>
  <si>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</si>
  <si>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</si>
  <si>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 xml:space="preserve">Realizar ingreso de novedades o funcionarios en compañía de publifinanzas para verificacion del proceos </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</si>
  <si>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</si>
  <si>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</si>
  <si>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</si>
  <si>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</si>
  <si>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</si>
  <si>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</si>
  <si>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</si>
  <si>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</si>
  <si>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</si>
  <si>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</si>
  <si>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Durante el primer trimestre, se realizó proceso de inducción y reinducción del Manual Específico de Funciones apoyado del área jurídica y Gerencia General.</t>
  </si>
  <si>
    <t>Durante el primer trimestre de 2022, de manera constante se viene actualizando las hojas de vida de los funcionarios de planta del Instituto Departamental de Deporte y Recreación del Quindío con el fin de dar cumplimiento a la normatividad expedida por la función pública. 
14 hojas de vida actualizadas / 14 personas activas en el Instituto.</t>
  </si>
  <si>
    <t>Durante cada periodo de pago quincenal se realizan 14 nóminas. Durante cada mes se realizan 28 nóminas sin la generación de errores.</t>
  </si>
  <si>
    <t>Durante cada periodo mensual se desarrollo de pago de 14 seguridades sociales de los funcionarios de planta del Instituto Departamental de Deporte y Recreación del Quindío.
# 14 planillas de seguridad social generadas sin errores / #14 total de planillas de seguridad social mensuales elaboradas.</t>
  </si>
  <si>
    <t>Durante el primer trimestre del año 2022, se adelantó la solicitud de cotizaciones para realizar la licitación pública, para la realización de los exámenes laborales.</t>
  </si>
  <si>
    <t xml:space="preserve">Durante el primer trimestre del año 2022, se adelantaron 07 actividades de 21 estipuladas en el plan de trabajo anual (Autoevaluación,plan de trabajo con la ARL, plan anual de capacitaciones, reuniones con el copasst y convivencia laboral e inspecciones de seguridad). </t>
  </si>
  <si>
    <t>Se realizaron 24 pausas activas, durante el primer trimestre del año 2022, con el fin de implementar el programa para la prevención y promoción de enfermedades generadas por transtornos osteomusculares, se realizó una inspección de condiciones de seguridad, con el fin de verificar que los ambientes de trabajo fueran los óptimos para realizar las labores diarias.</t>
  </si>
  <si>
    <t>Se cuenta con 33 computadores con antivirus y bloqueo de página.. Existe ya una política de seguridad y privacidad de la información según resolución N°. 082 de julio 16 de 2020, y se encuentra publicada en la página web de Indeportes.</t>
  </si>
  <si>
    <t>33 equipos de computo de la entidad tiene cada una su hoja de vida actualizada en la vigencia 2022 y en cuanto al licenciamiento algunos ya estan próximos a requerir una nueva licencia que de Windows 10 son 21 equipos, Windows 8 son 2 quipos y de Windows 7 son 10 equipos.</t>
  </si>
  <si>
    <t>para el primer trimestre de la vigencia 2022 se realizaron las copias de seguridad estipuladas mensualmente por el área de sistemas para cada equipo de computo del Instituto, el cual las copias de seguridad se guardan en el disco duro .</t>
  </si>
  <si>
    <t>se realiza capacitación con los contratistas de la Secretaria de las TIC al personal del Instituto en temas de bases de datos abiertos y MSPI (Modelo de la Seguridad de las Políticas de la Información).</t>
  </si>
  <si>
    <t>El servidor de la entidad cuenta con una conexión local de 60 megas de internet los cuales permiten el buen desarrollo del trabajo de los funcionarios encargados de la parte financiera a través del programa de publifinanzas.
En caso de requerir  teletrabajo se cuenta con conexión remota para garantizar el pleno desarrollo de las actividades del área. Funcionario que cuenta con ingreso (01).</t>
  </si>
  <si>
    <t>En el primer trimestre del año 2022 se elaboraron (03) conciliaciones entre las áreas de presupuesto, tesorería y contabilidad. Se realizaron 385 ordenes de pago.</t>
  </si>
  <si>
    <t>Durante el primer trimestre del año 2022 se elaboraron 376 comprobantes de egreso. Se presentaron (03) declaraciones de retención en la fuente en la administración de impuestos y aduanas nacionales, y ante la secretaria de hacienda de armenia retenciones de reteica.</t>
  </si>
  <si>
    <t>En este periodo el Plan de Cuentas, se generaron las correspondientes ejecuciones presupuestales de ingresos y gastos por el área de presupuesto, el informe de saldos de bancos por el área de tesoreria y el balance por el área de contabilidad. Sin ninguna novedad.</t>
  </si>
  <si>
    <t>Durante el primer trimestre del año 2022 se expidieron 238 certificados de disponibilidad presupuestal desde el rango (1-238) y 361 registros presupuestales  desde el rango (1-361).
La información se puede verificar en las carpetas del archivo de la oficina y consultar en el software de Publifinanzas por consultas de informes.</t>
  </si>
  <si>
    <t>En este primer trimestre se anularon 19 certificados de disponibilidad.
En registros presupuestales se anularon 13, debido a no cambiar la fecha en el sistema.</t>
  </si>
  <si>
    <t>En el área de tesoreria, se realiza el ingreso de los recursos en tiempo real, una vez se conoce del credito en las diferentes cuentas corrientes. En el primer trimestre se generaron 09 Notas Créditos y no se realizaron anulaciones-
Se realizaron 91 Notas Débito y se anularon 10 comprobantes de Ingreso.</t>
  </si>
  <si>
    <t xml:space="preserve">se procesaron (06) planillas de nomina, (03) de seguridad social con las novedades de vacaciones de: Gloria Ines Herrera,  Maria Ludibia Arias, David Alberto Rojas  y liquidación  definitiva de MAURICIO RAYO. </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</si>
  <si>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</si>
  <si>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</si>
  <si>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</si>
  <si>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</si>
  <si>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Actualmente se implementa el formato de control documental, el cual permite la trazabilidad de los expedientes. A la Fecha no se ha solicitado el prestámo de expedientes del archivo central.
Para el primer trimestre del año 2022 se puso en uso los archivadores rodantes, garantizando la custodia de la información, así mismo, el archivo central se encuentra en un local comercial aislado, que cuenta con su sistema de cerraduras, con llaves de uso solo para el profesional con funciones de archivo y almacén.</t>
  </si>
  <si>
    <t xml:space="preserve">Actualmente se implementa el formato de control documental, el cual permite la trazabilidad de los expedientes. a la fecha no se ha solicitado el prestado de expedientes del archivo central.
Para el primer trimestre se puso en uso de archivadores rodantes, garantizando la custodia de la informacion, así mismo el archivo central se encuentra en un local comercial aislado que cuenta con su sistema de cerraduras, con llaves de uso solo para el profesional con funciones de archivo y almacén.
</t>
  </si>
  <si>
    <t>Actualmente se implementa el formato de control documental, el cual permite la trazabilidad de los expedientes. a la fecha no se ha solicitado el prestado de expedientes del archivo central.</t>
  </si>
  <si>
    <t>El día 18 de marzo de 2022 se realizó inspección técnica de seguridad al área de archivo central, en cumplimiento al programa de seguridad y salud en el trabajo. 
las evidencias reposan en la carpeta de gestión de seguridad y salud en el trabajo del instituto, acorde al cumplimiento de las obligaciones especificas contenidas en el contrato de prestación de servicios profesionales nro.: 007 de 2022.</t>
  </si>
  <si>
    <t>El primer trimestre se puso en uso de archivadores rodantes, garantizando la custodia de la informacion, así mismo, el archivo central se encuentra en un local comercial aislado que cuenta con su sistema de cerraduras, con llaves de uso solo para el profesional con funciones de archivo y almacén. 
En cumplimiento de las obligaciones específicas del contrato de apoyo a la gestión nro.: 003 de 2022, se realizan acciones de mantenimiento y conservación de los expedientes que reposan en el archivo central (marcación de cajas, cambio de caratulas, cambio de cajas,) en concordancia con la ley general de archivo.</t>
  </si>
  <si>
    <t xml:space="preserve">Se aplican procesos de ingresos y salidas de almacén en el módulo de inventarios Publifinanzas, de asignación e inventarios al personal de planta responsable de los procesos y programas.
 a la fecha se han realizado:
• ingresos de almacén: 0
• salidas de almacén:  4
• préstamos para ejecución contractual: 44.
</t>
  </si>
  <si>
    <t xml:space="preserve">se hizo solicitud de autorización para bajas de almacén, en comité contable realizado el día 29 de marzo de 2022.
Se aplican procesos de ingresos y salidas de almacén en el módulo de inventarios Publifinanzas, se asignación de inventarios al personal de planta responsable de los procesos y programas.
 A la fecha se han realizado:
• ingresos de almacén: 0
• salidas de almacén:  4
• préstamos para ejecución contractual: 44.
</t>
  </si>
  <si>
    <t xml:space="preserve"> A la fecha se han realizado:
• ingresos de almacén: 0
• salidas de almacén:  4
• préstamos para ejecución contractual: 44.</t>
  </si>
  <si>
    <t>Ñ</t>
  </si>
  <si>
    <t>Durante el primer trimestre de la vigencia 2022, se han certificado dentro de los programas: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173 Bancos de programa y proyectos  solicitadosal corte del 31 de marzo de 2022</t>
  </si>
  <si>
    <t>Durante el primer trimestre de la vigencia 2022, se han realizado los reportes mensuales correspondientes al mes de diciembre (reportado en enero), enero (reportado en febrero) y febrero (reportado en marzo).
#3 reportes en la plataforma SPI-DNP realizados</t>
  </si>
  <si>
    <t>Durante el primer trimestre de la vigencia 2022, se realizó el seguimiento al plan de acción correspondiente a los recursos de inversiòn del Área Técnica, con corte al 31 de marzo 2022 (primer trimestre).
#1 seguimiento al plan de acción.</t>
  </si>
  <si>
    <t>Durante el primer trimestre de la vigencia 2022, no se ha realizado el seguimiento al Plan Anticorrupción ya que este proceso se realiza de manera cuatrimestral</t>
  </si>
  <si>
    <t>Durante el primer trimestre de la vigencia 2022 se realizaron ajustes por medio de las siguientes resoluciones: 1- Resolución Nº 11 de enero 22 de 2022 (donde se realiza el proceso de traslados) 2- Resolución Nº 12 de enero 23 de 2022 (donde se adiciona parcialmente recursos del balance) 3- Resolución Nº 15 de enero 26 de 2022 (donde se adiciona parcialmente recursos del balance).</t>
  </si>
  <si>
    <t xml:space="preserve">El Instituto cuenta con un proceso judicial de Nulidad y Restablecimiento del Derecho en su contra  interpuesto por el señor Erick Alberto Gamero Vega, identificado con cédula de ciudadanía número 7.603.987, donde su ultima actuación procesal fue la respuesta a las excepciones en octubre de 2019. se encuentra pendiente de que el juzgado fije fecha para audiencia inicial. </t>
  </si>
  <si>
    <t>Durante este periodo no hubo sentencias.</t>
  </si>
  <si>
    <t>Es este periodo se suscribieron 136 contratos. Así: 132 en contratos de prestación de servicios profesionales y de apóyo a la gestión, 1 contrato de arrendamiento, esto bajo la modalidad de contratación directa y 3 contratos en la modalidad de minima cuantía, de los cuales los 136 contratos cuentan con sus listas de chequeo, donde para los contratos suscritos por contratación directa se cuenta ademas con el informe de verificación de requisitos legales y por la modalidad de minima cuantia el respectivo informe de evaluación de propuestas.</t>
  </si>
  <si>
    <t xml:space="preserve">Es este periodo se suscribieron 136 contratos. Así: 132 en contratos de prestación de servicios profesionales y de apóyo a la gestión, 1 contrato de arrendamiento, esto bajo la modalidad de contratación directa y 3 contratos en la modalidad de minima cuantía, de los cuales los 136 contratos cuentan con sus listas de chequeo, dondelos 136 contratos fueron adelantados por la plataforma del SECOP II que es en tiempo real y registrados con posterioridad en el SIA OBSERVA.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</si>
</sst>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82"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11"/>
      <color rgb="FFFF0000"/>
      <name val="Calibri"/>
      <family val="2"/>
      <scheme val="minor"/>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11"/>
      <color theme="1"/>
      <name val="Arial"/>
      <family val="2"/>
    </font>
    <font>
      <sz val="20"/>
      <color rgb="FFFF0000"/>
      <name val="Arial"/>
      <family val="2"/>
    </font>
    <font>
      <sz val="9"/>
      <color theme="1"/>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s>
  <fills count="29">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2">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88">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3" fillId="0" borderId="0" xfId="0" applyFont="1" applyBorder="1" applyAlignment="1">
      <alignment wrapText="1"/>
    </xf>
    <xf numFmtId="0" fontId="4" fillId="0" borderId="0" xfId="0" applyFont="1" applyBorder="1" applyAlignment="1">
      <alignment wrapText="1"/>
    </xf>
    <xf numFmtId="0" fontId="3" fillId="0" borderId="0" xfId="0" applyFont="1" applyBorder="1" applyAlignment="1">
      <alignment textRotation="90" wrapText="1"/>
    </xf>
    <xf numFmtId="0" fontId="7" fillId="0" borderId="1" xfId="0" applyFont="1" applyBorder="1" applyAlignment="1">
      <alignment horizont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Fill="1" applyBorder="1" applyAlignment="1">
      <alignment vertical="center" wrapText="1"/>
    </xf>
    <xf numFmtId="0" fontId="9" fillId="0" borderId="0" xfId="0" applyFont="1" applyFill="1" applyBorder="1" applyAlignment="1">
      <alignment horizontal="center" vertical="center" wrapText="1"/>
    </xf>
    <xf numFmtId="0" fontId="3" fillId="0" borderId="0" xfId="0" applyFont="1" applyFill="1" applyAlignment="1">
      <alignment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164" fontId="10" fillId="0" borderId="0"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0" fillId="0" borderId="1" xfId="0" applyFill="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Fill="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9" fontId="10" fillId="2" borderId="3" xfId="1" applyNumberFormat="1" applyFont="1" applyFill="1" applyBorder="1" applyAlignment="1" applyProtection="1">
      <alignment horizontal="center" vertical="center" wrapText="1"/>
      <protection locked="0"/>
    </xf>
    <xf numFmtId="164" fontId="10" fillId="2" borderId="3" xfId="1" applyNumberFormat="1" applyFont="1" applyFill="1" applyBorder="1" applyAlignment="1" applyProtection="1">
      <alignment horizontal="center" vertical="center" wrapText="1"/>
      <protection locked="0"/>
    </xf>
    <xf numFmtId="9" fontId="10" fillId="2" borderId="3" xfId="1" applyFont="1" applyFill="1" applyBorder="1" applyAlignment="1" applyProtection="1">
      <alignment horizontal="center" vertical="center" wrapText="1"/>
      <protection locked="0"/>
    </xf>
    <xf numFmtId="9" fontId="0" fillId="2" borderId="1" xfId="1" applyFont="1" applyFill="1" applyBorder="1" applyAlignment="1" applyProtection="1">
      <alignment horizontal="justify" vertical="justify" wrapText="1"/>
      <protection locked="0"/>
    </xf>
    <xf numFmtId="0" fontId="2" fillId="0"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Fill="1" applyAlignment="1">
      <alignment vertical="center" wrapText="1"/>
    </xf>
    <xf numFmtId="0" fontId="0" fillId="0" borderId="0" xfId="0"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4" fillId="0" borderId="0"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Border="1" applyAlignment="1" applyProtection="1">
      <alignment horizontal="center" vertical="center" wrapText="1"/>
      <protection locked="0"/>
    </xf>
    <xf numFmtId="0" fontId="19" fillId="0" borderId="0" xfId="0" applyFont="1" applyBorder="1"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9" fontId="0" fillId="0" borderId="0" xfId="1" applyFont="1" applyBorder="1" applyAlignment="1" applyProtection="1">
      <alignment horizontal="justify" vertical="justify" wrapText="1"/>
      <protection locked="0"/>
    </xf>
    <xf numFmtId="0" fontId="6" fillId="0" borderId="1" xfId="0" applyFont="1" applyFill="1" applyBorder="1" applyAlignment="1" applyProtection="1">
      <alignment horizontal="center" vertical="center" wrapText="1"/>
      <protection locked="0"/>
    </xf>
    <xf numFmtId="1" fontId="0" fillId="2" borderId="1" xfId="1" applyNumberFormat="1" applyFont="1" applyFill="1" applyBorder="1" applyAlignment="1" applyProtection="1">
      <alignment horizontal="justify" vertical="top" wrapText="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9" fontId="0" fillId="0" borderId="1" xfId="1" applyFont="1" applyBorder="1" applyAlignment="1" applyProtection="1">
      <alignment horizontal="justify" vertical="top" wrapText="1"/>
    </xf>
    <xf numFmtId="9" fontId="0" fillId="2" borderId="1" xfId="1" applyFont="1" applyFill="1" applyBorder="1" applyAlignment="1" applyProtection="1">
      <alignment vertical="justify" wrapText="1"/>
      <protection locked="0"/>
    </xf>
    <xf numFmtId="9" fontId="10" fillId="0" borderId="0" xfId="1" applyNumberFormat="1" applyFont="1" applyBorder="1" applyAlignment="1" applyProtection="1">
      <alignment horizontal="center" vertical="center" wrapText="1"/>
      <protection locked="0"/>
    </xf>
    <xf numFmtId="9" fontId="10" fillId="0" borderId="33" xfId="1" applyFont="1" applyFill="1" applyBorder="1" applyAlignment="1" applyProtection="1">
      <alignment horizontal="center" vertical="center" wrapText="1"/>
      <protection locked="0"/>
    </xf>
    <xf numFmtId="9" fontId="0" fillId="0" borderId="33" xfId="1" applyFont="1" applyFill="1" applyBorder="1" applyAlignment="1" applyProtection="1">
      <alignment horizontal="justify" vertical="top" wrapText="1"/>
      <protection locked="0"/>
    </xf>
    <xf numFmtId="9" fontId="0" fillId="0" borderId="33" xfId="1" applyFont="1" applyBorder="1" applyAlignment="1" applyProtection="1">
      <alignment horizontal="justify" vertical="top" wrapText="1"/>
      <protection locked="0"/>
    </xf>
    <xf numFmtId="164" fontId="10" fillId="0" borderId="33" xfId="1" applyNumberFormat="1" applyFont="1" applyBorder="1" applyAlignment="1" applyProtection="1">
      <alignment horizontal="center" vertical="center" wrapText="1"/>
      <protection locked="0"/>
    </xf>
    <xf numFmtId="0" fontId="5" fillId="7" borderId="1" xfId="0" applyFont="1" applyFill="1" applyBorder="1" applyAlignment="1" applyProtection="1">
      <alignment horizontal="center" vertical="center" textRotation="90" wrapText="1"/>
      <protection locked="0"/>
    </xf>
    <xf numFmtId="9" fontId="24" fillId="2" borderId="1" xfId="1" applyFont="1" applyFill="1" applyBorder="1" applyAlignment="1" applyProtection="1">
      <alignment horizontal="center" vertical="center" wrapText="1"/>
      <protection locked="0"/>
    </xf>
    <xf numFmtId="9" fontId="0" fillId="2" borderId="1" xfId="1" applyFont="1" applyFill="1" applyBorder="1" applyAlignment="1" applyProtection="1">
      <alignment horizontal="justify" vertical="center" wrapText="1"/>
      <protection locked="0"/>
    </xf>
    <xf numFmtId="9" fontId="24"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9" fontId="26" fillId="2" borderId="1" xfId="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9" fontId="26" fillId="0" borderId="0" xfId="1" applyFont="1" applyFill="1" applyBorder="1" applyAlignment="1" applyProtection="1">
      <alignment horizontal="center" vertical="center" wrapText="1"/>
      <protection locked="0"/>
    </xf>
    <xf numFmtId="9" fontId="0" fillId="0" borderId="0" xfId="1" applyFont="1" applyFill="1" applyBorder="1" applyAlignment="1" applyProtection="1">
      <alignment horizontal="justify" vertical="top" wrapText="1"/>
      <protection locked="0"/>
    </xf>
    <xf numFmtId="0" fontId="0" fillId="0" borderId="0" xfId="0" applyBorder="1" applyAlignment="1" applyProtection="1">
      <alignment horizontal="center" vertical="center" textRotation="90" wrapText="1"/>
      <protection locked="0"/>
    </xf>
    <xf numFmtId="0" fontId="5" fillId="0" borderId="0" xfId="0" applyFont="1" applyFill="1" applyBorder="1" applyAlignment="1">
      <alignment horizontal="center" vertical="center" textRotation="90" wrapText="1"/>
    </xf>
    <xf numFmtId="0" fontId="2"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textRotation="90" wrapText="1"/>
      <protection locked="0"/>
    </xf>
    <xf numFmtId="0" fontId="0" fillId="0" borderId="0" xfId="0" applyFill="1" applyBorder="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27" fillId="0" borderId="2" xfId="0" applyFont="1" applyBorder="1" applyAlignment="1">
      <alignment wrapText="1"/>
    </xf>
    <xf numFmtId="0" fontId="27" fillId="0" borderId="0" xfId="0" applyFont="1" applyAlignment="1">
      <alignment vertical="center"/>
    </xf>
    <xf numFmtId="0" fontId="22" fillId="0" borderId="0" xfId="0" applyFont="1" applyAlignment="1">
      <alignment wrapText="1"/>
    </xf>
    <xf numFmtId="0" fontId="7" fillId="0" borderId="0" xfId="0" applyFont="1" applyBorder="1" applyAlignment="1">
      <alignment horizontal="right" vertical="center" wrapText="1"/>
    </xf>
    <xf numFmtId="0" fontId="7" fillId="0" borderId="0" xfId="0" applyFont="1" applyBorder="1" applyAlignment="1">
      <alignment horizontal="center" wrapText="1"/>
    </xf>
    <xf numFmtId="0" fontId="28"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9" fontId="24" fillId="2" borderId="1" xfId="1" applyNumberFormat="1"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19" fillId="0" borderId="0" xfId="0" applyFont="1" applyBorder="1" applyAlignment="1">
      <alignment horizontal="center"/>
    </xf>
    <xf numFmtId="0" fontId="2" fillId="4" borderId="1" xfId="0" applyFont="1" applyFill="1" applyBorder="1" applyAlignment="1">
      <alignment horizontal="center" vertical="center" textRotation="90" wrapText="1"/>
    </xf>
    <xf numFmtId="9" fontId="24" fillId="8" borderId="1" xfId="1" applyNumberFormat="1" applyFont="1" applyFill="1" applyBorder="1" applyAlignment="1" applyProtection="1">
      <alignment horizontal="center" vertical="center" wrapText="1"/>
      <protection locked="0"/>
    </xf>
    <xf numFmtId="9" fontId="14" fillId="8" borderId="1" xfId="1" applyFont="1" applyFill="1" applyBorder="1" applyAlignment="1" applyProtection="1">
      <alignment horizontal="justify" vertical="center" wrapText="1"/>
      <protection locked="0"/>
    </xf>
    <xf numFmtId="9" fontId="24" fillId="9" borderId="1" xfId="1" applyNumberFormat="1" applyFont="1" applyFill="1" applyBorder="1" applyAlignment="1" applyProtection="1">
      <alignment horizontal="center" vertical="center" wrapText="1"/>
      <protection locked="0"/>
    </xf>
    <xf numFmtId="9" fontId="0" fillId="9" borderId="1" xfId="1" applyFont="1" applyFill="1" applyBorder="1" applyAlignment="1" applyProtection="1">
      <alignment horizontal="justify" vertical="center" wrapText="1"/>
      <protection locked="0"/>
    </xf>
    <xf numFmtId="9" fontId="24" fillId="9" borderId="1" xfId="1" applyFont="1" applyFill="1" applyBorder="1" applyAlignment="1" applyProtection="1">
      <alignment horizontal="center" vertical="center" wrapText="1"/>
      <protection locked="0"/>
    </xf>
    <xf numFmtId="0" fontId="16" fillId="0" borderId="12" xfId="0" applyFont="1" applyBorder="1" applyAlignment="1">
      <alignment vertical="center" wrapText="1"/>
    </xf>
    <xf numFmtId="0" fontId="16" fillId="0" borderId="20" xfId="0" applyFont="1" applyBorder="1" applyAlignment="1">
      <alignment vertical="center" wrapText="1"/>
    </xf>
    <xf numFmtId="9" fontId="0" fillId="2" borderId="1" xfId="1"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43" fontId="5" fillId="0" borderId="0" xfId="4" applyFont="1" applyAlignment="1">
      <alignment horizontal="left" vertical="center"/>
    </xf>
    <xf numFmtId="9" fontId="30"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4" fillId="0" borderId="1" xfId="1" applyNumberFormat="1" applyFont="1" applyFill="1" applyBorder="1" applyAlignment="1" applyProtection="1">
      <alignment horizontal="center" vertical="center" wrapText="1"/>
      <protection locked="0"/>
    </xf>
    <xf numFmtId="9" fontId="26" fillId="0" borderId="1" xfId="1" applyFont="1" applyFill="1" applyBorder="1" applyAlignment="1" applyProtection="1">
      <alignment horizontal="center" vertical="center" wrapText="1"/>
      <protection locked="0"/>
    </xf>
    <xf numFmtId="9" fontId="34" fillId="0" borderId="1" xfId="1" applyFont="1" applyFill="1" applyBorder="1" applyAlignment="1" applyProtection="1">
      <alignment horizontal="justify" vertical="center" wrapText="1"/>
      <protection locked="0"/>
    </xf>
    <xf numFmtId="0" fontId="19" fillId="0" borderId="0" xfId="0" applyFont="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1" fillId="3" borderId="3" xfId="0" applyFont="1" applyFill="1" applyBorder="1" applyAlignment="1">
      <alignment horizontal="center" vertical="center" wrapText="1"/>
    </xf>
    <xf numFmtId="0" fontId="6" fillId="0" borderId="0" xfId="0" applyFont="1" applyFill="1" applyAlignment="1" applyProtection="1">
      <alignment horizontal="center" vertical="center" wrapText="1"/>
      <protection locked="0"/>
    </xf>
    <xf numFmtId="0" fontId="0" fillId="0" borderId="1" xfId="0" applyFont="1" applyBorder="1" applyAlignment="1" applyProtection="1">
      <alignment horizontal="justify" vertical="center" wrapText="1"/>
      <protection locked="0"/>
    </xf>
    <xf numFmtId="0" fontId="35"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6" fillId="0" borderId="1" xfId="0" applyFont="1" applyBorder="1" applyAlignment="1" applyProtection="1">
      <alignment horizontal="center" vertical="center" textRotation="90" wrapText="1"/>
      <protection locked="0"/>
    </xf>
    <xf numFmtId="9" fontId="26" fillId="0" borderId="0" xfId="1" applyFon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37" fillId="0" borderId="0" xfId="0" applyFont="1" applyAlignment="1">
      <alignment horizontal="center" vertical="center" wrapText="1"/>
    </xf>
    <xf numFmtId="0" fontId="38" fillId="0" borderId="0" xfId="0" applyFont="1" applyAlignment="1">
      <alignment horizontal="center" vertical="center" wrapText="1"/>
    </xf>
    <xf numFmtId="0" fontId="39" fillId="0" borderId="2" xfId="0" applyFont="1" applyBorder="1" applyAlignment="1">
      <alignment vertical="center" wrapText="1"/>
    </xf>
    <xf numFmtId="0" fontId="34" fillId="0" borderId="0" xfId="0" applyFont="1" applyAlignment="1">
      <alignment horizontal="center" vertical="center" wrapText="1"/>
    </xf>
    <xf numFmtId="0" fontId="2" fillId="0" borderId="1" xfId="0" applyFont="1" applyBorder="1" applyAlignment="1">
      <alignment horizontal="center" vertical="center" wrapText="1"/>
    </xf>
    <xf numFmtId="0" fontId="34" fillId="0" borderId="0" xfId="0" applyFont="1" applyAlignment="1">
      <alignment vertical="center" wrapText="1"/>
    </xf>
    <xf numFmtId="0" fontId="34" fillId="0" borderId="1" xfId="0" applyFont="1" applyBorder="1" applyAlignment="1">
      <alignment horizontal="center" vertical="center" wrapText="1"/>
    </xf>
    <xf numFmtId="0" fontId="38" fillId="0" borderId="1" xfId="0" applyFont="1" applyBorder="1" applyAlignment="1">
      <alignment vertical="center" wrapText="1"/>
    </xf>
    <xf numFmtId="0" fontId="0" fillId="0" borderId="1" xfId="0" applyBorder="1" applyAlignment="1">
      <alignment horizontal="center" vertical="center" wrapText="1"/>
    </xf>
    <xf numFmtId="0" fontId="2" fillId="12" borderId="1" xfId="0" applyFont="1" applyFill="1" applyBorder="1" applyAlignment="1">
      <alignment horizontal="center" vertical="center" wrapText="1"/>
    </xf>
    <xf numFmtId="0" fontId="0" fillId="0" borderId="1" xfId="0" applyBorder="1" applyAlignment="1">
      <alignment vertical="center" wrapText="1"/>
    </xf>
    <xf numFmtId="0" fontId="45" fillId="12" borderId="1" xfId="0" applyFont="1" applyFill="1" applyBorder="1" applyAlignment="1">
      <alignment horizontal="center" vertical="center" wrapText="1"/>
    </xf>
    <xf numFmtId="0" fontId="38" fillId="0" borderId="1" xfId="0" applyFont="1" applyBorder="1" applyAlignment="1">
      <alignment horizontal="left" vertical="center" wrapText="1"/>
    </xf>
    <xf numFmtId="0" fontId="0" fillId="0" borderId="1" xfId="0" applyFill="1" applyBorder="1" applyAlignment="1">
      <alignment horizontal="center" vertical="center" wrapText="1"/>
    </xf>
    <xf numFmtId="0" fontId="38" fillId="0" borderId="1" xfId="0" applyFont="1" applyFill="1" applyBorder="1" applyAlignment="1">
      <alignment vertical="center" wrapText="1"/>
    </xf>
    <xf numFmtId="0" fontId="45" fillId="0" borderId="1" xfId="0" applyFont="1" applyBorder="1" applyAlignment="1">
      <alignment horizontal="center" vertical="center" wrapText="1"/>
    </xf>
    <xf numFmtId="0" fontId="0" fillId="0" borderId="0" xfId="0" applyFont="1" applyAlignment="1">
      <alignment vertical="center" wrapText="1"/>
    </xf>
    <xf numFmtId="0" fontId="34" fillId="0" borderId="0" xfId="0" applyFont="1" applyFill="1" applyAlignment="1">
      <alignment vertical="center" wrapText="1"/>
    </xf>
    <xf numFmtId="0" fontId="34" fillId="0" borderId="1" xfId="0" applyFont="1" applyFill="1" applyBorder="1" applyAlignment="1">
      <alignment horizontal="center" vertical="center" wrapText="1"/>
    </xf>
    <xf numFmtId="0" fontId="0" fillId="0" borderId="1" xfId="0" applyFill="1" applyBorder="1" applyAlignment="1">
      <alignment vertical="center" wrapText="1"/>
    </xf>
    <xf numFmtId="0" fontId="46" fillId="12" borderId="1" xfId="0" applyFont="1" applyFill="1" applyBorder="1" applyAlignment="1">
      <alignment horizontal="center" vertical="center" wrapText="1"/>
    </xf>
    <xf numFmtId="0" fontId="48" fillId="0" borderId="33" xfId="0" applyFont="1" applyBorder="1" applyAlignment="1">
      <alignment horizontal="center" vertical="center" wrapText="1"/>
    </xf>
    <xf numFmtId="0" fontId="49" fillId="0" borderId="33" xfId="0" applyFont="1" applyBorder="1" applyAlignment="1">
      <alignment vertical="center" wrapText="1"/>
    </xf>
    <xf numFmtId="0" fontId="8" fillId="0" borderId="0" xfId="0" applyFont="1" applyAlignment="1">
      <alignment vertical="center" textRotation="90" wrapText="1"/>
    </xf>
    <xf numFmtId="0" fontId="34"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Alignment="1">
      <alignment vertical="center" wrapText="1"/>
    </xf>
    <xf numFmtId="0" fontId="0" fillId="0" borderId="2" xfId="0" applyBorder="1" applyAlignment="1">
      <alignment vertical="center" wrapText="1"/>
    </xf>
    <xf numFmtId="0" fontId="46" fillId="0" borderId="0" xfId="0" applyFont="1" applyAlignment="1">
      <alignment horizontal="left" vertical="center"/>
    </xf>
    <xf numFmtId="0" fontId="51" fillId="13" borderId="38" xfId="0" applyFont="1" applyFill="1" applyBorder="1" applyAlignment="1">
      <alignment horizontal="center" vertical="center" wrapText="1" readingOrder="1"/>
    </xf>
    <xf numFmtId="0" fontId="51" fillId="5" borderId="38" xfId="0" applyFont="1" applyFill="1" applyBorder="1" applyAlignment="1">
      <alignment horizontal="center" vertical="center" wrapText="1" readingOrder="1"/>
    </xf>
    <xf numFmtId="0" fontId="5" fillId="0" borderId="0" xfId="0" applyFont="1" applyAlignment="1">
      <alignment horizontal="center" vertical="center" wrapText="1"/>
    </xf>
    <xf numFmtId="0" fontId="52" fillId="0" borderId="39" xfId="0" applyFont="1" applyFill="1" applyBorder="1" applyAlignment="1">
      <alignment horizontal="left" vertical="center" wrapText="1" readingOrder="1"/>
    </xf>
    <xf numFmtId="0" fontId="53" fillId="0" borderId="39" xfId="0" applyFont="1" applyFill="1" applyBorder="1" applyAlignment="1">
      <alignment horizontal="center" vertical="center" wrapText="1"/>
    </xf>
    <xf numFmtId="0" fontId="53" fillId="0" borderId="39" xfId="0" applyFont="1" applyFill="1" applyBorder="1" applyAlignment="1">
      <alignment horizontal="center" vertical="center" wrapText="1" readingOrder="1"/>
    </xf>
    <xf numFmtId="0" fontId="54" fillId="5" borderId="39" xfId="0" applyFont="1" applyFill="1" applyBorder="1" applyAlignment="1">
      <alignment horizontal="center" vertical="center" wrapText="1" readingOrder="1"/>
    </xf>
    <xf numFmtId="9" fontId="55" fillId="5" borderId="40"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52" fillId="0" borderId="41" xfId="0" applyFont="1" applyFill="1" applyBorder="1" applyAlignment="1">
      <alignment horizontal="left" vertical="center" wrapText="1" readingOrder="1"/>
    </xf>
    <xf numFmtId="0" fontId="53" fillId="0" borderId="41" xfId="0" applyFont="1" applyFill="1" applyBorder="1" applyAlignment="1">
      <alignment horizontal="center" vertical="center" wrapText="1"/>
    </xf>
    <xf numFmtId="0" fontId="53" fillId="0" borderId="41" xfId="0" applyFont="1" applyFill="1" applyBorder="1" applyAlignment="1">
      <alignment horizontal="center" vertical="center" wrapText="1" readingOrder="1"/>
    </xf>
    <xf numFmtId="9" fontId="2" fillId="14"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56" fillId="0" borderId="1" xfId="0" applyFont="1" applyBorder="1" applyAlignment="1">
      <alignment vertical="center" wrapText="1"/>
    </xf>
    <xf numFmtId="0" fontId="15" fillId="0" borderId="1" xfId="0" applyFont="1" applyBorder="1" applyAlignment="1">
      <alignment horizontal="center" vertical="center" wrapText="1"/>
    </xf>
    <xf numFmtId="9" fontId="16" fillId="14"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52" fillId="0" borderId="42" xfId="0" applyFont="1" applyFill="1" applyBorder="1" applyAlignment="1">
      <alignment horizontal="left" vertical="center" wrapText="1" readingOrder="1"/>
    </xf>
    <xf numFmtId="0" fontId="53" fillId="0" borderId="42" xfId="0" applyFont="1" applyFill="1" applyBorder="1" applyAlignment="1">
      <alignment horizontal="center" vertical="center" wrapText="1"/>
    </xf>
    <xf numFmtId="0" fontId="53" fillId="0" borderId="42" xfId="0" applyFont="1" applyFill="1" applyBorder="1" applyAlignment="1">
      <alignment horizontal="center" vertical="center" wrapText="1" readingOrder="1"/>
    </xf>
    <xf numFmtId="0" fontId="57" fillId="13" borderId="43" xfId="0" applyFont="1" applyFill="1" applyBorder="1" applyAlignment="1">
      <alignment horizontal="center" vertical="center" wrapText="1" readingOrder="1"/>
    </xf>
    <xf numFmtId="0" fontId="58" fillId="13" borderId="43" xfId="0" applyFont="1" applyFill="1" applyBorder="1" applyAlignment="1">
      <alignment horizontal="center" vertical="center" wrapText="1" readingOrder="1"/>
    </xf>
    <xf numFmtId="0" fontId="58" fillId="5" borderId="39" xfId="0" applyFont="1" applyFill="1" applyBorder="1" applyAlignment="1">
      <alignment horizontal="center" vertical="center" wrapText="1" readingOrder="1"/>
    </xf>
    <xf numFmtId="9" fontId="58" fillId="5" borderId="40" xfId="0" applyNumberFormat="1" applyFont="1" applyFill="1" applyBorder="1" applyAlignment="1">
      <alignment horizontal="center" vertical="center" wrapText="1" readingOrder="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9" fontId="2" fillId="14" borderId="45" xfId="1" applyFont="1" applyFill="1" applyBorder="1" applyAlignment="1">
      <alignment horizontal="center" vertical="center" wrapText="1"/>
    </xf>
    <xf numFmtId="0" fontId="2" fillId="0" borderId="45" xfId="0" applyFont="1" applyFill="1" applyBorder="1" applyAlignment="1">
      <alignment horizontal="center" vertical="center" wrapText="1"/>
    </xf>
    <xf numFmtId="9" fontId="0" fillId="0" borderId="28" xfId="0" applyNumberFormat="1" applyBorder="1" applyAlignment="1">
      <alignment horizontal="center" vertical="center" wrapText="1"/>
    </xf>
    <xf numFmtId="0" fontId="16" fillId="0" borderId="0" xfId="0" applyFont="1" applyBorder="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42"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60"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62" fillId="15" borderId="46"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3" fillId="16" borderId="1" xfId="0" applyFont="1" applyFill="1" applyBorder="1" applyAlignment="1">
      <alignment horizontal="center" vertical="center" wrapText="1"/>
    </xf>
    <xf numFmtId="0" fontId="64" fillId="16" borderId="1" xfId="0" applyFont="1" applyFill="1" applyBorder="1" applyAlignment="1">
      <alignment horizontal="center" vertical="center" wrapText="1"/>
    </xf>
    <xf numFmtId="0" fontId="65" fillId="14" borderId="46" xfId="0" applyFont="1" applyFill="1" applyBorder="1" applyAlignment="1">
      <alignment horizontal="center" vertical="center" wrapText="1"/>
    </xf>
    <xf numFmtId="0" fontId="64" fillId="15" borderId="1" xfId="0" applyFont="1" applyFill="1" applyBorder="1" applyAlignment="1">
      <alignment horizontal="center" vertical="center" wrapText="1"/>
    </xf>
    <xf numFmtId="0" fontId="66" fillId="14" borderId="46" xfId="0" applyFont="1" applyFill="1" applyBorder="1" applyAlignment="1">
      <alignment horizontal="center" vertical="center" wrapText="1"/>
    </xf>
    <xf numFmtId="0" fontId="65" fillId="17" borderId="46" xfId="0" applyFont="1" applyFill="1" applyBorder="1" applyAlignment="1">
      <alignment horizontal="center" vertical="center" wrapText="1"/>
    </xf>
    <xf numFmtId="0" fontId="67" fillId="14" borderId="1" xfId="0" applyFont="1" applyFill="1" applyBorder="1" applyAlignment="1">
      <alignment horizontal="center" vertical="center" wrapText="1"/>
    </xf>
    <xf numFmtId="0" fontId="68" fillId="17" borderId="46" xfId="0" applyFont="1" applyFill="1" applyBorder="1" applyAlignment="1">
      <alignment horizontal="center" vertical="center" wrapText="1"/>
    </xf>
    <xf numFmtId="0" fontId="69" fillId="14" borderId="1" xfId="0" applyFont="1" applyFill="1" applyBorder="1" applyAlignment="1">
      <alignment horizontal="center" vertical="center" wrapText="1"/>
    </xf>
    <xf numFmtId="0" fontId="65" fillId="17" borderId="1" xfId="0" applyFont="1" applyFill="1" applyBorder="1" applyAlignment="1">
      <alignment horizontal="center" vertical="center" wrapText="1"/>
    </xf>
    <xf numFmtId="0" fontId="64" fillId="17" borderId="46" xfId="0" applyFont="1" applyFill="1" applyBorder="1" applyAlignment="1">
      <alignment horizontal="center" vertical="center" wrapText="1"/>
    </xf>
    <xf numFmtId="0" fontId="68" fillId="17" borderId="1" xfId="0" applyFont="1" applyFill="1" applyBorder="1" applyAlignment="1">
      <alignment horizontal="center" vertical="center" wrapText="1"/>
    </xf>
    <xf numFmtId="0" fontId="65" fillId="17" borderId="47" xfId="0" applyFont="1" applyFill="1" applyBorder="1" applyAlignment="1">
      <alignment horizontal="center" vertical="center" wrapText="1"/>
    </xf>
    <xf numFmtId="0" fontId="65" fillId="17" borderId="48" xfId="0" applyFont="1" applyFill="1" applyBorder="1" applyAlignment="1">
      <alignment horizontal="center" vertical="center" wrapText="1"/>
    </xf>
    <xf numFmtId="0" fontId="67" fillId="14" borderId="48" xfId="0" applyFont="1" applyFill="1" applyBorder="1" applyAlignment="1">
      <alignment horizontal="center" vertical="center" wrapText="1"/>
    </xf>
    <xf numFmtId="0" fontId="62" fillId="15" borderId="48" xfId="0" applyFont="1" applyFill="1" applyBorder="1" applyAlignment="1">
      <alignment horizontal="center" vertical="center" wrapText="1"/>
    </xf>
    <xf numFmtId="0" fontId="68" fillId="17" borderId="47" xfId="0" applyFont="1" applyFill="1" applyBorder="1" applyAlignment="1">
      <alignment horizontal="center" vertical="center" wrapText="1"/>
    </xf>
    <xf numFmtId="0" fontId="68" fillId="17" borderId="48" xfId="0" applyFont="1" applyFill="1" applyBorder="1" applyAlignment="1">
      <alignment horizontal="center" vertical="center" wrapText="1"/>
    </xf>
    <xf numFmtId="0" fontId="69" fillId="14" borderId="48" xfId="0" applyFont="1" applyFill="1" applyBorder="1" applyAlignment="1">
      <alignment horizontal="center" vertical="center" wrapText="1"/>
    </xf>
    <xf numFmtId="0" fontId="5" fillId="0" borderId="0" xfId="0" applyFont="1"/>
    <xf numFmtId="0" fontId="70" fillId="0" borderId="0" xfId="0" applyFont="1" applyAlignment="1">
      <alignment wrapText="1"/>
    </xf>
    <xf numFmtId="0" fontId="70" fillId="0" borderId="0" xfId="0" applyFont="1" applyAlignment="1">
      <alignment horizontal="center" vertical="center" textRotation="90" wrapText="1"/>
    </xf>
    <xf numFmtId="0" fontId="71" fillId="0" borderId="2" xfId="0" applyFont="1" applyBorder="1" applyAlignment="1">
      <alignment wrapText="1"/>
    </xf>
    <xf numFmtId="0" fontId="71" fillId="0" borderId="0" xfId="0" applyFont="1" applyBorder="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9" xfId="0" applyFont="1" applyFill="1" applyBorder="1" applyAlignment="1">
      <alignment horizontal="center" vertical="center"/>
    </xf>
    <xf numFmtId="0" fontId="0" fillId="5" borderId="50" xfId="0" applyFill="1" applyBorder="1" applyAlignment="1">
      <alignment vertical="center"/>
    </xf>
    <xf numFmtId="0" fontId="73" fillId="20" borderId="51" xfId="0" applyFont="1" applyFill="1" applyBorder="1" applyAlignment="1">
      <alignment vertical="center"/>
    </xf>
    <xf numFmtId="0" fontId="73" fillId="0" borderId="0" xfId="0" applyFont="1" applyAlignment="1">
      <alignment vertical="center"/>
    </xf>
    <xf numFmtId="0" fontId="2" fillId="18" borderId="0" xfId="0" applyFont="1" applyFill="1" applyBorder="1" applyAlignment="1">
      <alignment horizontal="center" vertical="center"/>
    </xf>
    <xf numFmtId="0" fontId="2" fillId="18" borderId="18" xfId="0" applyFont="1" applyFill="1" applyBorder="1" applyAlignment="1">
      <alignment horizontal="center" vertical="center"/>
    </xf>
    <xf numFmtId="0" fontId="0" fillId="5" borderId="54" xfId="0" applyFill="1" applyBorder="1" applyAlignment="1">
      <alignment vertical="center"/>
    </xf>
    <xf numFmtId="0" fontId="0" fillId="20" borderId="55" xfId="0" applyFill="1" applyBorder="1" applyAlignment="1">
      <alignment vertical="center"/>
    </xf>
    <xf numFmtId="0" fontId="0" fillId="21" borderId="15" xfId="0" applyFill="1" applyBorder="1" applyAlignment="1">
      <alignment vertical="center"/>
    </xf>
    <xf numFmtId="0" fontId="0" fillId="21" borderId="56" xfId="0" applyFill="1" applyBorder="1" applyAlignment="1">
      <alignment vertical="center"/>
    </xf>
    <xf numFmtId="0" fontId="0" fillId="22" borderId="15" xfId="0" applyFill="1" applyBorder="1" applyAlignment="1">
      <alignment horizontal="center" vertical="center"/>
    </xf>
    <xf numFmtId="0" fontId="2" fillId="22" borderId="6" xfId="0" applyFont="1" applyFill="1" applyBorder="1" applyAlignment="1">
      <alignment vertical="center"/>
    </xf>
    <xf numFmtId="0" fontId="0" fillId="22" borderId="18" xfId="0" applyFill="1" applyBorder="1" applyAlignment="1">
      <alignment vertical="center"/>
    </xf>
    <xf numFmtId="0" fontId="0" fillId="18" borderId="1" xfId="0" applyFill="1" applyBorder="1" applyAlignment="1">
      <alignment horizontal="center" vertical="center"/>
    </xf>
    <xf numFmtId="0" fontId="0" fillId="18" borderId="29" xfId="0" applyFill="1" applyBorder="1" applyAlignment="1">
      <alignment horizontal="center" vertical="center"/>
    </xf>
    <xf numFmtId="0" fontId="0" fillId="21" borderId="27" xfId="0" applyFill="1" applyBorder="1" applyAlignment="1">
      <alignment vertical="center"/>
    </xf>
    <xf numFmtId="0" fontId="2" fillId="22" borderId="34" xfId="0" applyFont="1" applyFill="1" applyBorder="1" applyAlignment="1">
      <alignment vertical="center"/>
    </xf>
    <xf numFmtId="0" fontId="0" fillId="19" borderId="1" xfId="0" applyFill="1" applyBorder="1" applyAlignment="1">
      <alignment horizontal="center" vertical="center"/>
    </xf>
    <xf numFmtId="0" fontId="0" fillId="19" borderId="3" xfId="0" applyFill="1" applyBorder="1" applyAlignment="1">
      <alignment horizontal="center" vertical="center"/>
    </xf>
    <xf numFmtId="0" fontId="0" fillId="19" borderId="46" xfId="0" applyFill="1" applyBorder="1" applyAlignment="1">
      <alignment horizontal="center" vertical="center"/>
    </xf>
    <xf numFmtId="0" fontId="0" fillId="23" borderId="1" xfId="0" applyFill="1" applyBorder="1" applyAlignment="1">
      <alignment horizontal="center" vertical="center"/>
    </xf>
    <xf numFmtId="0" fontId="0" fillId="23" borderId="29" xfId="0" applyFill="1" applyBorder="1" applyAlignment="1">
      <alignment horizontal="center" vertical="center"/>
    </xf>
    <xf numFmtId="0" fontId="0" fillId="21" borderId="19" xfId="0" applyFill="1" applyBorder="1" applyAlignment="1">
      <alignment vertical="center"/>
    </xf>
    <xf numFmtId="0" fontId="0" fillId="21" borderId="28" xfId="0" applyFill="1" applyBorder="1" applyAlignment="1">
      <alignment vertical="center"/>
    </xf>
    <xf numFmtId="0" fontId="0" fillId="22" borderId="19" xfId="0" applyFill="1" applyBorder="1" applyAlignment="1">
      <alignment horizontal="center" vertical="center"/>
    </xf>
    <xf numFmtId="0" fontId="2" fillId="22" borderId="45" xfId="0" applyFont="1" applyFill="1" applyBorder="1" applyAlignment="1">
      <alignment vertical="center"/>
    </xf>
    <xf numFmtId="0" fontId="0" fillId="22" borderId="21" xfId="0" applyFill="1" applyBorder="1" applyAlignment="1">
      <alignment vertical="center"/>
    </xf>
    <xf numFmtId="0" fontId="2" fillId="18" borderId="26" xfId="0" applyFont="1" applyFill="1" applyBorder="1" applyAlignment="1">
      <alignment horizontal="center" vertical="center"/>
    </xf>
    <xf numFmtId="0" fontId="0" fillId="18" borderId="24" xfId="0" applyFill="1" applyBorder="1" applyAlignment="1">
      <alignment horizontal="center" vertical="center"/>
    </xf>
    <xf numFmtId="0" fontId="0" fillId="18" borderId="25" xfId="0" applyFill="1" applyBorder="1" applyAlignment="1">
      <alignment horizontal="center" vertical="center"/>
    </xf>
    <xf numFmtId="0" fontId="0" fillId="23" borderId="24" xfId="0" applyFill="1" applyBorder="1" applyAlignment="1">
      <alignment horizontal="center" vertical="center"/>
    </xf>
    <xf numFmtId="0" fontId="0" fillId="23" borderId="25" xfId="0" applyFill="1" applyBorder="1" applyAlignment="1">
      <alignment horizontal="center" vertical="center"/>
    </xf>
    <xf numFmtId="0" fontId="0" fillId="20" borderId="60" xfId="0" applyFill="1" applyBorder="1" applyAlignment="1">
      <alignment vertical="center"/>
    </xf>
    <xf numFmtId="0" fontId="0" fillId="5" borderId="61" xfId="0" applyFill="1" applyBorder="1" applyAlignment="1">
      <alignment vertical="center"/>
    </xf>
    <xf numFmtId="0" fontId="72" fillId="23" borderId="22" xfId="0" applyFont="1" applyFill="1" applyBorder="1" applyAlignment="1">
      <alignment vertical="center"/>
    </xf>
    <xf numFmtId="0" fontId="0" fillId="23" borderId="23" xfId="0" applyFill="1" applyBorder="1" applyAlignment="1">
      <alignment vertical="center" wrapText="1"/>
    </xf>
    <xf numFmtId="0" fontId="2" fillId="0" borderId="0" xfId="0" applyFont="1" applyFill="1" applyBorder="1" applyAlignment="1">
      <alignment horizontal="center" vertical="center" wrapText="1"/>
    </xf>
    <xf numFmtId="0" fontId="72" fillId="23" borderId="1" xfId="0" applyFont="1" applyFill="1" applyBorder="1" applyAlignment="1">
      <alignment vertical="center"/>
    </xf>
    <xf numFmtId="0" fontId="0" fillId="23" borderId="29" xfId="0" applyFill="1" applyBorder="1" applyAlignment="1">
      <alignment vertical="center" wrapText="1"/>
    </xf>
    <xf numFmtId="0" fontId="0" fillId="0" borderId="0" xfId="0" applyFill="1" applyBorder="1" applyAlignment="1">
      <alignment vertical="center"/>
    </xf>
    <xf numFmtId="0" fontId="72" fillId="23" borderId="24" xfId="0" applyFont="1" applyFill="1" applyBorder="1" applyAlignment="1">
      <alignment vertical="center"/>
    </xf>
    <xf numFmtId="0" fontId="0" fillId="23" borderId="25" xfId="0" applyFill="1" applyBorder="1" applyAlignment="1">
      <alignment vertical="center" wrapText="1"/>
    </xf>
    <xf numFmtId="0" fontId="6" fillId="0" borderId="22"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23" xfId="0" applyFont="1" applyBorder="1" applyAlignment="1">
      <alignment horizontal="center" vertical="center" wrapText="1"/>
    </xf>
    <xf numFmtId="0" fontId="6" fillId="0" borderId="0" xfId="0" applyFont="1" applyAlignment="1">
      <alignment horizontal="center" vertical="center" wrapText="1"/>
    </xf>
    <xf numFmtId="0" fontId="38" fillId="0" borderId="1" xfId="0" applyFont="1" applyBorder="1" applyAlignment="1">
      <alignment horizontal="center" vertical="center" wrapText="1"/>
    </xf>
    <xf numFmtId="0" fontId="38"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24" borderId="1" xfId="0" applyFont="1" applyFill="1" applyBorder="1" applyAlignment="1">
      <alignment horizontal="center" vertical="center"/>
    </xf>
    <xf numFmtId="0" fontId="6" fillId="14"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25" borderId="1" xfId="0" applyFont="1" applyFill="1" applyBorder="1" applyAlignment="1">
      <alignment horizontal="center" vertical="center"/>
    </xf>
    <xf numFmtId="0" fontId="6" fillId="17" borderId="1" xfId="0" applyFont="1" applyFill="1" applyBorder="1" applyAlignment="1">
      <alignment horizontal="center" vertical="center"/>
    </xf>
    <xf numFmtId="0" fontId="0" fillId="17" borderId="1" xfId="0" applyFill="1" applyBorder="1" applyAlignment="1">
      <alignment horizontal="center" vertical="center"/>
    </xf>
    <xf numFmtId="0" fontId="0" fillId="24" borderId="1" xfId="0" applyFill="1" applyBorder="1" applyAlignment="1">
      <alignment horizontal="center" vertical="center"/>
    </xf>
    <xf numFmtId="0" fontId="0" fillId="14" borderId="1" xfId="0" applyFill="1" applyBorder="1" applyAlignment="1">
      <alignment horizontal="center" vertical="center"/>
    </xf>
    <xf numFmtId="0" fontId="0" fillId="10" borderId="1" xfId="0" applyFill="1" applyBorder="1" applyAlignment="1">
      <alignment horizontal="center" vertical="center"/>
    </xf>
    <xf numFmtId="0" fontId="0" fillId="25" borderId="1" xfId="0" applyFill="1" applyBorder="1" applyAlignment="1">
      <alignment horizontal="center" vertical="center"/>
    </xf>
    <xf numFmtId="0" fontId="77" fillId="0" borderId="0" xfId="0" applyFont="1" applyAlignment="1">
      <alignment horizontal="center" vertical="center"/>
    </xf>
    <xf numFmtId="0" fontId="72" fillId="26" borderId="0" xfId="0" applyFont="1" applyFill="1" applyBorder="1" applyAlignment="1">
      <alignment horizontal="center" vertical="center"/>
    </xf>
    <xf numFmtId="0" fontId="72" fillId="26" borderId="18" xfId="0" applyFont="1" applyFill="1" applyBorder="1" applyAlignment="1">
      <alignment horizontal="center" vertical="center"/>
    </xf>
    <xf numFmtId="0" fontId="2" fillId="26" borderId="0" xfId="0" applyFont="1" applyFill="1" applyBorder="1" applyAlignment="1">
      <alignment horizontal="center" vertical="center"/>
    </xf>
    <xf numFmtId="0" fontId="2" fillId="26" borderId="18" xfId="0" applyFont="1" applyFill="1" applyBorder="1" applyAlignment="1">
      <alignment horizontal="center" vertical="center"/>
    </xf>
    <xf numFmtId="0" fontId="0" fillId="0" borderId="1" xfId="0" applyFill="1" applyBorder="1" applyAlignment="1">
      <alignment horizontal="center" vertical="center"/>
    </xf>
    <xf numFmtId="0" fontId="0" fillId="0" borderId="29" xfId="0" applyFill="1" applyBorder="1" applyAlignment="1">
      <alignment horizontal="center" vertical="center"/>
    </xf>
    <xf numFmtId="0" fontId="72" fillId="5" borderId="0" xfId="0" applyFont="1" applyFill="1" applyBorder="1" applyAlignment="1">
      <alignment horizontal="center" vertical="center"/>
    </xf>
    <xf numFmtId="0" fontId="2" fillId="5" borderId="0" xfId="0" applyFont="1"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72" fillId="5" borderId="26" xfId="0" applyFont="1" applyFill="1" applyBorder="1" applyAlignment="1">
      <alignment horizontal="center" vertical="center"/>
    </xf>
    <xf numFmtId="0" fontId="2" fillId="5" borderId="26" xfId="0" applyFont="1" applyFill="1" applyBorder="1" applyAlignment="1">
      <alignment horizontal="center" vertical="center"/>
    </xf>
    <xf numFmtId="0" fontId="72" fillId="0" borderId="22" xfId="0" applyFont="1" applyFill="1" applyBorder="1" applyAlignment="1">
      <alignment vertical="center"/>
    </xf>
    <xf numFmtId="0" fontId="0" fillId="0" borderId="23" xfId="0" applyFill="1" applyBorder="1" applyAlignment="1">
      <alignment vertical="center" wrapText="1"/>
    </xf>
    <xf numFmtId="0" fontId="72" fillId="0" borderId="1" xfId="0" applyFont="1" applyFill="1" applyBorder="1" applyAlignment="1">
      <alignment vertical="center"/>
    </xf>
    <xf numFmtId="0" fontId="0" fillId="0" borderId="29" xfId="0" applyFill="1" applyBorder="1" applyAlignment="1">
      <alignment vertical="center" wrapText="1"/>
    </xf>
    <xf numFmtId="0" fontId="72" fillId="0" borderId="24" xfId="0" applyFont="1" applyFill="1" applyBorder="1" applyAlignment="1">
      <alignment vertical="center"/>
    </xf>
    <xf numFmtId="0" fontId="0" fillId="0" borderId="25" xfId="0" applyFill="1" applyBorder="1" applyAlignment="1">
      <alignment vertical="center" wrapText="1"/>
    </xf>
    <xf numFmtId="0" fontId="2" fillId="0" borderId="67" xfId="0" applyFont="1" applyFill="1" applyBorder="1" applyAlignment="1">
      <alignment horizontal="center" vertical="center"/>
    </xf>
    <xf numFmtId="0" fontId="6" fillId="0" borderId="68" xfId="0" applyFont="1" applyFill="1" applyBorder="1" applyAlignment="1">
      <alignment vertical="center"/>
    </xf>
    <xf numFmtId="0" fontId="5" fillId="0" borderId="69" xfId="0" applyFont="1" applyFill="1" applyBorder="1" applyAlignment="1">
      <alignment vertical="center"/>
    </xf>
    <xf numFmtId="0" fontId="2" fillId="3" borderId="70" xfId="0" applyFont="1" applyFill="1" applyBorder="1" applyAlignment="1">
      <alignment horizontal="center" vertical="center"/>
    </xf>
    <xf numFmtId="0" fontId="6" fillId="3" borderId="0" xfId="0" applyFont="1" applyFill="1" applyBorder="1" applyAlignment="1">
      <alignment vertical="center"/>
    </xf>
    <xf numFmtId="0" fontId="5" fillId="3" borderId="71" xfId="0" applyFont="1" applyFill="1" applyBorder="1" applyAlignment="1">
      <alignment vertical="center"/>
    </xf>
    <xf numFmtId="0" fontId="2" fillId="0" borderId="70" xfId="0" applyFont="1" applyFill="1" applyBorder="1" applyAlignment="1">
      <alignment horizontal="center" vertical="center"/>
    </xf>
    <xf numFmtId="0" fontId="6" fillId="0" borderId="0" xfId="0" applyFont="1" applyFill="1" applyBorder="1" applyAlignment="1">
      <alignment vertical="center"/>
    </xf>
    <xf numFmtId="0" fontId="5" fillId="0" borderId="71" xfId="0" applyFont="1" applyFill="1" applyBorder="1" applyAlignment="1">
      <alignment vertical="center"/>
    </xf>
    <xf numFmtId="0" fontId="2" fillId="0" borderId="72" xfId="0" applyFont="1" applyFill="1" applyBorder="1" applyAlignment="1">
      <alignment horizontal="center" vertical="center"/>
    </xf>
    <xf numFmtId="0" fontId="6" fillId="0" borderId="73" xfId="0" applyFont="1" applyFill="1" applyBorder="1" applyAlignment="1">
      <alignment vertical="center"/>
    </xf>
    <xf numFmtId="0" fontId="5" fillId="0" borderId="74" xfId="0" applyFont="1" applyFill="1" applyBorder="1" applyAlignment="1">
      <alignment vertical="center"/>
    </xf>
    <xf numFmtId="9" fontId="0" fillId="0" borderId="1" xfId="1" applyFont="1" applyFill="1" applyBorder="1" applyAlignment="1" applyProtection="1">
      <alignment horizontal="left" vertical="center" wrapText="1"/>
      <protection locked="0"/>
    </xf>
    <xf numFmtId="9" fontId="24" fillId="0" borderId="1" xfId="1" applyFont="1" applyFill="1" applyBorder="1" applyAlignment="1" applyProtection="1">
      <alignment horizontal="center" vertical="center" wrapText="1"/>
      <protection locked="0"/>
    </xf>
    <xf numFmtId="9" fontId="14" fillId="0" borderId="1" xfId="1" applyFont="1" applyFill="1" applyBorder="1" applyAlignment="1" applyProtection="1">
      <alignment horizontal="justify" vertical="center" wrapText="1"/>
      <protection locked="0"/>
    </xf>
    <xf numFmtId="1" fontId="31" fillId="0" borderId="1" xfId="1" applyNumberFormat="1" applyFont="1" applyFill="1" applyBorder="1" applyAlignment="1" applyProtection="1">
      <alignment horizontal="justify" vertical="center" wrapText="1"/>
      <protection locked="0"/>
    </xf>
    <xf numFmtId="9" fontId="31" fillId="0" borderId="1" xfId="1" applyFont="1" applyFill="1" applyBorder="1" applyAlignment="1" applyProtection="1">
      <alignment horizontal="left" vertical="top" wrapText="1"/>
      <protection locked="0"/>
    </xf>
    <xf numFmtId="9" fontId="0" fillId="0" borderId="1" xfId="1" applyFont="1" applyFill="1" applyBorder="1" applyAlignment="1" applyProtection="1">
      <alignment horizontal="justify" vertical="center" wrapText="1"/>
      <protection locked="0"/>
    </xf>
    <xf numFmtId="9" fontId="24" fillId="0" borderId="1" xfId="1" applyNumberFormat="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0" fontId="19" fillId="0" borderId="0" xfId="0" applyFont="1" applyBorder="1" applyAlignment="1">
      <alignment horizontal="center"/>
    </xf>
    <xf numFmtId="9" fontId="10"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justify" wrapText="1"/>
      <protection locked="0"/>
    </xf>
    <xf numFmtId="0" fontId="0" fillId="0" borderId="1" xfId="0" applyFill="1" applyBorder="1" applyAlignment="1">
      <alignment horizontal="left" vertical="center" wrapText="1"/>
    </xf>
    <xf numFmtId="9" fontId="31" fillId="0" borderId="1" xfId="1" applyFont="1" applyFill="1" applyBorder="1" applyAlignment="1" applyProtection="1">
      <alignment horizontal="justify" vertical="top" wrapText="1"/>
      <protection locked="0"/>
    </xf>
    <xf numFmtId="0" fontId="79" fillId="0" borderId="0" xfId="0" applyFont="1" applyAlignment="1">
      <alignment horizontal="center" vertical="center" wrapText="1"/>
    </xf>
    <xf numFmtId="9" fontId="10" fillId="0" borderId="1" xfId="1" applyNumberFormat="1" applyFont="1" applyFill="1" applyBorder="1" applyAlignment="1" applyProtection="1">
      <alignment horizontal="center" vertical="center" wrapText="1"/>
      <protection locked="0"/>
    </xf>
    <xf numFmtId="1" fontId="31" fillId="2" borderId="3" xfId="1" applyNumberFormat="1" applyFont="1" applyFill="1" applyBorder="1" applyAlignment="1" applyProtection="1">
      <alignment horizontal="justify" vertical="center" wrapText="1"/>
      <protection locked="0"/>
    </xf>
    <xf numFmtId="9" fontId="31" fillId="2" borderId="3" xfId="1" applyFont="1" applyFill="1" applyBorder="1" applyAlignment="1" applyProtection="1">
      <alignment horizontal="justify" vertical="center" wrapText="1"/>
      <protection locked="0"/>
    </xf>
    <xf numFmtId="9" fontId="32" fillId="0" borderId="1" xfId="1" applyNumberFormat="1" applyFont="1" applyFill="1" applyBorder="1" applyAlignment="1" applyProtection="1">
      <alignment horizontal="center" vertical="center" wrapText="1"/>
      <protection locked="0"/>
    </xf>
    <xf numFmtId="9" fontId="32" fillId="0" borderId="1" xfId="1" applyFont="1" applyFill="1" applyBorder="1" applyAlignment="1" applyProtection="1">
      <alignment horizontal="center" vertical="center" wrapText="1"/>
      <protection locked="0"/>
    </xf>
    <xf numFmtId="0" fontId="21" fillId="6" borderId="75" xfId="0" applyFont="1" applyFill="1" applyBorder="1" applyAlignment="1">
      <alignment horizontal="justify" vertical="center" wrapText="1"/>
    </xf>
    <xf numFmtId="0" fontId="22" fillId="6" borderId="75"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14" fontId="33" fillId="0" borderId="1" xfId="0" applyNumberFormat="1" applyFont="1" applyFill="1" applyBorder="1" applyAlignment="1">
      <alignment horizontal="justify" vertical="center" wrapText="1"/>
    </xf>
    <xf numFmtId="9" fontId="30" fillId="0" borderId="6" xfId="1"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76" xfId="0" applyFont="1" applyBorder="1" applyAlignment="1">
      <alignment vertical="center" wrapText="1"/>
    </xf>
    <xf numFmtId="0" fontId="16" fillId="0" borderId="51" xfId="0" applyFont="1" applyBorder="1" applyAlignment="1">
      <alignment vertical="center" wrapText="1"/>
    </xf>
    <xf numFmtId="0" fontId="16" fillId="0" borderId="61" xfId="0" applyFont="1" applyBorder="1" applyAlignment="1">
      <alignment vertical="center" wrapText="1"/>
    </xf>
    <xf numFmtId="0" fontId="16" fillId="0" borderId="30" xfId="0" applyFont="1" applyBorder="1" applyAlignment="1">
      <alignment vertical="center" wrapText="1"/>
    </xf>
    <xf numFmtId="0" fontId="16" fillId="0" borderId="32" xfId="0" applyFont="1" applyBorder="1" applyAlignment="1">
      <alignment vertical="center" wrapText="1"/>
    </xf>
    <xf numFmtId="0" fontId="19" fillId="0" borderId="0" xfId="0" applyFont="1" applyBorder="1" applyAlignment="1">
      <alignment horizontal="center" wrapText="1"/>
    </xf>
    <xf numFmtId="0" fontId="19" fillId="0" borderId="0" xfId="0" applyFont="1" applyBorder="1" applyAlignment="1">
      <alignment horizontal="center" textRotation="90" wrapText="1"/>
    </xf>
    <xf numFmtId="0" fontId="3" fillId="0" borderId="0" xfId="0" applyFont="1" applyBorder="1" applyAlignment="1">
      <alignment horizontal="center" textRotation="90" wrapText="1"/>
    </xf>
    <xf numFmtId="0" fontId="6"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9" fontId="32" fillId="0" borderId="6" xfId="1" applyFont="1" applyFill="1" applyBorder="1" applyAlignment="1" applyProtection="1">
      <alignment horizontal="center" vertical="center" wrapText="1"/>
      <protection locked="0"/>
    </xf>
    <xf numFmtId="0" fontId="0" fillId="0" borderId="6" xfId="0" applyFill="1" applyBorder="1" applyAlignment="1">
      <alignment horizontal="left" vertical="center" wrapText="1"/>
    </xf>
    <xf numFmtId="0" fontId="3" fillId="0" borderId="6" xfId="0" applyFont="1" applyBorder="1" applyAlignment="1">
      <alignment wrapText="1"/>
    </xf>
    <xf numFmtId="0" fontId="3" fillId="0" borderId="33" xfId="0" applyFont="1" applyBorder="1" applyAlignment="1">
      <alignment wrapText="1"/>
    </xf>
    <xf numFmtId="0" fontId="0" fillId="0" borderId="33" xfId="0"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0" fillId="0" borderId="33" xfId="0" applyBorder="1" applyAlignment="1" applyProtection="1">
      <alignment horizontal="center" vertical="center" textRotation="90" wrapText="1"/>
      <protection locked="0"/>
    </xf>
    <xf numFmtId="0" fontId="2" fillId="0" borderId="33"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textRotation="90" wrapText="1"/>
      <protection locked="0"/>
    </xf>
    <xf numFmtId="0" fontId="0" fillId="0" borderId="33" xfId="0" applyFill="1" applyBorder="1" applyAlignment="1" applyProtection="1">
      <alignment horizontal="center" vertical="center" wrapText="1"/>
      <protection locked="0"/>
    </xf>
    <xf numFmtId="9" fontId="10" fillId="0" borderId="33" xfId="1" applyFont="1" applyBorder="1" applyAlignment="1" applyProtection="1">
      <alignment horizontal="center" vertical="center" wrapText="1"/>
      <protection locked="0"/>
    </xf>
    <xf numFmtId="9" fontId="0" fillId="0" borderId="33" xfId="1" applyFont="1" applyBorder="1" applyAlignment="1" applyProtection="1">
      <alignment horizontal="justify" vertical="justify" wrapText="1"/>
      <protection locked="0"/>
    </xf>
    <xf numFmtId="9" fontId="32" fillId="0" borderId="33" xfId="1" applyFont="1" applyFill="1" applyBorder="1" applyAlignment="1" applyProtection="1">
      <alignment horizontal="center" vertical="center" wrapText="1"/>
      <protection locked="0"/>
    </xf>
    <xf numFmtId="0" fontId="0" fillId="0" borderId="33" xfId="0" applyFill="1" applyBorder="1" applyAlignment="1">
      <alignment horizontal="left" vertical="center" wrapText="1"/>
    </xf>
    <xf numFmtId="0" fontId="5" fillId="0" borderId="33"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8" fillId="3" borderId="3"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textRotation="90" wrapText="1"/>
      <protection locked="0"/>
    </xf>
    <xf numFmtId="0" fontId="5" fillId="0" borderId="1" xfId="0" applyFont="1" applyFill="1" applyBorder="1" applyAlignment="1" applyProtection="1">
      <alignment horizontal="justify" vertical="center" wrapText="1"/>
      <protection locked="0"/>
    </xf>
    <xf numFmtId="9" fontId="81" fillId="0" borderId="1" xfId="1"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textRotation="90"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7" fillId="0" borderId="1" xfId="0" applyFont="1" applyBorder="1" applyAlignment="1">
      <alignment horizontal="right" vertical="center" wrapText="1"/>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5" fillId="0" borderId="6" xfId="0" applyFont="1" applyFill="1" applyBorder="1" applyAlignment="1">
      <alignment horizontal="center" vertical="center" textRotation="90" wrapText="1"/>
    </xf>
    <xf numFmtId="0" fontId="5" fillId="0" borderId="34" xfId="0" applyFont="1" applyFill="1" applyBorder="1" applyAlignment="1">
      <alignment horizontal="center" vertical="center" textRotation="90" wrapText="1"/>
    </xf>
    <xf numFmtId="0" fontId="2" fillId="0" borderId="6" xfId="0" applyFont="1" applyBorder="1" applyAlignment="1" applyProtection="1">
      <alignment horizontal="justify" vertical="center" wrapText="1"/>
      <protection locked="0"/>
    </xf>
    <xf numFmtId="0" fontId="2" fillId="0" borderId="34" xfId="0" applyFont="1" applyBorder="1" applyAlignment="1" applyProtection="1">
      <alignment horizontal="justify" vertical="center" wrapText="1"/>
      <protection locked="0"/>
    </xf>
    <xf numFmtId="0" fontId="5" fillId="0" borderId="6" xfId="0" applyFont="1" applyBorder="1" applyAlignment="1" applyProtection="1">
      <alignment horizontal="center" vertical="center" textRotation="90" wrapText="1"/>
      <protection locked="0"/>
    </xf>
    <xf numFmtId="0" fontId="5" fillId="0" borderId="34" xfId="0" applyFont="1" applyBorder="1" applyAlignment="1" applyProtection="1">
      <alignment horizontal="center" vertical="center" textRotation="90" wrapText="1"/>
      <protection locked="0"/>
    </xf>
    <xf numFmtId="0" fontId="5" fillId="7" borderId="6" xfId="0" applyFont="1" applyFill="1" applyBorder="1" applyAlignment="1" applyProtection="1">
      <alignment horizontal="center" vertical="center" textRotation="90" wrapText="1"/>
      <protection locked="0"/>
    </xf>
    <xf numFmtId="0" fontId="5" fillId="7" borderId="34" xfId="0" applyFont="1" applyFill="1" applyBorder="1" applyAlignment="1" applyProtection="1">
      <alignment horizontal="center" vertical="center" textRotation="90" wrapText="1"/>
      <protection locked="0"/>
    </xf>
    <xf numFmtId="0" fontId="0" fillId="0" borderId="6"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34" xfId="0" applyBorder="1" applyAlignment="1" applyProtection="1">
      <alignment horizontal="center" vertical="center" textRotation="90" wrapText="1"/>
      <protection locked="0"/>
    </xf>
    <xf numFmtId="0" fontId="0" fillId="0" borderId="6" xfId="0" applyFill="1" applyBorder="1" applyAlignment="1" applyProtection="1">
      <alignment horizontal="justify" vertical="center" wrapText="1"/>
      <protection locked="0"/>
    </xf>
    <xf numFmtId="0" fontId="0" fillId="0" borderId="34" xfId="0" applyFill="1" applyBorder="1" applyAlignment="1" applyProtection="1">
      <alignment horizontal="justify" vertical="center" wrapText="1"/>
      <protection locked="0"/>
    </xf>
    <xf numFmtId="0" fontId="19" fillId="0" borderId="0" xfId="0" applyFont="1" applyAlignment="1">
      <alignment horizontal="center"/>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textRotation="90" wrapText="1"/>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4" fillId="0" borderId="0" xfId="0" applyFont="1" applyBorder="1" applyAlignment="1">
      <alignment horizontal="left" wrapText="1"/>
    </xf>
    <xf numFmtId="0" fontId="4" fillId="0" borderId="16" xfId="0" applyFont="1" applyBorder="1" applyAlignment="1">
      <alignment horizontal="left" wrapText="1"/>
    </xf>
    <xf numFmtId="0" fontId="8" fillId="3" borderId="1" xfId="0" applyFont="1" applyFill="1" applyBorder="1" applyAlignment="1">
      <alignment horizontal="center" vertical="center"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2" xfId="0" applyFont="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justify" vertical="center" wrapText="1"/>
      <protection locked="0"/>
    </xf>
    <xf numFmtId="0" fontId="15" fillId="0" borderId="25" xfId="0" applyFont="1" applyBorder="1" applyAlignment="1" applyProtection="1">
      <alignment horizontal="justify" vertical="center" wrapText="1"/>
      <protection locked="0"/>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4" fillId="4" borderId="1" xfId="0" applyFont="1" applyFill="1" applyBorder="1" applyAlignment="1">
      <alignment horizontal="center" vertical="center" textRotation="90" wrapText="1"/>
    </xf>
    <xf numFmtId="0" fontId="18" fillId="0" borderId="78" xfId="0" applyFont="1" applyBorder="1" applyAlignment="1" applyProtection="1">
      <alignment horizontal="center" vertical="center" wrapText="1"/>
      <protection locked="0"/>
    </xf>
    <xf numFmtId="0" fontId="15" fillId="0" borderId="77" xfId="0" applyFont="1" applyBorder="1" applyAlignment="1" applyProtection="1">
      <alignment horizontal="justify" vertical="center" wrapText="1"/>
      <protection locked="0"/>
    </xf>
    <xf numFmtId="0" fontId="16" fillId="0" borderId="52" xfId="0" applyFont="1" applyBorder="1" applyAlignment="1">
      <alignment horizontal="left" vertical="center" wrapText="1"/>
    </xf>
    <xf numFmtId="0" fontId="16" fillId="0" borderId="78"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9" fillId="0" borderId="0" xfId="0" applyFont="1" applyBorder="1" applyAlignment="1">
      <alignment horizontal="center"/>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3" fillId="3" borderId="9" xfId="0" applyFont="1" applyFill="1" applyBorder="1" applyAlignment="1">
      <alignment horizontal="center" vertical="center" wrapText="1"/>
    </xf>
    <xf numFmtId="0" fontId="29" fillId="0" borderId="24"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41" fillId="0" borderId="1" xfId="0" applyFont="1" applyBorder="1" applyAlignment="1">
      <alignment horizontal="center" vertical="center" textRotation="90" wrapText="1"/>
    </xf>
    <xf numFmtId="0" fontId="40" fillId="0" borderId="2" xfId="0" applyFont="1" applyBorder="1" applyAlignment="1">
      <alignment horizontal="center" vertical="center" wrapText="1"/>
    </xf>
    <xf numFmtId="0" fontId="40" fillId="0" borderId="35" xfId="0" applyFont="1" applyBorder="1" applyAlignment="1">
      <alignment horizontal="center" vertical="center" wrapText="1"/>
    </xf>
    <xf numFmtId="0" fontId="42" fillId="11" borderId="36" xfId="0" applyFont="1" applyFill="1" applyBorder="1" applyAlignment="1">
      <alignment horizontal="center" vertical="center" wrapText="1"/>
    </xf>
    <xf numFmtId="0" fontId="42" fillId="11" borderId="2" xfId="0" applyFont="1" applyFill="1" applyBorder="1" applyAlignment="1">
      <alignment horizontal="center" vertical="center" wrapText="1"/>
    </xf>
    <xf numFmtId="0" fontId="8" fillId="0" borderId="6"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4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7" fillId="0" borderId="33" xfId="0" applyFont="1" applyBorder="1" applyAlignment="1">
      <alignment vertical="center" wrapText="1"/>
    </xf>
    <xf numFmtId="0" fontId="8" fillId="0" borderId="8"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36" xfId="0" applyFont="1" applyBorder="1" applyAlignment="1">
      <alignment horizontal="center" vertical="center" textRotation="90" wrapText="1"/>
    </xf>
    <xf numFmtId="0" fontId="8" fillId="0" borderId="6" xfId="0" applyFont="1" applyFill="1" applyBorder="1" applyAlignment="1">
      <alignment horizontal="center" vertical="center" textRotation="90" wrapText="1"/>
    </xf>
    <xf numFmtId="0" fontId="8" fillId="0" borderId="34" xfId="0" applyFont="1" applyFill="1" applyBorder="1" applyAlignment="1">
      <alignment horizontal="center" vertical="center" textRotation="90" wrapText="1"/>
    </xf>
    <xf numFmtId="0" fontId="50" fillId="0" borderId="37" xfId="0" applyFont="1" applyBorder="1" applyAlignment="1">
      <alignment horizontal="center" vertical="center" wrapText="1"/>
    </xf>
    <xf numFmtId="0" fontId="4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5" fillId="0" borderId="2" xfId="0" applyFont="1" applyBorder="1" applyAlignment="1">
      <alignment vertical="center"/>
    </xf>
    <xf numFmtId="0" fontId="6" fillId="0" borderId="0" xfId="0" applyFont="1" applyAlignment="1">
      <alignment horizontal="left"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71" fillId="0" borderId="0" xfId="0" applyFont="1" applyAlignment="1">
      <alignment horizontal="center" wrapText="1"/>
    </xf>
    <xf numFmtId="0" fontId="59" fillId="0" borderId="0" xfId="0" applyFont="1" applyAlignment="1">
      <alignment horizontal="center" vertical="center"/>
    </xf>
    <xf numFmtId="0" fontId="61" fillId="0" borderId="0" xfId="0" applyFont="1" applyAlignment="1">
      <alignment horizontal="center" vertical="center" wrapText="1"/>
    </xf>
    <xf numFmtId="0" fontId="73" fillId="21" borderId="52" xfId="0" applyFont="1" applyFill="1" applyBorder="1" applyAlignment="1">
      <alignment horizontal="center" vertical="center"/>
    </xf>
    <xf numFmtId="0" fontId="73" fillId="21" borderId="53" xfId="0" applyFont="1" applyFill="1" applyBorder="1" applyAlignment="1">
      <alignment horizontal="center" vertical="center"/>
    </xf>
    <xf numFmtId="0" fontId="73" fillId="22" borderId="52" xfId="0" applyFont="1" applyFill="1" applyBorder="1" applyAlignment="1">
      <alignment horizontal="center" vertical="center"/>
    </xf>
    <xf numFmtId="0" fontId="73" fillId="22" borderId="13" xfId="0" applyFont="1" applyFill="1" applyBorder="1" applyAlignment="1">
      <alignment horizontal="center" vertical="center"/>
    </xf>
    <xf numFmtId="0" fontId="73" fillId="22" borderId="53" xfId="0" applyFont="1" applyFill="1" applyBorder="1" applyAlignment="1">
      <alignment horizontal="center" vertical="center"/>
    </xf>
    <xf numFmtId="0" fontId="6" fillId="19" borderId="1" xfId="0" applyFont="1" applyFill="1" applyBorder="1" applyAlignment="1">
      <alignment horizontal="center" vertical="center"/>
    </xf>
    <xf numFmtId="0" fontId="6" fillId="19" borderId="3" xfId="0" applyFont="1" applyFill="1" applyBorder="1" applyAlignment="1">
      <alignment horizontal="center" vertical="center"/>
    </xf>
    <xf numFmtId="0" fontId="2" fillId="19" borderId="46" xfId="0" applyFont="1" applyFill="1" applyBorder="1" applyAlignment="1">
      <alignment horizontal="center" vertical="center"/>
    </xf>
    <xf numFmtId="0" fontId="2" fillId="19" borderId="1" xfId="0" applyFont="1" applyFill="1" applyBorder="1" applyAlignment="1">
      <alignment horizontal="center" vertical="center"/>
    </xf>
    <xf numFmtId="0" fontId="75" fillId="23" borderId="57" xfId="0" applyFont="1" applyFill="1" applyBorder="1" applyAlignment="1">
      <alignment horizontal="center" vertical="center" textRotation="90"/>
    </xf>
    <xf numFmtId="0" fontId="75" fillId="23" borderId="58" xfId="0" applyFont="1" applyFill="1" applyBorder="1" applyAlignment="1">
      <alignment horizontal="center" vertical="center" textRotation="90"/>
    </xf>
    <xf numFmtId="0" fontId="75" fillId="23" borderId="59" xfId="0" applyFont="1" applyFill="1" applyBorder="1" applyAlignment="1">
      <alignment horizontal="center" vertical="center" textRotation="90"/>
    </xf>
    <xf numFmtId="0" fontId="74" fillId="23" borderId="10" xfId="0" applyFont="1" applyFill="1" applyBorder="1" applyAlignment="1">
      <alignment horizontal="center" vertical="center"/>
    </xf>
    <xf numFmtId="0" fontId="74" fillId="23" borderId="14" xfId="0" applyFont="1" applyFill="1" applyBorder="1" applyAlignment="1">
      <alignment horizontal="center" vertical="center"/>
    </xf>
    <xf numFmtId="0" fontId="74" fillId="23" borderId="15" xfId="0" applyFont="1" applyFill="1" applyBorder="1" applyAlignment="1">
      <alignment horizontal="center" vertical="center"/>
    </xf>
    <xf numFmtId="0" fontId="74" fillId="23" borderId="18" xfId="0" applyFont="1" applyFill="1" applyBorder="1" applyAlignment="1">
      <alignment horizontal="center" vertical="center"/>
    </xf>
    <xf numFmtId="0" fontId="72" fillId="18" borderId="15" xfId="0" applyFont="1" applyFill="1" applyBorder="1" applyAlignment="1">
      <alignment horizontal="center" vertical="center" textRotation="90"/>
    </xf>
    <xf numFmtId="0" fontId="72" fillId="18" borderId="19" xfId="0" applyFont="1" applyFill="1" applyBorder="1" applyAlignment="1">
      <alignment horizontal="center" vertical="center" textRotation="90"/>
    </xf>
    <xf numFmtId="0" fontId="73" fillId="19" borderId="1" xfId="0" applyFont="1" applyFill="1" applyBorder="1" applyAlignment="1">
      <alignment horizontal="center" vertical="center"/>
    </xf>
    <xf numFmtId="0" fontId="73" fillId="19" borderId="3" xfId="0" applyFont="1" applyFill="1" applyBorder="1" applyAlignment="1">
      <alignment horizontal="center" vertical="center"/>
    </xf>
    <xf numFmtId="0" fontId="73" fillId="19" borderId="46" xfId="0" applyFont="1" applyFill="1" applyBorder="1" applyAlignment="1">
      <alignment horizontal="center" vertical="center"/>
    </xf>
    <xf numFmtId="0" fontId="6" fillId="18" borderId="10"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5" xfId="0" applyFont="1" applyFill="1" applyBorder="1" applyAlignment="1">
      <alignment horizontal="center" vertical="center" wrapText="1"/>
    </xf>
    <xf numFmtId="0" fontId="6" fillId="18" borderId="0" xfId="0" applyFont="1" applyFill="1" applyBorder="1" applyAlignment="1">
      <alignment horizontal="center" vertical="center" wrapText="1"/>
    </xf>
    <xf numFmtId="0" fontId="72" fillId="18" borderId="11" xfId="0" applyFont="1" applyFill="1" applyBorder="1" applyAlignment="1">
      <alignment horizontal="center" vertical="center"/>
    </xf>
    <xf numFmtId="0" fontId="72" fillId="18" borderId="14" xfId="0" applyFont="1" applyFill="1" applyBorder="1" applyAlignment="1">
      <alignment horizontal="center" vertical="center"/>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6" fillId="0" borderId="62" xfId="0" applyFont="1" applyBorder="1" applyAlignment="1">
      <alignment horizontal="center" vertical="center" textRotation="90" wrapText="1"/>
    </xf>
    <xf numFmtId="0" fontId="75" fillId="0" borderId="0" xfId="0" applyFont="1" applyAlignment="1">
      <alignment horizontal="center" vertical="center" textRotation="90"/>
    </xf>
    <xf numFmtId="0" fontId="75" fillId="0" borderId="0" xfId="0" applyFont="1" applyAlignment="1">
      <alignment horizontal="center" vertical="center"/>
    </xf>
    <xf numFmtId="0" fontId="78" fillId="3" borderId="64" xfId="0" applyFont="1" applyFill="1" applyBorder="1" applyAlignment="1">
      <alignment horizontal="center" vertical="center"/>
    </xf>
    <xf numFmtId="0" fontId="78" fillId="3" borderId="65" xfId="0" applyFont="1" applyFill="1" applyBorder="1" applyAlignment="1">
      <alignment horizontal="center" vertical="center"/>
    </xf>
    <xf numFmtId="0" fontId="78" fillId="3" borderId="66"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75" fillId="26" borderId="11" xfId="0" applyFont="1" applyFill="1" applyBorder="1" applyAlignment="1">
      <alignment horizontal="center" vertical="center"/>
    </xf>
    <xf numFmtId="0" fontId="75" fillId="26" borderId="14" xfId="0" applyFont="1" applyFill="1" applyBorder="1" applyAlignment="1">
      <alignment horizontal="center" vertical="center"/>
    </xf>
    <xf numFmtId="0" fontId="74" fillId="27" borderId="10" xfId="0" applyFont="1" applyFill="1" applyBorder="1" applyAlignment="1">
      <alignment horizontal="center" vertical="center"/>
    </xf>
    <xf numFmtId="0" fontId="74" fillId="27" borderId="14" xfId="0" applyFont="1" applyFill="1" applyBorder="1" applyAlignment="1">
      <alignment horizontal="center" vertical="center"/>
    </xf>
    <xf numFmtId="0" fontId="74" fillId="27" borderId="15" xfId="0" applyFont="1" applyFill="1" applyBorder="1" applyAlignment="1">
      <alignment horizontal="center" vertical="center"/>
    </xf>
    <xf numFmtId="0" fontId="74" fillId="27" borderId="18" xfId="0" applyFont="1" applyFill="1" applyBorder="1" applyAlignment="1">
      <alignment horizontal="center" vertical="center"/>
    </xf>
    <xf numFmtId="0" fontId="75" fillId="27" borderId="57" xfId="0" applyFont="1" applyFill="1" applyBorder="1" applyAlignment="1">
      <alignment horizontal="center" vertical="center" textRotation="90"/>
    </xf>
    <xf numFmtId="0" fontId="75" fillId="27" borderId="58" xfId="0" applyFont="1" applyFill="1" applyBorder="1" applyAlignment="1">
      <alignment horizontal="center" vertical="center" textRotation="90"/>
    </xf>
    <xf numFmtId="0" fontId="75" fillId="27" borderId="59" xfId="0" applyFont="1" applyFill="1" applyBorder="1" applyAlignment="1">
      <alignment horizontal="center" vertical="center" textRotation="90"/>
    </xf>
    <xf numFmtId="0" fontId="75" fillId="5" borderId="15" xfId="0" applyFont="1" applyFill="1" applyBorder="1" applyAlignment="1">
      <alignment horizontal="center" vertical="center" textRotation="90"/>
    </xf>
    <xf numFmtId="0" fontId="75" fillId="5" borderId="19" xfId="0" applyFont="1" applyFill="1" applyBorder="1" applyAlignment="1">
      <alignment horizontal="center" vertical="center" textRotation="90"/>
    </xf>
    <xf numFmtId="0" fontId="75" fillId="28" borderId="57" xfId="0" applyFont="1" applyFill="1" applyBorder="1" applyAlignment="1">
      <alignment horizontal="center" vertical="center" textRotation="90"/>
    </xf>
    <xf numFmtId="0" fontId="75" fillId="28" borderId="58" xfId="0" applyFont="1" applyFill="1" applyBorder="1" applyAlignment="1">
      <alignment horizontal="center" vertical="center" textRotation="90"/>
    </xf>
    <xf numFmtId="0" fontId="75" fillId="28" borderId="59" xfId="0" applyFont="1" applyFill="1" applyBorder="1" applyAlignment="1">
      <alignment horizontal="center" vertical="center" textRotation="90"/>
    </xf>
  </cellXfs>
  <cellStyles count="12">
    <cellStyle name="Millares" xfId="5" builtinId="3"/>
    <cellStyle name="Millares 2" xfId="3" xr:uid="{00000000-0005-0000-0000-000001000000}"/>
    <cellStyle name="Millares 3" xfId="4" xr:uid="{00000000-0005-0000-0000-000002000000}"/>
    <cellStyle name="Millares 3 2" xfId="6" xr:uid="{00000000-0005-0000-0000-000003000000}"/>
    <cellStyle name="Millares 3 3" xfId="8" xr:uid="{00000000-0005-0000-0000-000004000000}"/>
    <cellStyle name="Millares 3 4" xfId="10" xr:uid="{00000000-0005-0000-0000-000005000000}"/>
    <cellStyle name="Millares 4" xfId="7" xr:uid="{00000000-0005-0000-0000-000006000000}"/>
    <cellStyle name="Millares 5" xfId="9" xr:uid="{00000000-0005-0000-0000-000007000000}"/>
    <cellStyle name="Millares 6" xfId="11" xr:uid="{00000000-0005-0000-0000-000008000000}"/>
    <cellStyle name="Normal" xfId="0" builtinId="0"/>
    <cellStyle name="Normal 4" xfId="2" xr:uid="{00000000-0005-0000-0000-00000A000000}"/>
    <cellStyle name="Porcentaje" xfId="1" builtinId="5"/>
  </cellStyles>
  <dxfs count="533">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532"/>
      <tableStyleElement type="headerRow" dxfId="5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22</xdr:col>
      <xdr:colOff>230075</xdr:colOff>
      <xdr:row>2</xdr:row>
      <xdr:rowOff>204330</xdr:rowOff>
    </xdr:from>
    <xdr:to>
      <xdr:col>23</xdr:col>
      <xdr:colOff>503465</xdr:colOff>
      <xdr:row>4</xdr:row>
      <xdr:rowOff>802821</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66718" y="1497009"/>
          <a:ext cx="1538854" cy="1564598"/>
        </a:xfrm>
        <a:prstGeom prst="rect">
          <a:avLst/>
        </a:prstGeom>
        <a:noFill/>
        <a:ln>
          <a:noFill/>
        </a:ln>
      </xdr:spPr>
    </xdr:pic>
    <xdr:clientData/>
  </xdr:twoCellAnchor>
  <xdr:twoCellAnchor editAs="oneCell">
    <xdr:from>
      <xdr:col>23</xdr:col>
      <xdr:colOff>1108815</xdr:colOff>
      <xdr:row>2</xdr:row>
      <xdr:rowOff>131723</xdr:rowOff>
    </xdr:from>
    <xdr:to>
      <xdr:col>23</xdr:col>
      <xdr:colOff>2735036</xdr:colOff>
      <xdr:row>4</xdr:row>
      <xdr:rowOff>843642</xdr:rowOff>
    </xdr:to>
    <xdr:pic>
      <xdr:nvPicPr>
        <xdr:cNvPr id="11" name="0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10922" y="1424402"/>
          <a:ext cx="1626221" cy="1678026"/>
        </a:xfrm>
        <a:prstGeom prst="rect">
          <a:avLst/>
        </a:prstGeom>
      </xdr:spPr>
    </xdr:pic>
    <xdr:clientData/>
  </xdr:twoCellAnchor>
  <xdr:twoCellAnchor editAs="oneCell">
    <xdr:from>
      <xdr:col>0</xdr:col>
      <xdr:colOff>718704</xdr:colOff>
      <xdr:row>1</xdr:row>
      <xdr:rowOff>492332</xdr:rowOff>
    </xdr:from>
    <xdr:to>
      <xdr:col>1</xdr:col>
      <xdr:colOff>943841</xdr:colOff>
      <xdr:row>4</xdr:row>
      <xdr:rowOff>566552</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18704" y="1091046"/>
          <a:ext cx="2293423" cy="173429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90665</xdr:colOff>
      <xdr:row>2</xdr:row>
      <xdr:rowOff>157324</xdr:rowOff>
    </xdr:from>
    <xdr:to>
      <xdr:col>24</xdr:col>
      <xdr:colOff>519546</xdr:colOff>
      <xdr:row>4</xdr:row>
      <xdr:rowOff>1004454</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2574" y="676869"/>
          <a:ext cx="1606517" cy="1695721"/>
        </a:xfrm>
        <a:prstGeom prst="rect">
          <a:avLst/>
        </a:prstGeom>
        <a:noFill/>
        <a:ln>
          <a:noFill/>
        </a:ln>
      </xdr:spPr>
    </xdr:pic>
    <xdr:clientData/>
  </xdr:twoCellAnchor>
  <xdr:twoCellAnchor editAs="oneCell">
    <xdr:from>
      <xdr:col>24</xdr:col>
      <xdr:colOff>682044</xdr:colOff>
      <xdr:row>3</xdr:row>
      <xdr:rowOff>45133</xdr:rowOff>
    </xdr:from>
    <xdr:to>
      <xdr:col>24</xdr:col>
      <xdr:colOff>2493819</xdr:colOff>
      <xdr:row>4</xdr:row>
      <xdr:rowOff>1004455</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51589" y="772497"/>
          <a:ext cx="1811775" cy="1600094"/>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949107</xdr:colOff>
      <xdr:row>1</xdr:row>
      <xdr:rowOff>85668</xdr:rowOff>
    </xdr:from>
    <xdr:to>
      <xdr:col>24</xdr:col>
      <xdr:colOff>911679</xdr:colOff>
      <xdr:row>4</xdr:row>
      <xdr:rowOff>421820</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2821" y="357811"/>
          <a:ext cx="1051144" cy="1179795"/>
        </a:xfrm>
        <a:prstGeom prst="rect">
          <a:avLst/>
        </a:prstGeom>
        <a:noFill/>
        <a:ln>
          <a:noFill/>
        </a:ln>
      </xdr:spPr>
    </xdr:pic>
    <xdr:clientData/>
  </xdr:twoCellAnchor>
  <xdr:twoCellAnchor editAs="oneCell">
    <xdr:from>
      <xdr:col>24</xdr:col>
      <xdr:colOff>1583378</xdr:colOff>
      <xdr:row>1</xdr:row>
      <xdr:rowOff>15534</xdr:rowOff>
    </xdr:from>
    <xdr:to>
      <xdr:col>24</xdr:col>
      <xdr:colOff>2857501</xdr:colOff>
      <xdr:row>4</xdr:row>
      <xdr:rowOff>517070</xdr:rowOff>
    </xdr:to>
    <xdr:pic>
      <xdr:nvPicPr>
        <xdr:cNvPr id="4" name="0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5664" y="287677"/>
          <a:ext cx="1274123" cy="1345179"/>
        </a:xfrm>
        <a:prstGeom prst="rect">
          <a:avLst/>
        </a:prstGeom>
      </xdr:spPr>
    </xdr:pic>
    <xdr:clientData/>
  </xdr:twoCellAnchor>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418428</xdr:colOff>
      <xdr:row>2</xdr:row>
      <xdr:rowOff>194526</xdr:rowOff>
    </xdr:from>
    <xdr:to>
      <xdr:col>26</xdr:col>
      <xdr:colOff>452437</xdr:colOff>
      <xdr:row>4</xdr:row>
      <xdr:rowOff>1119187</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66022" y="658870"/>
          <a:ext cx="1403228" cy="1496161"/>
        </a:xfrm>
        <a:prstGeom prst="rect">
          <a:avLst/>
        </a:prstGeom>
        <a:noFill/>
        <a:ln>
          <a:noFill/>
        </a:ln>
      </xdr:spPr>
    </xdr:pic>
    <xdr:clientData/>
  </xdr:twoCellAnchor>
  <xdr:twoCellAnchor editAs="oneCell">
    <xdr:from>
      <xdr:col>26</xdr:col>
      <xdr:colOff>681903</xdr:colOff>
      <xdr:row>2</xdr:row>
      <xdr:rowOff>246857</xdr:rowOff>
    </xdr:from>
    <xdr:to>
      <xdr:col>26</xdr:col>
      <xdr:colOff>2262187</xdr:colOff>
      <xdr:row>4</xdr:row>
      <xdr:rowOff>1095375</xdr:rowOff>
    </xdr:to>
    <xdr:pic>
      <xdr:nvPicPr>
        <xdr:cNvPr id="6" name="0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98716" y="711201"/>
          <a:ext cx="1580284" cy="1420018"/>
        </a:xfrm>
        <a:prstGeom prst="rect">
          <a:avLst/>
        </a:prstGeom>
      </xdr:spPr>
    </xdr:pic>
    <xdr:clientData/>
  </xdr:twoCellAnchor>
  <xdr:twoCellAnchor editAs="oneCell">
    <xdr:from>
      <xdr:col>1</xdr:col>
      <xdr:colOff>440531</xdr:colOff>
      <xdr:row>2</xdr:row>
      <xdr:rowOff>119061</xdr:rowOff>
    </xdr:from>
    <xdr:to>
      <xdr:col>2</xdr:col>
      <xdr:colOff>750094</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1085178</xdr:colOff>
      <xdr:row>0</xdr:row>
      <xdr:rowOff>194526</xdr:rowOff>
    </xdr:from>
    <xdr:to>
      <xdr:col>20</xdr:col>
      <xdr:colOff>375428</xdr:colOff>
      <xdr:row>2</xdr:row>
      <xdr:rowOff>125795</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91878" y="194526"/>
          <a:ext cx="404675" cy="495625"/>
        </a:xfrm>
        <a:prstGeom prst="rect">
          <a:avLst/>
        </a:prstGeom>
        <a:noFill/>
        <a:ln>
          <a:noFill/>
        </a:ln>
      </xdr:spPr>
    </xdr:pic>
    <xdr:clientData/>
  </xdr:twoCellAnchor>
  <xdr:twoCellAnchor editAs="oneCell">
    <xdr:from>
      <xdr:col>20</xdr:col>
      <xdr:colOff>467591</xdr:colOff>
      <xdr:row>0</xdr:row>
      <xdr:rowOff>151607</xdr:rowOff>
    </xdr:from>
    <xdr:to>
      <xdr:col>20</xdr:col>
      <xdr:colOff>922518</xdr:colOff>
      <xdr:row>2</xdr:row>
      <xdr:rowOff>120362</xdr:rowOff>
    </xdr:to>
    <xdr:pic>
      <xdr:nvPicPr>
        <xdr:cNvPr id="5" name="0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45941" y="151607"/>
          <a:ext cx="454927" cy="533111"/>
        </a:xfrm>
        <a:prstGeom prst="rect">
          <a:avLst/>
        </a:prstGeom>
      </xdr:spPr>
    </xdr:pic>
    <xdr:clientData/>
  </xdr:twoCellAnchor>
  <xdr:twoCellAnchor editAs="oneCell">
    <xdr:from>
      <xdr:col>1</xdr:col>
      <xdr:colOff>500062</xdr:colOff>
      <xdr:row>2</xdr:row>
      <xdr:rowOff>59532</xdr:rowOff>
    </xdr:from>
    <xdr:to>
      <xdr:col>2</xdr:col>
      <xdr:colOff>736023</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503464</xdr:colOff>
      <xdr:row>1</xdr:row>
      <xdr:rowOff>72061</xdr:rowOff>
    </xdr:from>
    <xdr:to>
      <xdr:col>20</xdr:col>
      <xdr:colOff>293785</xdr:colOff>
      <xdr:row>2</xdr:row>
      <xdr:rowOff>244928</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75428" y="344204"/>
          <a:ext cx="906107" cy="662724"/>
        </a:xfrm>
        <a:prstGeom prst="rect">
          <a:avLst/>
        </a:prstGeom>
        <a:noFill/>
        <a:ln>
          <a:noFill/>
        </a:ln>
      </xdr:spPr>
    </xdr:pic>
    <xdr:clientData/>
  </xdr:twoCellAnchor>
  <xdr:twoCellAnchor editAs="oneCell">
    <xdr:from>
      <xdr:col>20</xdr:col>
      <xdr:colOff>481198</xdr:colOff>
      <xdr:row>1</xdr:row>
      <xdr:rowOff>29143</xdr:rowOff>
    </xdr:from>
    <xdr:to>
      <xdr:col>25</xdr:col>
      <xdr:colOff>27215</xdr:colOff>
      <xdr:row>2</xdr:row>
      <xdr:rowOff>367393</xdr:rowOff>
    </xdr:to>
    <xdr:pic>
      <xdr:nvPicPr>
        <xdr:cNvPr id="5" name="0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8948" y="301286"/>
          <a:ext cx="933945" cy="828107"/>
        </a:xfrm>
        <a:prstGeom prst="rect">
          <a:avLst/>
        </a:prstGeom>
      </xdr:spPr>
    </xdr:pic>
    <xdr:clientData/>
  </xdr:twoCellAnchor>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164521</xdr:colOff>
      <xdr:row>1</xdr:row>
      <xdr:rowOff>49795</xdr:rowOff>
    </xdr:from>
    <xdr:to>
      <xdr:col>22</xdr:col>
      <xdr:colOff>612323</xdr:colOff>
      <xdr:row>4</xdr:row>
      <xdr:rowOff>108856</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87950" y="403581"/>
          <a:ext cx="1481944" cy="1324525"/>
        </a:xfrm>
        <a:prstGeom prst="rect">
          <a:avLst/>
        </a:prstGeom>
        <a:noFill/>
        <a:ln>
          <a:noFill/>
        </a:ln>
      </xdr:spPr>
    </xdr:pic>
    <xdr:clientData/>
  </xdr:twoCellAnchor>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862198</xdr:colOff>
      <xdr:row>1</xdr:row>
      <xdr:rowOff>115041</xdr:rowOff>
    </xdr:from>
    <xdr:to>
      <xdr:col>22</xdr:col>
      <xdr:colOff>2517321</xdr:colOff>
      <xdr:row>4</xdr:row>
      <xdr:rowOff>176892</xdr:rowOff>
    </xdr:to>
    <xdr:pic>
      <xdr:nvPicPr>
        <xdr:cNvPr id="6" name="0 Imagen">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619769" y="468827"/>
          <a:ext cx="1655123" cy="1327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273687</xdr:colOff>
      <xdr:row>2</xdr:row>
      <xdr:rowOff>73298</xdr:rowOff>
    </xdr:from>
    <xdr:to>
      <xdr:col>27</xdr:col>
      <xdr:colOff>503464</xdr:colOff>
      <xdr:row>5</xdr:row>
      <xdr:rowOff>530678</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88258" y="780869"/>
          <a:ext cx="1590492" cy="1545952"/>
        </a:xfrm>
        <a:prstGeom prst="rect">
          <a:avLst/>
        </a:prstGeom>
        <a:noFill/>
        <a:ln>
          <a:noFill/>
        </a:ln>
      </xdr:spPr>
    </xdr:pic>
    <xdr:clientData/>
  </xdr:twoCellAnchor>
  <xdr:twoCellAnchor editAs="oneCell">
    <xdr:from>
      <xdr:col>1</xdr:col>
      <xdr:colOff>302759</xdr:colOff>
      <xdr:row>2</xdr:row>
      <xdr:rowOff>258536</xdr:rowOff>
    </xdr:from>
    <xdr:to>
      <xdr:col>2</xdr:col>
      <xdr:colOff>857249</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27</xdr:col>
      <xdr:colOff>714375</xdr:colOff>
      <xdr:row>2</xdr:row>
      <xdr:rowOff>55049</xdr:rowOff>
    </xdr:from>
    <xdr:to>
      <xdr:col>27</xdr:col>
      <xdr:colOff>2558142</xdr:colOff>
      <xdr:row>5</xdr:row>
      <xdr:rowOff>612321</xdr:rowOff>
    </xdr:to>
    <xdr:pic>
      <xdr:nvPicPr>
        <xdr:cNvPr id="9" name="0 Imagen">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689661" y="762620"/>
          <a:ext cx="1843767" cy="16458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242763</xdr:colOff>
      <xdr:row>2</xdr:row>
      <xdr:rowOff>100512</xdr:rowOff>
    </xdr:from>
    <xdr:to>
      <xdr:col>26</xdr:col>
      <xdr:colOff>65869</xdr:colOff>
      <xdr:row>6</xdr:row>
      <xdr:rowOff>99580</xdr:rowOff>
    </xdr:to>
    <xdr:pic>
      <xdr:nvPicPr>
        <xdr:cNvPr id="9" name="Imagen 8">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2834" y="767262"/>
          <a:ext cx="1183821" cy="1155675"/>
        </a:xfrm>
        <a:prstGeom prst="rect">
          <a:avLst/>
        </a:prstGeom>
        <a:noFill/>
        <a:ln>
          <a:noFill/>
        </a:ln>
      </xdr:spPr>
    </xdr:pic>
    <xdr:clientData/>
  </xdr:twoCellAnchor>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26</xdr:col>
      <xdr:colOff>516452</xdr:colOff>
      <xdr:row>2</xdr:row>
      <xdr:rowOff>212150</xdr:rowOff>
    </xdr:from>
    <xdr:to>
      <xdr:col>26</xdr:col>
      <xdr:colOff>2015713</xdr:colOff>
      <xdr:row>6</xdr:row>
      <xdr:rowOff>108920</xdr:rowOff>
    </xdr:to>
    <xdr:pic>
      <xdr:nvPicPr>
        <xdr:cNvPr id="11" name="0 Imagen">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777238" y="878900"/>
          <a:ext cx="1499261" cy="1053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201940</xdr:colOff>
      <xdr:row>2</xdr:row>
      <xdr:rowOff>467905</xdr:rowOff>
    </xdr:from>
    <xdr:to>
      <xdr:col>26</xdr:col>
      <xdr:colOff>623762</xdr:colOff>
      <xdr:row>5</xdr:row>
      <xdr:rowOff>122465</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2333" y="1012191"/>
          <a:ext cx="1183822" cy="1164953"/>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26</xdr:col>
      <xdr:colOff>1028947</xdr:colOff>
      <xdr:row>2</xdr:row>
      <xdr:rowOff>533773</xdr:rowOff>
    </xdr:from>
    <xdr:to>
      <xdr:col>26</xdr:col>
      <xdr:colOff>2529568</xdr:colOff>
      <xdr:row>5</xdr:row>
      <xdr:rowOff>92839</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541340" y="1078059"/>
          <a:ext cx="1500621" cy="10694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25</xdr:col>
      <xdr:colOff>501298</xdr:colOff>
      <xdr:row>2</xdr:row>
      <xdr:rowOff>467904</xdr:rowOff>
    </xdr:from>
    <xdr:to>
      <xdr:col>26</xdr:col>
      <xdr:colOff>351619</xdr:colOff>
      <xdr:row>5</xdr:row>
      <xdr:rowOff>547007</xdr:rowOff>
    </xdr:to>
    <xdr:pic>
      <xdr:nvPicPr>
        <xdr:cNvPr id="4" name="Imagen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8119" y="1012190"/>
          <a:ext cx="1183821" cy="1167674"/>
        </a:xfrm>
        <a:prstGeom prst="rect">
          <a:avLst/>
        </a:prstGeom>
        <a:noFill/>
        <a:ln>
          <a:noFill/>
        </a:ln>
      </xdr:spPr>
    </xdr:pic>
    <xdr:clientData/>
  </xdr:twoCellAnchor>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26</xdr:col>
      <xdr:colOff>1229344</xdr:colOff>
      <xdr:row>2</xdr:row>
      <xdr:rowOff>505321</xdr:rowOff>
    </xdr:from>
    <xdr:to>
      <xdr:col>26</xdr:col>
      <xdr:colOff>2729965</xdr:colOff>
      <xdr:row>5</xdr:row>
      <xdr:rowOff>488930</xdr:rowOff>
    </xdr:to>
    <xdr:pic>
      <xdr:nvPicPr>
        <xdr:cNvPr id="8" name="0 Imagen">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29665" y="1049607"/>
          <a:ext cx="1500621" cy="1072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2" name="9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85" y="91008"/>
          <a:ext cx="1578737"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sheetData sheetId="1"/>
      <sheetData sheetId="2">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sheetData sheetId="4"/>
      <sheetData sheetId="5">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sheetData sheetId="1">
        <row r="23">
          <cell r="F23" t="str">
            <v>X</v>
          </cell>
          <cell r="X23">
            <v>85</v>
          </cell>
        </row>
        <row r="24">
          <cell r="F24" t="str">
            <v>X</v>
          </cell>
          <cell r="X24">
            <v>85</v>
          </cell>
        </row>
        <row r="25">
          <cell r="F25" t="str">
            <v>X</v>
          </cell>
          <cell r="X25">
            <v>85</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cell r="H30">
            <v>0</v>
          </cell>
          <cell r="X30">
            <v>70</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D30"/>
  <sheetViews>
    <sheetView showGridLines="0" tabSelected="1" topLeftCell="J13" zoomScale="70" zoomScaleNormal="70" zoomScalePageLayoutView="70" workbookViewId="0">
      <selection activeCell="X9" sqref="X9"/>
    </sheetView>
  </sheetViews>
  <sheetFormatPr baseColWidth="10" defaultColWidth="11.42578125" defaultRowHeight="12" x14ac:dyDescent="0.2"/>
  <cols>
    <col min="1" max="1" width="31" style="1" customWidth="1"/>
    <col min="2" max="2" width="28" style="1" customWidth="1"/>
    <col min="3" max="3" width="25.140625" style="1" customWidth="1"/>
    <col min="4" max="6" width="6.7109375" style="1" customWidth="1"/>
    <col min="7" max="7" width="6.7109375" style="3" customWidth="1"/>
    <col min="8" max="8" width="32.140625" style="4" customWidth="1"/>
    <col min="9" max="9" width="6.7109375" style="4" customWidth="1"/>
    <col min="10" max="13" width="6.7109375" style="1" customWidth="1"/>
    <col min="14" max="15" width="6.7109375" style="3" customWidth="1"/>
    <col min="16" max="16" width="32.85546875" style="1" customWidth="1"/>
    <col min="17" max="17" width="6.7109375" style="1" customWidth="1"/>
    <col min="18" max="18" width="19.42578125" style="1" customWidth="1"/>
    <col min="19" max="19" width="33" style="1" customWidth="1"/>
    <col min="20" max="20" width="28.42578125" style="2" customWidth="1"/>
    <col min="21" max="21" width="20.28515625" style="2" hidden="1" customWidth="1"/>
    <col min="22" max="22" width="55.28515625" style="1" hidden="1" customWidth="1"/>
    <col min="23" max="23" width="19" style="1" customWidth="1"/>
    <col min="24" max="24" width="53.85546875" style="1" customWidth="1"/>
    <col min="25" max="25" width="28" style="1" customWidth="1"/>
    <col min="26" max="26" width="23" style="1" customWidth="1"/>
    <col min="27" max="27" width="11.42578125" style="1"/>
    <col min="28" max="28" width="29.5703125" style="1" customWidth="1"/>
    <col min="29" max="29" width="18.42578125" style="1" customWidth="1"/>
    <col min="30" max="30" width="21" style="1" customWidth="1"/>
    <col min="31" max="16384" width="11.42578125" style="1"/>
  </cols>
  <sheetData>
    <row r="1" spans="1:30" ht="47.25" customHeight="1" x14ac:dyDescent="0.35">
      <c r="A1" s="444" t="s">
        <v>379</v>
      </c>
      <c r="B1" s="444"/>
      <c r="C1" s="444"/>
      <c r="D1" s="444"/>
      <c r="E1" s="444"/>
      <c r="F1" s="444"/>
      <c r="G1" s="444"/>
      <c r="H1" s="444"/>
      <c r="I1" s="444"/>
      <c r="J1" s="444"/>
      <c r="K1" s="444"/>
      <c r="L1" s="444"/>
      <c r="M1" s="444"/>
      <c r="N1" s="444"/>
      <c r="O1" s="444"/>
      <c r="P1" s="444"/>
      <c r="Q1" s="444"/>
      <c r="R1" s="444"/>
      <c r="S1" s="444"/>
      <c r="T1" s="444"/>
    </row>
    <row r="2" spans="1:30" ht="54.75" customHeight="1" x14ac:dyDescent="0.35">
      <c r="A2" s="444" t="s">
        <v>380</v>
      </c>
      <c r="B2" s="444"/>
      <c r="C2" s="444"/>
      <c r="D2" s="444"/>
      <c r="E2" s="444"/>
      <c r="F2" s="444"/>
      <c r="G2" s="444"/>
      <c r="H2" s="444"/>
      <c r="I2" s="444"/>
      <c r="J2" s="444"/>
      <c r="K2" s="444"/>
      <c r="L2" s="444"/>
      <c r="M2" s="444"/>
      <c r="N2" s="444"/>
      <c r="O2" s="444"/>
      <c r="P2" s="444"/>
      <c r="Q2" s="444"/>
      <c r="R2" s="444"/>
      <c r="S2" s="444"/>
      <c r="T2" s="444"/>
    </row>
    <row r="3" spans="1:30" ht="52.5" customHeight="1" x14ac:dyDescent="0.35">
      <c r="B3" s="50"/>
      <c r="C3" s="50"/>
      <c r="D3" s="50"/>
      <c r="E3" s="50"/>
      <c r="F3" s="51"/>
      <c r="G3" s="50"/>
      <c r="H3" s="50"/>
      <c r="I3" s="50"/>
      <c r="J3" s="50"/>
      <c r="M3" s="3"/>
      <c r="O3" s="1"/>
      <c r="S3" s="2"/>
    </row>
    <row r="4" spans="1:30" s="19" customFormat="1" ht="24" customHeight="1" x14ac:dyDescent="0.25">
      <c r="C4" s="111" t="s">
        <v>73</v>
      </c>
      <c r="D4" s="448" t="s">
        <v>258</v>
      </c>
      <c r="E4" s="449"/>
      <c r="F4" s="449"/>
      <c r="G4" s="449"/>
      <c r="H4" s="449"/>
      <c r="I4" s="449"/>
      <c r="J4" s="449"/>
      <c r="K4" s="449"/>
      <c r="L4" s="449"/>
      <c r="M4" s="449"/>
      <c r="N4" s="449"/>
      <c r="O4" s="450"/>
      <c r="P4" s="451" t="s">
        <v>71</v>
      </c>
      <c r="Q4" s="452"/>
      <c r="R4" s="408">
        <v>2022</v>
      </c>
      <c r="S4" s="409"/>
      <c r="T4" s="410"/>
      <c r="U4" s="49"/>
    </row>
    <row r="5" spans="1:30" s="19" customFormat="1" ht="71.25" customHeight="1" x14ac:dyDescent="0.25">
      <c r="C5" s="111" t="s">
        <v>70</v>
      </c>
      <c r="D5" s="411" t="s">
        <v>259</v>
      </c>
      <c r="E5" s="412"/>
      <c r="F5" s="412"/>
      <c r="G5" s="412"/>
      <c r="H5" s="412"/>
      <c r="I5" s="412"/>
      <c r="J5" s="412"/>
      <c r="K5" s="412"/>
      <c r="L5" s="412"/>
      <c r="M5" s="412"/>
      <c r="N5" s="412"/>
      <c r="O5" s="412"/>
      <c r="P5" s="412"/>
      <c r="Q5" s="412"/>
      <c r="R5" s="412"/>
      <c r="S5" s="412"/>
      <c r="T5" s="413"/>
      <c r="U5" s="56"/>
    </row>
    <row r="6" spans="1:30" s="19" customFormat="1" ht="15" x14ac:dyDescent="0.25">
      <c r="A6" s="46"/>
      <c r="B6" s="46"/>
      <c r="G6" s="44"/>
      <c r="H6" s="45"/>
      <c r="I6" s="45"/>
      <c r="N6" s="44"/>
      <c r="O6" s="44"/>
      <c r="T6" s="44"/>
      <c r="U6" s="44"/>
    </row>
    <row r="7" spans="1:30" s="35" customFormat="1" ht="30" customHeight="1" x14ac:dyDescent="0.25">
      <c r="A7" s="414" t="s">
        <v>68</v>
      </c>
      <c r="B7" s="414" t="s">
        <v>67</v>
      </c>
      <c r="C7" s="414" t="s">
        <v>65</v>
      </c>
      <c r="D7" s="445" t="s">
        <v>64</v>
      </c>
      <c r="E7" s="414" t="s">
        <v>63</v>
      </c>
      <c r="F7" s="414"/>
      <c r="G7" s="423" t="s">
        <v>58</v>
      </c>
      <c r="H7" s="418" t="s">
        <v>62</v>
      </c>
      <c r="I7" s="420" t="s">
        <v>61</v>
      </c>
      <c r="J7" s="421"/>
      <c r="K7" s="446" t="s">
        <v>60</v>
      </c>
      <c r="L7" s="414" t="s">
        <v>59</v>
      </c>
      <c r="M7" s="414"/>
      <c r="N7" s="423" t="s">
        <v>58</v>
      </c>
      <c r="O7" s="445" t="s">
        <v>57</v>
      </c>
      <c r="P7" s="414" t="s">
        <v>56</v>
      </c>
      <c r="Q7" s="415" t="s">
        <v>55</v>
      </c>
      <c r="R7" s="414" t="s">
        <v>54</v>
      </c>
      <c r="S7" s="418" t="s">
        <v>53</v>
      </c>
      <c r="T7" s="414" t="s">
        <v>52</v>
      </c>
      <c r="U7" s="416" t="s">
        <v>305</v>
      </c>
      <c r="V7" s="417"/>
      <c r="W7" s="422" t="s">
        <v>689</v>
      </c>
      <c r="X7" s="422"/>
      <c r="Y7" s="422" t="s">
        <v>690</v>
      </c>
      <c r="Z7" s="422"/>
      <c r="AA7" s="422" t="s">
        <v>691</v>
      </c>
      <c r="AB7" s="422"/>
      <c r="AC7" s="422" t="s">
        <v>692</v>
      </c>
      <c r="AD7" s="422"/>
    </row>
    <row r="8" spans="1:30" s="35" customFormat="1" ht="87.75" customHeight="1" x14ac:dyDescent="0.25">
      <c r="A8" s="414"/>
      <c r="B8" s="414"/>
      <c r="C8" s="414"/>
      <c r="D8" s="445"/>
      <c r="E8" s="101" t="s">
        <v>48</v>
      </c>
      <c r="F8" s="101" t="s">
        <v>47</v>
      </c>
      <c r="G8" s="424"/>
      <c r="H8" s="419"/>
      <c r="I8" s="99" t="s">
        <v>50</v>
      </c>
      <c r="J8" s="39" t="s">
        <v>49</v>
      </c>
      <c r="K8" s="447"/>
      <c r="L8" s="38" t="s">
        <v>48</v>
      </c>
      <c r="M8" s="37" t="s">
        <v>47</v>
      </c>
      <c r="N8" s="424"/>
      <c r="O8" s="445"/>
      <c r="P8" s="414"/>
      <c r="Q8" s="415"/>
      <c r="R8" s="414"/>
      <c r="S8" s="419"/>
      <c r="T8" s="414"/>
      <c r="U8" s="36" t="s">
        <v>260</v>
      </c>
      <c r="V8" s="36" t="s">
        <v>45</v>
      </c>
      <c r="W8" s="36" t="s">
        <v>693</v>
      </c>
      <c r="X8" s="36" t="s">
        <v>45</v>
      </c>
      <c r="Y8" s="36" t="s">
        <v>693</v>
      </c>
      <c r="Z8" s="36" t="s">
        <v>45</v>
      </c>
      <c r="AA8" s="36" t="s">
        <v>693</v>
      </c>
      <c r="AB8" s="36" t="s">
        <v>45</v>
      </c>
      <c r="AC8" s="36" t="s">
        <v>693</v>
      </c>
      <c r="AD8" s="36" t="s">
        <v>45</v>
      </c>
    </row>
    <row r="9" spans="1:30" s="19" customFormat="1" ht="173.25" customHeight="1" x14ac:dyDescent="0.25">
      <c r="A9" s="112" t="s">
        <v>688</v>
      </c>
      <c r="B9" s="113" t="s">
        <v>356</v>
      </c>
      <c r="C9" s="113" t="s">
        <v>261</v>
      </c>
      <c r="D9" s="23" t="s">
        <v>262</v>
      </c>
      <c r="E9" s="22">
        <v>3</v>
      </c>
      <c r="F9" s="22">
        <v>3</v>
      </c>
      <c r="G9" s="26" t="str">
        <f>INDEX([1]Listas!$L$4:$P$8,E9,F9)</f>
        <v>ALTA</v>
      </c>
      <c r="H9" s="114" t="s">
        <v>357</v>
      </c>
      <c r="I9" s="25" t="s">
        <v>14</v>
      </c>
      <c r="J9" s="72" t="str">
        <f>IF('[1]Evaluación de Controles'!F4="X","Probabilidad",IF('[1]Evaluación de Controles'!H4="X","Impacto",))</f>
        <v>Probabilidad</v>
      </c>
      <c r="K9" s="22">
        <f>'[1]Evaluación de Controles'!X4</f>
        <v>70</v>
      </c>
      <c r="L9" s="22">
        <f>IF('[1]Evaluación de Controles'!F4="X",IF(K9&gt;75,IF(E9&gt;2,E9-2,IF(E9&gt;1,E9-1,E9)),IF(K9&gt;50,IF(E9&gt;1,E9-1,E9),E9)),E9)</f>
        <v>2</v>
      </c>
      <c r="M9" s="22">
        <f>IF('[1]Evaluación de Controles'!H4="X",IF(K9&gt;75,IF(F9&gt;2,F9-2,IF(F9&gt;1,F9-1,F9)),IF(K9&gt;50,IF(F9&gt;1,F9-1,F9),F9)),F9)</f>
        <v>3</v>
      </c>
      <c r="N9" s="26" t="str">
        <f>INDEX([1]Listas!$L$4:$P$8,L9,M9)</f>
        <v>MODERADA</v>
      </c>
      <c r="O9" s="25" t="s">
        <v>13</v>
      </c>
      <c r="P9" s="115" t="s">
        <v>358</v>
      </c>
      <c r="Q9" s="23" t="s">
        <v>174</v>
      </c>
      <c r="R9" s="22" t="s">
        <v>263</v>
      </c>
      <c r="S9" s="112" t="s">
        <v>359</v>
      </c>
      <c r="T9" s="22" t="s">
        <v>360</v>
      </c>
      <c r="U9" s="77">
        <v>1</v>
      </c>
      <c r="V9" s="74" t="s">
        <v>374</v>
      </c>
      <c r="W9" s="120">
        <v>1</v>
      </c>
      <c r="X9" s="121" t="s">
        <v>727</v>
      </c>
      <c r="Y9" s="145"/>
      <c r="Z9" s="145"/>
      <c r="AA9" s="145"/>
      <c r="AB9" s="145"/>
      <c r="AC9" s="145"/>
      <c r="AD9" s="145"/>
    </row>
    <row r="10" spans="1:30" s="19" customFormat="1" ht="147" customHeight="1" x14ac:dyDescent="0.25">
      <c r="A10" s="436" t="s">
        <v>361</v>
      </c>
      <c r="B10" s="438" t="s">
        <v>362</v>
      </c>
      <c r="C10" s="426" t="s">
        <v>264</v>
      </c>
      <c r="D10" s="440" t="s">
        <v>16</v>
      </c>
      <c r="E10" s="426">
        <v>4</v>
      </c>
      <c r="F10" s="426">
        <v>3</v>
      </c>
      <c r="G10" s="428" t="str">
        <f>INDEX([1]Listas!$L$4:$P$8,E10,F10)</f>
        <v>ALTA</v>
      </c>
      <c r="H10" s="430" t="s">
        <v>363</v>
      </c>
      <c r="I10" s="432" t="s">
        <v>23</v>
      </c>
      <c r="J10" s="434" t="s">
        <v>48</v>
      </c>
      <c r="K10" s="426">
        <f>'[1]Evaluación de Controles'!X5</f>
        <v>10</v>
      </c>
      <c r="L10" s="426">
        <f>IF('[1]Evaluación de Controles'!F5="X",IF(K10&gt;75,IF(E10&gt;2,E10-2,IF(E10&gt;1,E10-1,E10)),IF(K10&gt;50,IF(E10&gt;1,E10-1,E10),E10)),E10)</f>
        <v>4</v>
      </c>
      <c r="M10" s="426">
        <f>IF('[1]Evaluación de Controles'!H5="X",IF(K10&gt;75,IF(F10&gt;2,F10-2,IF(F10&gt;1,F10-1,F10)),IF(K10&gt;50,IF(F10&gt;1,F10-1,F10),F10)),F10)</f>
        <v>3</v>
      </c>
      <c r="N10" s="428" t="str">
        <f>INDEX([1]Listas!$L$4:$P$8,L10,M10)</f>
        <v>ALTA</v>
      </c>
      <c r="O10" s="432" t="s">
        <v>103</v>
      </c>
      <c r="P10" s="442" t="s">
        <v>364</v>
      </c>
      <c r="Q10" s="440" t="s">
        <v>266</v>
      </c>
      <c r="R10" s="426" t="s">
        <v>265</v>
      </c>
      <c r="S10" s="436" t="s">
        <v>365</v>
      </c>
      <c r="T10" s="22" t="s">
        <v>366</v>
      </c>
      <c r="U10" s="77">
        <v>0.25</v>
      </c>
      <c r="V10" s="30" t="s">
        <v>375</v>
      </c>
      <c r="W10" s="120">
        <v>0.25</v>
      </c>
      <c r="X10" s="353" t="s">
        <v>728</v>
      </c>
      <c r="Y10" s="145"/>
      <c r="Z10" s="145"/>
      <c r="AA10" s="145"/>
      <c r="AB10" s="145"/>
      <c r="AC10" s="145"/>
      <c r="AD10" s="145"/>
    </row>
    <row r="11" spans="1:30" s="19" customFormat="1" ht="128.25" customHeight="1" x14ac:dyDescent="0.25">
      <c r="A11" s="437"/>
      <c r="B11" s="439"/>
      <c r="C11" s="427"/>
      <c r="D11" s="441"/>
      <c r="E11" s="427"/>
      <c r="F11" s="427"/>
      <c r="G11" s="429"/>
      <c r="H11" s="431"/>
      <c r="I11" s="433"/>
      <c r="J11" s="435"/>
      <c r="K11" s="427"/>
      <c r="L11" s="427"/>
      <c r="M11" s="427"/>
      <c r="N11" s="429"/>
      <c r="O11" s="433"/>
      <c r="P11" s="443"/>
      <c r="Q11" s="441"/>
      <c r="R11" s="427"/>
      <c r="S11" s="437"/>
      <c r="T11" s="22" t="s">
        <v>367</v>
      </c>
      <c r="U11" s="77">
        <v>0.25</v>
      </c>
      <c r="V11" s="30" t="s">
        <v>376</v>
      </c>
      <c r="W11" s="120">
        <v>0.25</v>
      </c>
      <c r="X11" s="348" t="s">
        <v>729</v>
      </c>
      <c r="Y11" s="145"/>
      <c r="Z11" s="145"/>
      <c r="AA11" s="145"/>
      <c r="AB11" s="145"/>
      <c r="AC11" s="145"/>
      <c r="AD11" s="145"/>
    </row>
    <row r="12" spans="1:30" s="19" customFormat="1" ht="126" customHeight="1" x14ac:dyDescent="0.25">
      <c r="A12" s="437"/>
      <c r="B12" s="439"/>
      <c r="C12" s="427"/>
      <c r="D12" s="441"/>
      <c r="E12" s="427"/>
      <c r="F12" s="427"/>
      <c r="G12" s="429"/>
      <c r="H12" s="431"/>
      <c r="I12" s="433"/>
      <c r="J12" s="435"/>
      <c r="K12" s="427"/>
      <c r="L12" s="427"/>
      <c r="M12" s="427"/>
      <c r="N12" s="429"/>
      <c r="O12" s="433"/>
      <c r="P12" s="443"/>
      <c r="Q12" s="441"/>
      <c r="R12" s="427"/>
      <c r="S12" s="437"/>
      <c r="T12" s="22" t="s">
        <v>368</v>
      </c>
      <c r="U12" s="77">
        <v>0</v>
      </c>
      <c r="V12" s="30" t="s">
        <v>377</v>
      </c>
      <c r="W12" s="120">
        <v>0.33</v>
      </c>
      <c r="X12" s="348" t="s">
        <v>730</v>
      </c>
      <c r="Y12" s="145"/>
      <c r="Z12" s="145"/>
      <c r="AA12" s="145"/>
      <c r="AB12" s="145"/>
      <c r="AC12" s="145"/>
      <c r="AD12" s="145"/>
    </row>
    <row r="13" spans="1:30" s="19" customFormat="1" ht="211.5" customHeight="1" x14ac:dyDescent="0.25">
      <c r="A13" s="112" t="s">
        <v>369</v>
      </c>
      <c r="B13" s="112" t="s">
        <v>370</v>
      </c>
      <c r="C13" s="22" t="s">
        <v>267</v>
      </c>
      <c r="D13" s="23" t="s">
        <v>81</v>
      </c>
      <c r="E13" s="22">
        <v>4</v>
      </c>
      <c r="F13" s="22">
        <v>3</v>
      </c>
      <c r="G13" s="26" t="str">
        <f>INDEX([1]Listas!$L$4:$P$8,E13,F13)</f>
        <v>ALTA</v>
      </c>
      <c r="H13" s="27" t="s">
        <v>268</v>
      </c>
      <c r="I13" s="25" t="s">
        <v>182</v>
      </c>
      <c r="J13" s="72" t="s">
        <v>48</v>
      </c>
      <c r="K13" s="22">
        <f>'[1]Evaluación de Controles'!X7</f>
        <v>30</v>
      </c>
      <c r="L13" s="22">
        <f>IF('[1]Evaluación de Controles'!F7="X",IF(K13&gt;75,IF(E13&gt;2,E13-2,IF(E13&gt;1,E13-1,E13)),IF(K13&gt;50,IF(E13&gt;1,E13-1,E13),E13)),E13)</f>
        <v>4</v>
      </c>
      <c r="M13" s="22">
        <f>IF('[1]Evaluación de Controles'!H7="X",IF(K13&gt;75,IF(F13&gt;2,F13-2,IF(F13&gt;1,F13-1,F13)),IF(K13&gt;50,IF(F13&gt;1,F13-1,F13),F13)),F13)</f>
        <v>3</v>
      </c>
      <c r="N13" s="26" t="str">
        <f>INDEX([1]Listas!$L$4:$P$8,L13,M13)</f>
        <v>ALTA</v>
      </c>
      <c r="O13" s="25" t="s">
        <v>13</v>
      </c>
      <c r="P13" s="24" t="s">
        <v>371</v>
      </c>
      <c r="Q13" s="23" t="s">
        <v>269</v>
      </c>
      <c r="R13" s="22" t="s">
        <v>265</v>
      </c>
      <c r="S13" s="22" t="s">
        <v>372</v>
      </c>
      <c r="T13" s="24" t="s">
        <v>373</v>
      </c>
      <c r="U13" s="77">
        <v>0.66</v>
      </c>
      <c r="V13" s="30" t="s">
        <v>378</v>
      </c>
      <c r="W13" s="120">
        <v>0.66</v>
      </c>
      <c r="X13" s="348" t="s">
        <v>731</v>
      </c>
      <c r="Y13" s="145"/>
      <c r="Z13" s="145"/>
      <c r="AA13" s="145"/>
      <c r="AB13" s="145"/>
      <c r="AC13" s="145"/>
      <c r="AD13" s="145"/>
    </row>
    <row r="14" spans="1:30" s="19" customFormat="1" ht="84.75" hidden="1" customHeight="1" x14ac:dyDescent="0.25">
      <c r="A14" s="22"/>
      <c r="B14" s="28"/>
      <c r="C14" s="22"/>
      <c r="D14" s="23"/>
      <c r="E14" s="22"/>
      <c r="F14" s="22"/>
      <c r="G14" s="26"/>
      <c r="H14" s="27"/>
      <c r="I14" s="25"/>
      <c r="J14" s="72"/>
      <c r="K14" s="22"/>
      <c r="L14" s="22"/>
      <c r="M14" s="22"/>
      <c r="N14" s="26"/>
      <c r="O14" s="25"/>
      <c r="P14" s="24"/>
      <c r="Q14" s="23"/>
      <c r="R14" s="22"/>
      <c r="S14" s="22"/>
      <c r="T14" s="24"/>
      <c r="U14" s="79"/>
      <c r="V14" s="80"/>
    </row>
    <row r="15" spans="1:30" s="19" customFormat="1" ht="102" hidden="1" customHeight="1" x14ac:dyDescent="0.25">
      <c r="A15" s="22"/>
      <c r="B15" s="28"/>
      <c r="C15" s="22"/>
      <c r="D15" s="23"/>
      <c r="E15" s="22"/>
      <c r="F15" s="22"/>
      <c r="G15" s="26"/>
      <c r="H15" s="27"/>
      <c r="I15" s="25"/>
      <c r="J15" s="72"/>
      <c r="K15" s="22"/>
      <c r="L15" s="22"/>
      <c r="M15" s="22"/>
      <c r="N15" s="26"/>
      <c r="O15" s="25"/>
      <c r="P15" s="24"/>
      <c r="Q15" s="23"/>
      <c r="R15" s="22"/>
      <c r="S15" s="22"/>
      <c r="T15" s="24"/>
      <c r="U15" s="79"/>
      <c r="V15" s="80"/>
    </row>
    <row r="16" spans="1:30" s="87" customFormat="1" ht="15.75" x14ac:dyDescent="0.25">
      <c r="A16" s="56"/>
      <c r="B16" s="78"/>
      <c r="C16" s="56"/>
      <c r="D16" s="81"/>
      <c r="E16" s="56"/>
      <c r="F16" s="56"/>
      <c r="G16" s="82"/>
      <c r="H16" s="83"/>
      <c r="I16" s="84"/>
      <c r="J16" s="84"/>
      <c r="K16" s="56"/>
      <c r="L16" s="56"/>
      <c r="M16" s="56"/>
      <c r="N16" s="82"/>
      <c r="O16" s="84"/>
      <c r="P16" s="85"/>
      <c r="Q16" s="81"/>
      <c r="R16" s="56"/>
      <c r="S16" s="56"/>
      <c r="T16" s="56"/>
      <c r="U16" s="56"/>
      <c r="V16" s="86"/>
    </row>
    <row r="17" spans="1:21" x14ac:dyDescent="0.2">
      <c r="E17" s="425" t="s">
        <v>6</v>
      </c>
      <c r="F17" s="425"/>
      <c r="G17" s="10">
        <f>COUNTIF(G9:G13,"BAJA")</f>
        <v>0</v>
      </c>
      <c r="H17" s="1"/>
      <c r="I17" s="1"/>
      <c r="L17" s="425" t="s">
        <v>6</v>
      </c>
      <c r="M17" s="425"/>
      <c r="N17" s="10">
        <f>COUNTIF(N9:N13,"BAJA")</f>
        <v>0</v>
      </c>
      <c r="O17" s="1"/>
      <c r="T17" s="1"/>
      <c r="U17" s="1"/>
    </row>
    <row r="18" spans="1:21" x14ac:dyDescent="0.2">
      <c r="E18" s="425" t="s">
        <v>5</v>
      </c>
      <c r="F18" s="425"/>
      <c r="G18" s="10">
        <f>COUNTIF(G9:G13,"MODERADA")</f>
        <v>0</v>
      </c>
      <c r="H18" s="1"/>
      <c r="I18" s="1"/>
      <c r="L18" s="425" t="s">
        <v>5</v>
      </c>
      <c r="M18" s="425"/>
      <c r="N18" s="10">
        <f>COUNTIF(N9:N13,"MODERADA")</f>
        <v>1</v>
      </c>
      <c r="O18" s="1"/>
      <c r="T18" s="1"/>
      <c r="U18" s="1"/>
    </row>
    <row r="19" spans="1:21" ht="27" customHeight="1" x14ac:dyDescent="0.25">
      <c r="A19" s="88"/>
      <c r="C19" s="15"/>
      <c r="E19" s="425" t="s">
        <v>4</v>
      </c>
      <c r="F19" s="425"/>
      <c r="G19" s="10">
        <f>COUNTIF(G9:G13,"ALTA")</f>
        <v>3</v>
      </c>
      <c r="H19" s="1"/>
      <c r="I19" s="1"/>
      <c r="L19" s="425" t="s">
        <v>4</v>
      </c>
      <c r="M19" s="425"/>
      <c r="N19" s="10">
        <f>COUNTIF(N9:N13,"ALTA")</f>
        <v>2</v>
      </c>
      <c r="O19" s="1"/>
      <c r="T19" s="1"/>
      <c r="U19" s="1"/>
    </row>
    <row r="20" spans="1:21" ht="15.75" x14ac:dyDescent="0.2">
      <c r="A20" s="89" t="s">
        <v>3</v>
      </c>
      <c r="C20" s="13" t="s">
        <v>2</v>
      </c>
      <c r="E20" s="425" t="s">
        <v>1</v>
      </c>
      <c r="F20" s="425"/>
      <c r="G20" s="10">
        <f>COUNTIF(G9:G13,"EXTREMA")</f>
        <v>0</v>
      </c>
      <c r="H20" s="1"/>
      <c r="I20" s="1"/>
      <c r="L20" s="425" t="s">
        <v>1</v>
      </c>
      <c r="M20" s="425"/>
      <c r="N20" s="10">
        <f>COUNTIF(N9:N13,"EXTREMA")</f>
        <v>0</v>
      </c>
      <c r="O20" s="1"/>
      <c r="T20" s="1"/>
      <c r="U20" s="1"/>
    </row>
    <row r="21" spans="1:21" ht="29.25" customHeight="1" x14ac:dyDescent="0.2">
      <c r="A21" s="90"/>
      <c r="E21" s="91"/>
      <c r="F21" s="91"/>
      <c r="G21" s="92"/>
      <c r="H21" s="1"/>
      <c r="I21" s="1"/>
      <c r="L21" s="91"/>
      <c r="M21" s="91"/>
      <c r="N21" s="92"/>
      <c r="O21" s="1"/>
      <c r="T21" s="1"/>
      <c r="U21" s="1"/>
    </row>
    <row r="22" spans="1:21" ht="29.25" customHeight="1" x14ac:dyDescent="0.25">
      <c r="A22" s="93"/>
      <c r="E22" s="91"/>
      <c r="F22" s="91"/>
      <c r="G22" s="92"/>
      <c r="H22" s="1"/>
      <c r="I22" s="1"/>
      <c r="L22" s="91"/>
      <c r="M22" s="91"/>
      <c r="N22" s="92"/>
      <c r="O22" s="1"/>
      <c r="T22" s="1"/>
      <c r="U22" s="1"/>
    </row>
    <row r="23" spans="1:21" ht="29.25" customHeight="1" x14ac:dyDescent="0.2">
      <c r="A23" s="89"/>
      <c r="E23" s="91"/>
      <c r="F23" s="91"/>
      <c r="G23" s="92"/>
      <c r="H23" s="1"/>
      <c r="I23" s="1"/>
      <c r="L23" s="91"/>
      <c r="M23" s="91"/>
      <c r="N23" s="92"/>
      <c r="O23" s="1"/>
      <c r="T23" s="1"/>
      <c r="U23" s="1"/>
    </row>
    <row r="24" spans="1:21" ht="15.75" x14ac:dyDescent="0.2">
      <c r="A24" s="6"/>
      <c r="B24" s="5"/>
      <c r="C24" s="116"/>
      <c r="D24" s="116"/>
      <c r="E24" s="116"/>
    </row>
    <row r="30" spans="1:21" s="94" customFormat="1" x14ac:dyDescent="0.25">
      <c r="H30" s="95"/>
      <c r="I30" s="95"/>
    </row>
  </sheetData>
  <mergeCells count="55">
    <mergeCell ref="A1:T1"/>
    <mergeCell ref="A2:T2"/>
    <mergeCell ref="A7:A8"/>
    <mergeCell ref="B7:B8"/>
    <mergeCell ref="C7:C8"/>
    <mergeCell ref="D7:D8"/>
    <mergeCell ref="E7:F7"/>
    <mergeCell ref="K7:K8"/>
    <mergeCell ref="L7:M7"/>
    <mergeCell ref="R7:R8"/>
    <mergeCell ref="S7:S8"/>
    <mergeCell ref="N7:N8"/>
    <mergeCell ref="O7:O8"/>
    <mergeCell ref="P7:P8"/>
    <mergeCell ref="D4:O4"/>
    <mergeCell ref="P4:Q4"/>
    <mergeCell ref="S10:S12"/>
    <mergeCell ref="N10:N12"/>
    <mergeCell ref="O10:O12"/>
    <mergeCell ref="P10:P12"/>
    <mergeCell ref="Q10:Q12"/>
    <mergeCell ref="R10:R12"/>
    <mergeCell ref="A10:A12"/>
    <mergeCell ref="B10:B12"/>
    <mergeCell ref="C10:C12"/>
    <mergeCell ref="D10:D12"/>
    <mergeCell ref="E10:E12"/>
    <mergeCell ref="E20:F20"/>
    <mergeCell ref="L20:M20"/>
    <mergeCell ref="E19:F19"/>
    <mergeCell ref="L19:M19"/>
    <mergeCell ref="L10:L12"/>
    <mergeCell ref="E17:F17"/>
    <mergeCell ref="L17:M17"/>
    <mergeCell ref="E18:F18"/>
    <mergeCell ref="L18:M18"/>
    <mergeCell ref="M10:M12"/>
    <mergeCell ref="G10:G12"/>
    <mergeCell ref="H10:H12"/>
    <mergeCell ref="I10:I12"/>
    <mergeCell ref="J10:J12"/>
    <mergeCell ref="K10:K12"/>
    <mergeCell ref="F10:F12"/>
    <mergeCell ref="Y7:Z7"/>
    <mergeCell ref="AA7:AB7"/>
    <mergeCell ref="AC7:AD7"/>
    <mergeCell ref="W7:X7"/>
    <mergeCell ref="G7:G8"/>
    <mergeCell ref="R4:T4"/>
    <mergeCell ref="D5:T5"/>
    <mergeCell ref="T7:T8"/>
    <mergeCell ref="Q7:Q8"/>
    <mergeCell ref="U7:V7"/>
    <mergeCell ref="H7:H8"/>
    <mergeCell ref="I7:J7"/>
  </mergeCells>
  <conditionalFormatting sqref="D6:E6 D17:D23 L17:M1048576 L6:M6 D25:E1048576 E7:F10 L9:M10 L13:M15">
    <cfRule type="colorScale" priority="25">
      <colorScale>
        <cfvo type="num" val="1"/>
        <cfvo type="num" val="3"/>
        <cfvo type="num" val="5"/>
        <color theme="6" tint="-0.499984740745262"/>
        <color rgb="FFFFFF00"/>
        <color rgb="FFC00000"/>
      </colorScale>
    </cfRule>
  </conditionalFormatting>
  <conditionalFormatting sqref="L16:M16">
    <cfRule type="colorScale" priority="24">
      <colorScale>
        <cfvo type="num" val="1"/>
        <cfvo type="num" val="3"/>
        <cfvo type="num" val="5"/>
        <color theme="6" tint="-0.499984740745262"/>
        <color rgb="FFFFFF00"/>
        <color rgb="FFC00000"/>
      </colorScale>
    </cfRule>
  </conditionalFormatting>
  <conditionalFormatting sqref="G16">
    <cfRule type="cellIs" dxfId="530" priority="23" operator="equal">
      <formula>"BAJA"</formula>
    </cfRule>
  </conditionalFormatting>
  <conditionalFormatting sqref="G16">
    <cfRule type="cellIs" dxfId="529" priority="20" operator="equal">
      <formula>"EXTREMA"</formula>
    </cfRule>
    <cfRule type="cellIs" dxfId="528" priority="21" operator="equal">
      <formula>"ALTA"</formula>
    </cfRule>
    <cfRule type="cellIs" dxfId="527" priority="22" operator="equal">
      <formula>"MODERADA"</formula>
    </cfRule>
  </conditionalFormatting>
  <conditionalFormatting sqref="E13:F16">
    <cfRule type="colorScale" priority="19">
      <colorScale>
        <cfvo type="num" val="1"/>
        <cfvo type="num" val="3"/>
        <cfvo type="num" val="5"/>
        <color theme="6" tint="-0.499984740745262"/>
        <color rgb="FFFFFF00"/>
        <color rgb="FFC00000"/>
      </colorScale>
    </cfRule>
  </conditionalFormatting>
  <conditionalFormatting sqref="N10 G9:G10 N13:N15 G13:G15">
    <cfRule type="cellIs" dxfId="526" priority="15" operator="equal">
      <formula>"EXTREMA"</formula>
    </cfRule>
    <cfRule type="cellIs" dxfId="525" priority="16" operator="equal">
      <formula>"ALTA"</formula>
    </cfRule>
    <cfRule type="cellIs" dxfId="524" priority="17" operator="equal">
      <formula>"MODERADA"</formula>
    </cfRule>
    <cfRule type="cellIs" dxfId="523" priority="18" operator="equal">
      <formula>"BAJA"</formula>
    </cfRule>
  </conditionalFormatting>
  <conditionalFormatting sqref="N9">
    <cfRule type="cellIs" dxfId="522" priority="11" operator="equal">
      <formula>"EXTREMA"</formula>
    </cfRule>
    <cfRule type="cellIs" dxfId="521" priority="12" operator="equal">
      <formula>"ALTA"</formula>
    </cfRule>
    <cfRule type="cellIs" dxfId="520" priority="13" operator="equal">
      <formula>"MODERADA"</formula>
    </cfRule>
    <cfRule type="cellIs" dxfId="519" priority="14" operator="equal">
      <formula>"BAJA"</formula>
    </cfRule>
  </conditionalFormatting>
  <conditionalFormatting sqref="N7:N8">
    <cfRule type="cellIs" dxfId="518" priority="10" operator="equal">
      <formula>"BAJA"</formula>
    </cfRule>
  </conditionalFormatting>
  <conditionalFormatting sqref="N7:N8">
    <cfRule type="cellIs" dxfId="517" priority="7" operator="equal">
      <formula>"EXTREMA"</formula>
    </cfRule>
    <cfRule type="cellIs" dxfId="516" priority="8" operator="equal">
      <formula>"ALTA"</formula>
    </cfRule>
    <cfRule type="cellIs" dxfId="515" priority="9" operator="equal">
      <formula>"MODERADA"</formula>
    </cfRule>
  </conditionalFormatting>
  <conditionalFormatting sqref="L7:M8">
    <cfRule type="colorScale" priority="6">
      <colorScale>
        <cfvo type="num" val="1"/>
        <cfvo type="num" val="3"/>
        <cfvo type="num" val="5"/>
        <color theme="6" tint="-0.499984740745262"/>
        <color rgb="FFFFFF00"/>
        <color rgb="FFC00000"/>
      </colorScale>
    </cfRule>
  </conditionalFormatting>
  <conditionalFormatting sqref="F3 M3">
    <cfRule type="cellIs" dxfId="514" priority="5" operator="equal">
      <formula>"BAJA"</formula>
    </cfRule>
  </conditionalFormatting>
  <conditionalFormatting sqref="F3 M3">
    <cfRule type="cellIs" dxfId="513" priority="2" operator="equal">
      <formula>"EXTREMA"</formula>
    </cfRule>
    <cfRule type="cellIs" dxfId="512" priority="3" operator="equal">
      <formula>"ALTA"</formula>
    </cfRule>
    <cfRule type="cellIs" dxfId="511" priority="4" operator="equal">
      <formula>"MODERADA"</formula>
    </cfRule>
  </conditionalFormatting>
  <conditionalFormatting sqref="C3:D3 K3:L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5748031496062992" top="0.35433070866141736" bottom="0.15748031496062992" header="0.31496062992125984" footer="0.15748031496062992"/>
  <pageSetup paperSize="5" scale="44"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D9:D10 I9:I10 I13:I15 D13:D16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J9:J10 J13:J15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A1:AE27"/>
  <sheetViews>
    <sheetView showGridLines="0" topLeftCell="A4" zoomScale="55" zoomScaleNormal="55" zoomScaleSheetLayoutView="55" workbookViewId="0">
      <selection activeCell="L9" sqref="L9"/>
    </sheetView>
  </sheetViews>
  <sheetFormatPr baseColWidth="10" defaultColWidth="11.42578125" defaultRowHeight="12" x14ac:dyDescent="0.2"/>
  <cols>
    <col min="1" max="1" width="4.710937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24.5703125" style="1" customWidth="1"/>
    <col min="21" max="21" width="19.85546875" style="2" customWidth="1"/>
    <col min="22" max="22" width="19" style="2" hidden="1" customWidth="1"/>
    <col min="23" max="23" width="43.42578125" style="1" hidden="1" customWidth="1"/>
    <col min="24" max="24" width="17.7109375" style="1" customWidth="1"/>
    <col min="25" max="25" width="39.42578125" style="1" customWidth="1"/>
    <col min="26" max="26" width="16.5703125" style="1" bestFit="1" customWidth="1"/>
    <col min="27" max="27" width="18.5703125" style="1" bestFit="1" customWidth="1"/>
    <col min="28" max="28" width="16.5703125" style="1" bestFit="1" customWidth="1"/>
    <col min="29" max="29" width="25.140625" style="1" bestFit="1" customWidth="1"/>
    <col min="30" max="30" width="16.5703125" style="1" bestFit="1" customWidth="1"/>
    <col min="31" max="31" width="18.5703125" style="1" bestFit="1" customWidth="1"/>
    <col min="32" max="16384" width="11.42578125" style="1"/>
  </cols>
  <sheetData>
    <row r="1" spans="1:31" ht="21" x14ac:dyDescent="0.35">
      <c r="B1" s="444" t="s">
        <v>379</v>
      </c>
      <c r="C1" s="444"/>
      <c r="D1" s="444"/>
      <c r="E1" s="444"/>
      <c r="F1" s="444"/>
      <c r="G1" s="444"/>
      <c r="H1" s="444"/>
      <c r="I1" s="444"/>
      <c r="J1" s="444"/>
      <c r="K1" s="444"/>
      <c r="L1" s="444"/>
      <c r="M1" s="444"/>
      <c r="N1" s="444"/>
      <c r="O1" s="444"/>
      <c r="P1" s="444"/>
      <c r="Q1" s="444"/>
      <c r="R1" s="444"/>
      <c r="S1" s="444"/>
      <c r="T1" s="444"/>
      <c r="U1" s="444"/>
      <c r="V1" s="122"/>
    </row>
    <row r="2" spans="1:31" ht="21" customHeight="1" x14ac:dyDescent="0.35">
      <c r="B2" s="444" t="s">
        <v>380</v>
      </c>
      <c r="C2" s="444"/>
      <c r="D2" s="444"/>
      <c r="E2" s="444"/>
      <c r="F2" s="444"/>
      <c r="G2" s="444"/>
      <c r="H2" s="444"/>
      <c r="I2" s="444"/>
      <c r="J2" s="444"/>
      <c r="K2" s="444"/>
      <c r="L2" s="444"/>
      <c r="M2" s="444"/>
      <c r="N2" s="444"/>
      <c r="O2" s="444"/>
      <c r="P2" s="444"/>
      <c r="Q2" s="444"/>
      <c r="R2" s="444"/>
      <c r="S2" s="444"/>
      <c r="T2" s="444"/>
      <c r="U2" s="444"/>
      <c r="V2" s="122"/>
    </row>
    <row r="3" spans="1:31" ht="15.75" customHeight="1" x14ac:dyDescent="0.35">
      <c r="D3" s="50"/>
      <c r="E3" s="50"/>
      <c r="F3" s="50"/>
      <c r="G3" s="50"/>
      <c r="H3" s="51"/>
      <c r="I3" s="50"/>
      <c r="J3" s="50"/>
      <c r="K3" s="50"/>
      <c r="L3" s="50"/>
    </row>
    <row r="4" spans="1:31" s="19" customFormat="1" ht="50.25" customHeight="1" x14ac:dyDescent="0.25">
      <c r="A4" s="47"/>
      <c r="D4" s="111" t="s">
        <v>73</v>
      </c>
      <c r="E4" s="453" t="s">
        <v>381</v>
      </c>
      <c r="F4" s="453"/>
      <c r="G4" s="453"/>
      <c r="H4" s="453"/>
      <c r="I4" s="453"/>
      <c r="J4" s="453"/>
      <c r="K4" s="453"/>
      <c r="L4" s="453"/>
      <c r="M4" s="453"/>
      <c r="N4" s="453"/>
      <c r="O4" s="453"/>
      <c r="P4" s="453"/>
      <c r="Q4" s="454" t="s">
        <v>71</v>
      </c>
      <c r="R4" s="454"/>
      <c r="S4" s="455">
        <v>2022</v>
      </c>
      <c r="T4" s="455"/>
      <c r="U4" s="455"/>
      <c r="V4" s="49"/>
    </row>
    <row r="5" spans="1:31" s="19" customFormat="1" ht="81.75" customHeight="1" x14ac:dyDescent="0.25">
      <c r="A5" s="47"/>
      <c r="D5" s="111" t="s">
        <v>70</v>
      </c>
      <c r="E5" s="456" t="s">
        <v>382</v>
      </c>
      <c r="F5" s="456"/>
      <c r="G5" s="456"/>
      <c r="H5" s="456"/>
      <c r="I5" s="456"/>
      <c r="J5" s="456"/>
      <c r="K5" s="456"/>
      <c r="L5" s="456"/>
      <c r="M5" s="456"/>
      <c r="N5" s="456"/>
      <c r="O5" s="456"/>
      <c r="P5" s="456"/>
      <c r="Q5" s="456"/>
      <c r="R5" s="456"/>
      <c r="S5" s="456"/>
      <c r="T5" s="456"/>
      <c r="U5" s="456"/>
      <c r="V5" s="56"/>
    </row>
    <row r="6" spans="1:31" s="19" customFormat="1" ht="15" x14ac:dyDescent="0.25">
      <c r="A6" s="47"/>
      <c r="B6" s="46"/>
      <c r="C6" s="46"/>
      <c r="H6" s="44"/>
      <c r="I6" s="45"/>
      <c r="J6" s="45"/>
      <c r="O6" s="44"/>
      <c r="P6" s="44"/>
      <c r="U6" s="44"/>
      <c r="V6" s="44"/>
    </row>
    <row r="7" spans="1:31" s="35" customFormat="1" ht="30" customHeight="1" x14ac:dyDescent="0.25">
      <c r="A7" s="43"/>
      <c r="B7" s="457" t="s">
        <v>68</v>
      </c>
      <c r="C7" s="457" t="s">
        <v>67</v>
      </c>
      <c r="D7" s="457" t="s">
        <v>65</v>
      </c>
      <c r="E7" s="461" t="s">
        <v>64</v>
      </c>
      <c r="F7" s="457" t="s">
        <v>63</v>
      </c>
      <c r="G7" s="457"/>
      <c r="H7" s="467" t="s">
        <v>58</v>
      </c>
      <c r="I7" s="459" t="s">
        <v>62</v>
      </c>
      <c r="J7" s="471" t="s">
        <v>61</v>
      </c>
      <c r="K7" s="472"/>
      <c r="L7" s="473" t="s">
        <v>60</v>
      </c>
      <c r="M7" s="457" t="s">
        <v>59</v>
      </c>
      <c r="N7" s="457"/>
      <c r="O7" s="467" t="s">
        <v>58</v>
      </c>
      <c r="P7" s="461" t="s">
        <v>57</v>
      </c>
      <c r="Q7" s="457" t="s">
        <v>56</v>
      </c>
      <c r="R7" s="458" t="s">
        <v>55</v>
      </c>
      <c r="S7" s="457" t="s">
        <v>383</v>
      </c>
      <c r="T7" s="459" t="s">
        <v>53</v>
      </c>
      <c r="U7" s="457" t="s">
        <v>52</v>
      </c>
      <c r="V7" s="469" t="s">
        <v>384</v>
      </c>
      <c r="W7" s="470"/>
      <c r="X7" s="466" t="s">
        <v>689</v>
      </c>
      <c r="Y7" s="466"/>
      <c r="Z7" s="422" t="s">
        <v>690</v>
      </c>
      <c r="AA7" s="422"/>
      <c r="AB7" s="422" t="s">
        <v>691</v>
      </c>
      <c r="AC7" s="422"/>
      <c r="AD7" s="422" t="s">
        <v>692</v>
      </c>
      <c r="AE7" s="422"/>
    </row>
    <row r="8" spans="1:31" s="35" customFormat="1" ht="73.5" customHeight="1" x14ac:dyDescent="0.25">
      <c r="A8" s="43"/>
      <c r="B8" s="457"/>
      <c r="C8" s="457"/>
      <c r="D8" s="457"/>
      <c r="E8" s="461"/>
      <c r="F8" s="398" t="s">
        <v>48</v>
      </c>
      <c r="G8" s="398" t="s">
        <v>47</v>
      </c>
      <c r="H8" s="468"/>
      <c r="I8" s="460"/>
      <c r="J8" s="399" t="s">
        <v>50</v>
      </c>
      <c r="K8" s="400" t="s">
        <v>49</v>
      </c>
      <c r="L8" s="474"/>
      <c r="M8" s="401" t="s">
        <v>48</v>
      </c>
      <c r="N8" s="401" t="s">
        <v>47</v>
      </c>
      <c r="O8" s="468"/>
      <c r="P8" s="461"/>
      <c r="Q8" s="457"/>
      <c r="R8" s="458"/>
      <c r="S8" s="457"/>
      <c r="T8" s="460"/>
      <c r="U8" s="457"/>
      <c r="V8" s="55" t="s">
        <v>385</v>
      </c>
      <c r="W8" s="402" t="s">
        <v>45</v>
      </c>
      <c r="X8" s="55" t="s">
        <v>693</v>
      </c>
      <c r="Y8" s="55" t="s">
        <v>45</v>
      </c>
      <c r="Z8" s="36" t="s">
        <v>693</v>
      </c>
      <c r="AA8" s="36" t="s">
        <v>45</v>
      </c>
      <c r="AB8" s="36" t="s">
        <v>693</v>
      </c>
      <c r="AC8" s="36" t="s">
        <v>45</v>
      </c>
      <c r="AD8" s="36" t="s">
        <v>693</v>
      </c>
      <c r="AE8" s="36" t="s">
        <v>45</v>
      </c>
    </row>
    <row r="9" spans="1:31" s="19" customFormat="1" ht="282" customHeight="1" x14ac:dyDescent="0.25">
      <c r="A9" s="126">
        <v>1</v>
      </c>
      <c r="B9" s="131" t="s">
        <v>386</v>
      </c>
      <c r="C9" s="131" t="s">
        <v>387</v>
      </c>
      <c r="D9" s="131" t="s">
        <v>388</v>
      </c>
      <c r="E9" s="25" t="s">
        <v>105</v>
      </c>
      <c r="F9" s="403">
        <v>3</v>
      </c>
      <c r="G9" s="403">
        <v>5</v>
      </c>
      <c r="H9" s="26" t="str">
        <f>INDEX([2]Listas!$L$4:$P$8,F9,G9)</f>
        <v>EXTREMA</v>
      </c>
      <c r="I9" s="131" t="s">
        <v>389</v>
      </c>
      <c r="J9" s="25" t="s">
        <v>14</v>
      </c>
      <c r="K9" s="72" t="str">
        <f>IF('[2]Evaluación de Controles'!F12="X","Probabilidad",IF('[2]Evaluación de Controles'!H12="X","Impacto",))</f>
        <v>Probabilidad</v>
      </c>
      <c r="L9" s="404">
        <f>+'[2]Evaluación de Controles'!X12</f>
        <v>60</v>
      </c>
      <c r="M9" s="403">
        <f>IF('[2]Evaluación de Controles'!F12="X",IF(L9&gt;75,IF(F9&gt;2,F9-2,IF(F9&gt;1,F9-1,F9)),IF(L9&gt;50,IF(F9&gt;1,F9-1,F9),F9)),F9)</f>
        <v>2</v>
      </c>
      <c r="N9" s="403">
        <f>IF('[2]Evaluación de Controles'!H12="X",IF(L9&gt;75,IF(G9&gt;2,G9-2,IF(G9&gt;1,G9-1,G9)),IF(L9&gt;50,IF(G9&gt;1,G9-1,G9),G9)),G9)</f>
        <v>5</v>
      </c>
      <c r="O9" s="26" t="str">
        <f>INDEX([2]Listas!$L$4:$P$8,M9,N9)</f>
        <v>EXTREMA</v>
      </c>
      <c r="P9" s="405" t="s">
        <v>154</v>
      </c>
      <c r="Q9" s="406" t="s">
        <v>390</v>
      </c>
      <c r="R9" s="25" t="s">
        <v>391</v>
      </c>
      <c r="S9" s="403" t="s">
        <v>392</v>
      </c>
      <c r="T9" s="131" t="s">
        <v>393</v>
      </c>
      <c r="U9" s="131" t="s">
        <v>394</v>
      </c>
      <c r="V9" s="407">
        <v>1</v>
      </c>
      <c r="W9" s="131" t="s">
        <v>395</v>
      </c>
      <c r="X9" s="407">
        <v>1</v>
      </c>
      <c r="Y9" s="131" t="s">
        <v>732</v>
      </c>
      <c r="Z9" s="145"/>
      <c r="AA9" s="145"/>
      <c r="AB9" s="145"/>
      <c r="AC9" s="145"/>
      <c r="AD9" s="145"/>
      <c r="AE9" s="145"/>
    </row>
    <row r="10" spans="1:31" s="19" customFormat="1" ht="245.25" customHeight="1" x14ac:dyDescent="0.25">
      <c r="A10" s="126">
        <v>2</v>
      </c>
      <c r="B10" s="131" t="s">
        <v>396</v>
      </c>
      <c r="C10" s="131" t="s">
        <v>397</v>
      </c>
      <c r="D10" s="131" t="s">
        <v>398</v>
      </c>
      <c r="E10" s="25" t="s">
        <v>81</v>
      </c>
      <c r="F10" s="403">
        <v>1</v>
      </c>
      <c r="G10" s="403">
        <v>5</v>
      </c>
      <c r="H10" s="26" t="str">
        <f>INDEX([2]Listas!$L$4:$P$8,F10,G10)</f>
        <v>ALTA</v>
      </c>
      <c r="I10" s="131" t="s">
        <v>399</v>
      </c>
      <c r="J10" s="25" t="s">
        <v>14</v>
      </c>
      <c r="K10" s="72" t="str">
        <f>IF('[2]Evaluación de Controles'!F13="X","Probabilidad",IF('[2]Evaluación de Controles'!H13="X","Impacto",))</f>
        <v>Probabilidad</v>
      </c>
      <c r="L10" s="404">
        <f>+'[2]Evaluación de Controles'!X13</f>
        <v>20</v>
      </c>
      <c r="M10" s="403">
        <f>IF('[2]Evaluación de Controles'!F13="X",IF(L10&gt;75,IF(F10&gt;2,F10-2,IF(F10&gt;1,F10-1,F10)),IF(L10&gt;50,IF(F10&gt;1,F10-1,F10),F10)),F10)</f>
        <v>1</v>
      </c>
      <c r="N10" s="403">
        <f>IF('[2]Evaluación de Controles'!H13="X",IF(L10&gt;75,IF(G10&gt;2,G10-2,IF(G10&gt;1,G10-1,G10)),IF(L10&gt;50,IF(G10&gt;1,G10-1,G10),G10)),G10)</f>
        <v>5</v>
      </c>
      <c r="O10" s="26" t="e">
        <f>'(3) Juridica'!B1:U2=INDEX([2]Listas!$L$4:$P$8,M10,N10)</f>
        <v>#VALUE!</v>
      </c>
      <c r="P10" s="25" t="s">
        <v>154</v>
      </c>
      <c r="Q10" s="406" t="s">
        <v>400</v>
      </c>
      <c r="R10" s="25" t="s">
        <v>269</v>
      </c>
      <c r="S10" s="403" t="s">
        <v>392</v>
      </c>
      <c r="T10" s="131" t="s">
        <v>401</v>
      </c>
      <c r="U10" s="131" t="s">
        <v>402</v>
      </c>
      <c r="V10" s="407">
        <v>1</v>
      </c>
      <c r="W10" s="131" t="s">
        <v>403</v>
      </c>
      <c r="X10" s="407">
        <v>1</v>
      </c>
      <c r="Y10" s="131" t="s">
        <v>733</v>
      </c>
      <c r="Z10" s="145"/>
      <c r="AA10" s="145"/>
      <c r="AB10" s="145"/>
      <c r="AC10" s="145"/>
      <c r="AD10" s="145"/>
      <c r="AE10" s="145"/>
    </row>
    <row r="11" spans="1:31" s="19" customFormat="1" ht="118.5" hidden="1" customHeight="1" x14ac:dyDescent="0.25">
      <c r="A11" s="126"/>
      <c r="B11" s="24"/>
      <c r="C11" s="61"/>
      <c r="D11" s="24"/>
      <c r="E11" s="23"/>
      <c r="F11" s="22"/>
      <c r="G11" s="22"/>
      <c r="H11" s="26"/>
      <c r="I11" s="27"/>
      <c r="J11" s="25"/>
      <c r="K11" s="72"/>
      <c r="L11" s="24"/>
      <c r="M11" s="22"/>
      <c r="N11" s="22"/>
      <c r="O11" s="26"/>
      <c r="P11" s="128"/>
      <c r="Q11" s="24"/>
      <c r="R11" s="23"/>
      <c r="S11" s="22"/>
      <c r="T11" s="22"/>
      <c r="U11" s="22"/>
      <c r="V11" s="53"/>
      <c r="W11" s="130"/>
      <c r="X11" s="130"/>
      <c r="Y11" s="130"/>
    </row>
    <row r="12" spans="1:31" s="19" customFormat="1" ht="118.5" hidden="1" customHeight="1" x14ac:dyDescent="0.25">
      <c r="A12" s="126"/>
      <c r="B12" s="24"/>
      <c r="C12" s="61"/>
      <c r="D12" s="24"/>
      <c r="E12" s="23"/>
      <c r="F12" s="22"/>
      <c r="G12" s="22"/>
      <c r="H12" s="26"/>
      <c r="I12" s="27"/>
      <c r="J12" s="25"/>
      <c r="K12" s="72"/>
      <c r="L12" s="24"/>
      <c r="M12" s="22"/>
      <c r="N12" s="22"/>
      <c r="O12" s="26"/>
      <c r="P12" s="128"/>
      <c r="Q12" s="24"/>
      <c r="R12" s="23"/>
      <c r="S12" s="22"/>
      <c r="T12" s="22"/>
      <c r="U12" s="22"/>
      <c r="V12" s="53"/>
      <c r="W12" s="130"/>
      <c r="X12" s="130"/>
      <c r="Y12" s="130"/>
    </row>
    <row r="13" spans="1:31" x14ac:dyDescent="0.2">
      <c r="B13" s="18"/>
      <c r="C13" s="17"/>
      <c r="D13" s="7"/>
      <c r="E13" s="7"/>
      <c r="F13" s="7"/>
      <c r="G13" s="7"/>
      <c r="H13" s="9"/>
      <c r="I13" s="8"/>
      <c r="J13" s="8"/>
      <c r="K13" s="7"/>
      <c r="L13" s="11"/>
    </row>
    <row r="14" spans="1:31" x14ac:dyDescent="0.2">
      <c r="B14" s="12"/>
      <c r="C14" s="12"/>
      <c r="D14" s="12"/>
      <c r="E14" s="12"/>
      <c r="F14" s="425" t="s">
        <v>6</v>
      </c>
      <c r="G14" s="425"/>
      <c r="H14" s="10">
        <f>COUNTIF(H9:H10,"BAJA")</f>
        <v>0</v>
      </c>
      <c r="I14" s="8"/>
      <c r="J14" s="8"/>
      <c r="K14" s="7"/>
      <c r="L14" s="11"/>
      <c r="M14" s="425" t="s">
        <v>6</v>
      </c>
      <c r="N14" s="425"/>
      <c r="O14" s="10">
        <f>COUNTIF(O9:O10,"BAJA")</f>
        <v>0</v>
      </c>
    </row>
    <row r="15" spans="1:31" ht="12" customHeight="1" x14ac:dyDescent="0.2">
      <c r="B15" s="464"/>
      <c r="C15" s="464"/>
      <c r="D15" s="464"/>
      <c r="E15" s="465"/>
      <c r="F15" s="462" t="s">
        <v>5</v>
      </c>
      <c r="G15" s="463"/>
      <c r="H15" s="10">
        <f>COUNTIF(H9:H10,"MODERADA")</f>
        <v>0</v>
      </c>
      <c r="I15" s="8"/>
      <c r="J15" s="8"/>
      <c r="K15" s="7"/>
      <c r="L15" s="12"/>
      <c r="M15" s="462" t="s">
        <v>5</v>
      </c>
      <c r="N15" s="463"/>
      <c r="O15" s="10">
        <f>COUNTIF(O9:O10,"MODERADA")</f>
        <v>0</v>
      </c>
    </row>
    <row r="16" spans="1:31" x14ac:dyDescent="0.2">
      <c r="B16" s="7"/>
      <c r="C16" s="7"/>
      <c r="D16" s="7"/>
      <c r="E16" s="7"/>
      <c r="F16" s="462" t="s">
        <v>4</v>
      </c>
      <c r="G16" s="463"/>
      <c r="H16" s="10">
        <f>COUNTIF(H9:H10,"ALTA")</f>
        <v>1</v>
      </c>
      <c r="I16" s="8"/>
      <c r="J16" s="8"/>
      <c r="K16" s="7"/>
      <c r="L16" s="7"/>
      <c r="M16" s="462" t="s">
        <v>4</v>
      </c>
      <c r="N16" s="463"/>
      <c r="O16" s="10">
        <f>COUNTIF(O9:O10,"ALTA")</f>
        <v>0</v>
      </c>
      <c r="P16" s="1"/>
      <c r="U16" s="1"/>
      <c r="V16" s="1"/>
    </row>
    <row r="17" spans="2:22" x14ac:dyDescent="0.2">
      <c r="B17" s="7"/>
      <c r="C17" s="7"/>
      <c r="D17" s="7"/>
      <c r="E17" s="7"/>
      <c r="F17" s="462" t="s">
        <v>1</v>
      </c>
      <c r="G17" s="463"/>
      <c r="H17" s="10">
        <f>COUNTIF(H9:H10,"EXTREMA")</f>
        <v>1</v>
      </c>
      <c r="I17" s="8"/>
      <c r="J17" s="8"/>
      <c r="K17" s="7"/>
      <c r="L17" s="7"/>
      <c r="M17" s="462" t="s">
        <v>1</v>
      </c>
      <c r="N17" s="463"/>
      <c r="O17" s="10">
        <f>COUNTIF(O9:O10,"EXTREMA")</f>
        <v>1</v>
      </c>
      <c r="P17" s="1"/>
      <c r="U17" s="1"/>
      <c r="V17" s="1"/>
    </row>
    <row r="18" spans="2:22" x14ac:dyDescent="0.2">
      <c r="B18" s="1" t="s">
        <v>404</v>
      </c>
      <c r="D18" s="7" t="s">
        <v>405</v>
      </c>
      <c r="F18" s="7"/>
      <c r="G18" s="7"/>
      <c r="H18" s="9"/>
      <c r="I18" s="8"/>
      <c r="J18" s="8"/>
      <c r="K18" s="7"/>
      <c r="L18" s="7" t="s">
        <v>0</v>
      </c>
      <c r="O18" s="1"/>
      <c r="P18" s="1"/>
      <c r="U18" s="1"/>
      <c r="V18" s="1"/>
    </row>
    <row r="19" spans="2:22" ht="15.75" x14ac:dyDescent="0.2">
      <c r="B19" s="14" t="s">
        <v>3</v>
      </c>
      <c r="D19" s="13" t="s">
        <v>2</v>
      </c>
      <c r="F19" s="7"/>
      <c r="G19" s="7"/>
      <c r="H19" s="9"/>
      <c r="I19" s="8"/>
      <c r="J19" s="8"/>
      <c r="K19" s="7"/>
      <c r="L19" s="7"/>
      <c r="O19" s="1"/>
      <c r="P19" s="1"/>
      <c r="U19" s="1"/>
      <c r="V19" s="1"/>
    </row>
    <row r="20" spans="2:22" x14ac:dyDescent="0.2">
      <c r="D20" s="7"/>
      <c r="F20" s="7"/>
      <c r="G20" s="7"/>
      <c r="H20" s="9"/>
      <c r="I20" s="8"/>
      <c r="J20" s="8"/>
      <c r="K20" s="7"/>
      <c r="L20" s="7"/>
      <c r="O20" s="1"/>
      <c r="P20" s="1"/>
      <c r="U20" s="1"/>
      <c r="V20" s="1"/>
    </row>
    <row r="21" spans="2:22" ht="15.75" x14ac:dyDescent="0.2">
      <c r="B21" s="6"/>
      <c r="C21" s="5"/>
      <c r="H21" s="1"/>
      <c r="I21" s="1"/>
      <c r="J21" s="1"/>
      <c r="O21" s="1"/>
      <c r="P21" s="1"/>
      <c r="U21" s="1"/>
      <c r="V21" s="1"/>
    </row>
    <row r="22" spans="2:22" x14ac:dyDescent="0.2">
      <c r="H22" s="1"/>
      <c r="I22" s="1"/>
      <c r="J22" s="1"/>
      <c r="O22" s="1"/>
      <c r="P22" s="1"/>
      <c r="U22" s="1"/>
      <c r="V22" s="1"/>
    </row>
    <row r="23" spans="2:22" x14ac:dyDescent="0.2">
      <c r="H23" s="1"/>
      <c r="I23" s="1"/>
      <c r="J23" s="1"/>
      <c r="O23" s="1"/>
      <c r="P23" s="1"/>
      <c r="U23" s="1"/>
      <c r="V23" s="1"/>
    </row>
    <row r="24" spans="2:22" x14ac:dyDescent="0.2">
      <c r="H24" s="1"/>
      <c r="I24" s="1"/>
      <c r="J24" s="1"/>
      <c r="O24" s="1"/>
      <c r="P24" s="1"/>
      <c r="U24" s="1"/>
      <c r="V24" s="1"/>
    </row>
    <row r="25" spans="2:22" x14ac:dyDescent="0.2">
      <c r="H25" s="1"/>
      <c r="I25" s="1"/>
      <c r="J25" s="1"/>
      <c r="O25" s="1"/>
      <c r="P25" s="1"/>
      <c r="U25" s="1"/>
      <c r="V25" s="1"/>
    </row>
    <row r="26" spans="2:22" x14ac:dyDescent="0.2">
      <c r="H26" s="1"/>
      <c r="I26" s="1"/>
      <c r="J26" s="1"/>
      <c r="O26" s="1"/>
      <c r="P26" s="1"/>
      <c r="U26" s="1"/>
      <c r="V26" s="1"/>
    </row>
    <row r="27" spans="2:22" x14ac:dyDescent="0.2">
      <c r="H27" s="1"/>
      <c r="I27" s="1"/>
      <c r="J27" s="1"/>
      <c r="O27" s="1"/>
      <c r="P27" s="1"/>
      <c r="U27" s="1"/>
      <c r="V27" s="1"/>
    </row>
  </sheetData>
  <mergeCells count="37">
    <mergeCell ref="F17:G17"/>
    <mergeCell ref="M17:N17"/>
    <mergeCell ref="X7:Y7"/>
    <mergeCell ref="M7:N7"/>
    <mergeCell ref="O7:O8"/>
    <mergeCell ref="P7:P8"/>
    <mergeCell ref="H7:H8"/>
    <mergeCell ref="V7:W7"/>
    <mergeCell ref="I7:I8"/>
    <mergeCell ref="J7:K7"/>
    <mergeCell ref="L7:L8"/>
    <mergeCell ref="D7:D8"/>
    <mergeCell ref="E7:E8"/>
    <mergeCell ref="F7:G7"/>
    <mergeCell ref="F16:G16"/>
    <mergeCell ref="M16:N16"/>
    <mergeCell ref="F14:G14"/>
    <mergeCell ref="M14:N14"/>
    <mergeCell ref="B15:E15"/>
    <mergeCell ref="F15:G15"/>
    <mergeCell ref="M15:N15"/>
    <mergeCell ref="Z7:AA7"/>
    <mergeCell ref="AB7:AC7"/>
    <mergeCell ref="AD7:AE7"/>
    <mergeCell ref="B1:U1"/>
    <mergeCell ref="B2:U2"/>
    <mergeCell ref="E4:P4"/>
    <mergeCell ref="Q4:R4"/>
    <mergeCell ref="S4:U4"/>
    <mergeCell ref="E5:U5"/>
    <mergeCell ref="Q7:Q8"/>
    <mergeCell ref="R7:R8"/>
    <mergeCell ref="S7:S8"/>
    <mergeCell ref="T7:T8"/>
    <mergeCell ref="U7:U8"/>
    <mergeCell ref="B7:B8"/>
    <mergeCell ref="C7:C8"/>
  </mergeCells>
  <conditionalFormatting sqref="H3 O3 H6 O6 H13:H1048576 O13:O1048576">
    <cfRule type="cellIs" dxfId="510" priority="19" operator="equal">
      <formula>"BAJA"</formula>
    </cfRule>
  </conditionalFormatting>
  <conditionalFormatting sqref="H3 O3 H6 O6 H13:H1048576 O13:O1048576">
    <cfRule type="cellIs" dxfId="509" priority="16" operator="equal">
      <formula>"EXTREMA"</formula>
    </cfRule>
    <cfRule type="cellIs" dxfId="508" priority="17" operator="equal">
      <formula>"ALTA"</formula>
    </cfRule>
    <cfRule type="cellIs" dxfId="507" priority="18" operator="equal">
      <formula>"MODERADA"</formula>
    </cfRule>
  </conditionalFormatting>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H11:H12 O11:O12">
    <cfRule type="cellIs" dxfId="506" priority="11" operator="equal">
      <formula>"EXTREMA"</formula>
    </cfRule>
    <cfRule type="cellIs" dxfId="505" priority="12" operator="equal">
      <formula>"ALTA"</formula>
    </cfRule>
    <cfRule type="cellIs" dxfId="504" priority="13" operator="equal">
      <formula>"MODERADA"</formula>
    </cfRule>
    <cfRule type="cellIs" dxfId="503" priority="14" operator="equal">
      <formula>"BAJA"</formula>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H7:H8 O7:O8">
    <cfRule type="cellIs" dxfId="502" priority="10" operator="equal">
      <formula>"BAJA"</formula>
    </cfRule>
  </conditionalFormatting>
  <conditionalFormatting sqref="H7:H8 O7:O8">
    <cfRule type="cellIs" dxfId="501" priority="7" operator="equal">
      <formula>"EXTREMA"</formula>
    </cfRule>
    <cfRule type="cellIs" dxfId="500" priority="8" operator="equal">
      <formula>"ALTA"</formula>
    </cfRule>
    <cfRule type="cellIs" dxfId="499" priority="9" operator="equal">
      <formula>"MODERADA"</formula>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9:H10 O9:O10">
    <cfRule type="cellIs" dxfId="498" priority="1" operator="equal">
      <formula>"EXTREMA"</formula>
    </cfRule>
    <cfRule type="cellIs" dxfId="497" priority="2" operator="equal">
      <formula>"ALTA"</formula>
    </cfRule>
    <cfRule type="cellIs" dxfId="496" priority="3" operator="equal">
      <formula>"MODERADA"</formula>
    </cfRule>
    <cfRule type="cellIs" dxfId="495" priority="4" operator="equal">
      <formula>"BAJA"</formula>
    </cfRule>
  </conditionalFormatting>
  <printOptions horizontalCentered="1"/>
  <pageMargins left="0.19685039370078741" right="0.19685039370078741" top="0.27559055118110237" bottom="7.874015748031496E-2" header="0.31496062992125984" footer="0.23622047244094491"/>
  <pageSetup paperSize="258" scale="38" fitToHeight="0" orientation="landscape" r:id="rId1"/>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autoPageBreaks="0" fitToPage="1"/>
  </sheetPr>
  <dimension ref="A1:AE28"/>
  <sheetViews>
    <sheetView showGridLines="0" topLeftCell="A12" zoomScale="70" zoomScaleNormal="70" zoomScaleSheetLayoutView="70" workbookViewId="0">
      <selection activeCell="D32" sqref="D32"/>
    </sheetView>
  </sheetViews>
  <sheetFormatPr baseColWidth="10" defaultColWidth="11.42578125" defaultRowHeight="12" x14ac:dyDescent="0.2"/>
  <cols>
    <col min="1" max="1" width="4.7109375" style="1" customWidth="1"/>
    <col min="2" max="4" width="21.7109375" style="1" customWidth="1"/>
    <col min="5" max="7" width="6.7109375" style="1" customWidth="1"/>
    <col min="8" max="8" width="6.7109375" style="3" customWidth="1"/>
    <col min="9" max="9" width="27"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 style="1" customWidth="1"/>
    <col min="20" max="20" width="24.85546875" style="1" customWidth="1"/>
    <col min="21" max="21" width="21.140625" style="2" customWidth="1"/>
    <col min="22" max="22" width="16.7109375" style="2" hidden="1" customWidth="1"/>
    <col min="23" max="23" width="41" style="1" hidden="1" customWidth="1"/>
    <col min="24" max="24" width="16.28515625" style="1" customWidth="1"/>
    <col min="25" max="25" width="81.140625" style="1" customWidth="1"/>
    <col min="26" max="26" width="14.85546875" style="1" bestFit="1" customWidth="1"/>
    <col min="27" max="27" width="19" style="1" customWidth="1"/>
    <col min="28" max="28" width="20.140625" style="1" customWidth="1"/>
    <col min="29" max="29" width="18.7109375" style="1" customWidth="1"/>
    <col min="30" max="30" width="19.85546875" style="1" customWidth="1"/>
    <col min="31" max="31" width="14.85546875" style="1" customWidth="1"/>
    <col min="32" max="16384" width="11.42578125" style="1"/>
  </cols>
  <sheetData>
    <row r="1" spans="1:31" ht="21" x14ac:dyDescent="0.35">
      <c r="B1" s="444" t="s">
        <v>379</v>
      </c>
      <c r="C1" s="444"/>
      <c r="D1" s="444"/>
      <c r="E1" s="444"/>
      <c r="F1" s="444"/>
      <c r="G1" s="444"/>
      <c r="H1" s="444"/>
      <c r="I1" s="444"/>
      <c r="J1" s="444"/>
      <c r="K1" s="444"/>
      <c r="L1" s="444"/>
      <c r="M1" s="444"/>
      <c r="N1" s="444"/>
      <c r="O1" s="444"/>
      <c r="P1" s="444"/>
      <c r="Q1" s="444"/>
      <c r="R1" s="444"/>
      <c r="S1" s="444"/>
      <c r="T1" s="444"/>
      <c r="U1" s="444"/>
      <c r="V1" s="122"/>
    </row>
    <row r="2" spans="1:31" ht="21" customHeight="1" x14ac:dyDescent="0.35">
      <c r="B2" s="444" t="s">
        <v>380</v>
      </c>
      <c r="C2" s="444"/>
      <c r="D2" s="444"/>
      <c r="E2" s="444"/>
      <c r="F2" s="444"/>
      <c r="G2" s="444"/>
      <c r="H2" s="444"/>
      <c r="I2" s="444"/>
      <c r="J2" s="444"/>
      <c r="K2" s="444"/>
      <c r="L2" s="444"/>
      <c r="M2" s="444"/>
      <c r="N2" s="444"/>
      <c r="O2" s="444"/>
      <c r="P2" s="444"/>
      <c r="Q2" s="444"/>
      <c r="R2" s="444"/>
      <c r="S2" s="444"/>
      <c r="T2" s="444"/>
      <c r="U2" s="444"/>
      <c r="V2" s="122"/>
    </row>
    <row r="3" spans="1:31" ht="21" x14ac:dyDescent="0.35">
      <c r="D3" s="50"/>
      <c r="E3" s="50"/>
      <c r="F3" s="50"/>
      <c r="G3" s="50"/>
      <c r="H3" s="51"/>
      <c r="I3" s="50"/>
      <c r="J3" s="50"/>
      <c r="K3" s="50"/>
      <c r="L3" s="50"/>
    </row>
    <row r="4" spans="1:31" s="19" customFormat="1" ht="24" customHeight="1" x14ac:dyDescent="0.25">
      <c r="A4" s="47"/>
      <c r="D4" s="111" t="s">
        <v>73</v>
      </c>
      <c r="E4" s="453" t="s">
        <v>407</v>
      </c>
      <c r="F4" s="453"/>
      <c r="G4" s="453"/>
      <c r="H4" s="453"/>
      <c r="I4" s="453"/>
      <c r="J4" s="453"/>
      <c r="K4" s="453"/>
      <c r="L4" s="453"/>
      <c r="M4" s="453"/>
      <c r="N4" s="453"/>
      <c r="O4" s="453"/>
      <c r="P4" s="453"/>
      <c r="Q4" s="454" t="s">
        <v>71</v>
      </c>
      <c r="R4" s="454"/>
      <c r="S4" s="455">
        <v>2022</v>
      </c>
      <c r="T4" s="455"/>
      <c r="U4" s="455"/>
      <c r="V4" s="49"/>
    </row>
    <row r="5" spans="1:31" s="19" customFormat="1" ht="45.75" customHeight="1" x14ac:dyDescent="0.25">
      <c r="A5" s="47"/>
      <c r="D5" s="111" t="s">
        <v>70</v>
      </c>
      <c r="E5" s="456" t="s">
        <v>408</v>
      </c>
      <c r="F5" s="456"/>
      <c r="G5" s="456"/>
      <c r="H5" s="456"/>
      <c r="I5" s="456"/>
      <c r="J5" s="456"/>
      <c r="K5" s="456"/>
      <c r="L5" s="456"/>
      <c r="M5" s="456"/>
      <c r="N5" s="456"/>
      <c r="O5" s="456"/>
      <c r="P5" s="456"/>
      <c r="Q5" s="456"/>
      <c r="R5" s="456"/>
      <c r="S5" s="456"/>
      <c r="T5" s="456"/>
      <c r="U5" s="456"/>
      <c r="V5" s="56"/>
    </row>
    <row r="6" spans="1:31" s="19" customFormat="1" ht="15" x14ac:dyDescent="0.25">
      <c r="A6" s="47"/>
      <c r="B6" s="46"/>
      <c r="C6" s="46"/>
      <c r="H6" s="44"/>
      <c r="I6" s="45"/>
      <c r="J6" s="45"/>
      <c r="O6" s="44"/>
      <c r="P6" s="44"/>
      <c r="U6" s="44"/>
      <c r="V6" s="44"/>
    </row>
    <row r="7" spans="1:31" s="35" customFormat="1" ht="30" customHeight="1" x14ac:dyDescent="0.25">
      <c r="A7" s="43"/>
      <c r="B7" s="418" t="s">
        <v>68</v>
      </c>
      <c r="C7" s="418" t="s">
        <v>67</v>
      </c>
      <c r="D7" s="418" t="s">
        <v>65</v>
      </c>
      <c r="E7" s="445" t="s">
        <v>64</v>
      </c>
      <c r="F7" s="414" t="s">
        <v>63</v>
      </c>
      <c r="G7" s="414"/>
      <c r="H7" s="423" t="s">
        <v>58</v>
      </c>
      <c r="I7" s="418" t="s">
        <v>62</v>
      </c>
      <c r="J7" s="420" t="s">
        <v>61</v>
      </c>
      <c r="K7" s="421"/>
      <c r="L7" s="446" t="s">
        <v>60</v>
      </c>
      <c r="M7" s="414" t="s">
        <v>59</v>
      </c>
      <c r="N7" s="414"/>
      <c r="O7" s="423" t="s">
        <v>58</v>
      </c>
      <c r="P7" s="445" t="s">
        <v>57</v>
      </c>
      <c r="Q7" s="414" t="s">
        <v>56</v>
      </c>
      <c r="R7" s="475" t="s">
        <v>55</v>
      </c>
      <c r="S7" s="414" t="s">
        <v>383</v>
      </c>
      <c r="T7" s="418" t="s">
        <v>53</v>
      </c>
      <c r="U7" s="414" t="s">
        <v>52</v>
      </c>
      <c r="V7" s="416" t="s">
        <v>384</v>
      </c>
      <c r="W7" s="417"/>
      <c r="X7" s="422" t="s">
        <v>689</v>
      </c>
      <c r="Y7" s="422"/>
      <c r="Z7" s="422" t="s">
        <v>690</v>
      </c>
      <c r="AA7" s="422"/>
      <c r="AB7" s="422" t="s">
        <v>691</v>
      </c>
      <c r="AC7" s="422"/>
      <c r="AD7" s="422" t="s">
        <v>692</v>
      </c>
      <c r="AE7" s="422"/>
    </row>
    <row r="8" spans="1:31" s="35" customFormat="1" ht="85.5" customHeight="1" x14ac:dyDescent="0.25">
      <c r="A8" s="43"/>
      <c r="B8" s="419"/>
      <c r="C8" s="419"/>
      <c r="D8" s="419"/>
      <c r="E8" s="445"/>
      <c r="F8" s="42" t="s">
        <v>48</v>
      </c>
      <c r="G8" s="124" t="s">
        <v>47</v>
      </c>
      <c r="H8" s="424"/>
      <c r="I8" s="419"/>
      <c r="J8" s="123" t="s">
        <v>50</v>
      </c>
      <c r="K8" s="39" t="s">
        <v>49</v>
      </c>
      <c r="L8" s="447"/>
      <c r="M8" s="38" t="s">
        <v>48</v>
      </c>
      <c r="N8" s="37" t="s">
        <v>47</v>
      </c>
      <c r="O8" s="424"/>
      <c r="P8" s="445"/>
      <c r="Q8" s="414"/>
      <c r="R8" s="475"/>
      <c r="S8" s="414"/>
      <c r="T8" s="419"/>
      <c r="U8" s="414"/>
      <c r="V8" s="36" t="s">
        <v>385</v>
      </c>
      <c r="W8" s="125" t="s">
        <v>45</v>
      </c>
      <c r="X8" s="36" t="s">
        <v>693</v>
      </c>
      <c r="Y8" s="36" t="s">
        <v>45</v>
      </c>
      <c r="Z8" s="36" t="s">
        <v>693</v>
      </c>
      <c r="AA8" s="36" t="s">
        <v>45</v>
      </c>
      <c r="AB8" s="36" t="s">
        <v>693</v>
      </c>
      <c r="AC8" s="36" t="s">
        <v>45</v>
      </c>
      <c r="AD8" s="36" t="s">
        <v>693</v>
      </c>
      <c r="AE8" s="36" t="s">
        <v>45</v>
      </c>
    </row>
    <row r="9" spans="1:31" s="19" customFormat="1" ht="285" customHeight="1" x14ac:dyDescent="0.25">
      <c r="A9" s="29">
        <v>1</v>
      </c>
      <c r="B9" s="127" t="s">
        <v>409</v>
      </c>
      <c r="C9" s="131" t="s">
        <v>410</v>
      </c>
      <c r="D9" s="127" t="s">
        <v>411</v>
      </c>
      <c r="E9" s="132" t="s">
        <v>105</v>
      </c>
      <c r="F9" s="22">
        <v>3</v>
      </c>
      <c r="G9" s="22">
        <v>3</v>
      </c>
      <c r="H9" s="26" t="str">
        <f>INDEX([2]Listas!$L$4:$P$8,F9,G9)</f>
        <v>ALTA</v>
      </c>
      <c r="I9" s="127" t="s">
        <v>412</v>
      </c>
      <c r="J9" s="132" t="s">
        <v>14</v>
      </c>
      <c r="K9" s="133" t="str">
        <f>IF('[2]Evaluación de Controles'!F17="X","Probabilidad",IF('[2]Evaluación de Controles'!H17="X","Impacto",))</f>
        <v>Probabilidad</v>
      </c>
      <c r="L9" s="22">
        <f>+'[2]Evaluación de Controles'!X17</f>
        <v>65</v>
      </c>
      <c r="M9" s="22">
        <f>IF('[2]Evaluación de Controles'!F17="X",IF(L9&gt;75,IF(F9&gt;2,F9-2,IF(F9&gt;1,F9-1,F9)),IF(L9&gt;50,IF(F9&gt;1,F9-1,F9),F9)),F9)</f>
        <v>2</v>
      </c>
      <c r="N9" s="22">
        <f>IF('[2]Evaluación de Controles'!H17="X",IF(L9&gt;75,IF(G9&gt;2,G9-2,IF(G9&gt;1,G9-1,G9)),IF(L9&gt;50,IF(G9&gt;1,G9-1,G9),G9)),G9)</f>
        <v>2</v>
      </c>
      <c r="O9" s="26" t="str">
        <f>INDEX([2]Listas!$L$4:$P$8,M9,N9)</f>
        <v>BAJA</v>
      </c>
      <c r="P9" s="134" t="s">
        <v>13</v>
      </c>
      <c r="Q9" s="115" t="s">
        <v>413</v>
      </c>
      <c r="R9" s="132" t="s">
        <v>269</v>
      </c>
      <c r="S9" s="22" t="s">
        <v>414</v>
      </c>
      <c r="T9" s="112" t="s">
        <v>415</v>
      </c>
      <c r="U9" s="112" t="s">
        <v>416</v>
      </c>
      <c r="V9" s="129">
        <v>1</v>
      </c>
      <c r="W9" s="112" t="s">
        <v>417</v>
      </c>
      <c r="X9" s="129">
        <v>1</v>
      </c>
      <c r="Y9" s="112" t="s">
        <v>734</v>
      </c>
      <c r="Z9" s="145"/>
      <c r="AA9" s="145"/>
      <c r="AB9" s="145"/>
      <c r="AC9" s="145"/>
      <c r="AD9" s="145"/>
      <c r="AE9" s="145"/>
    </row>
    <row r="10" spans="1:31" s="19" customFormat="1" ht="408.75" customHeight="1" x14ac:dyDescent="0.25">
      <c r="A10" s="29">
        <v>2</v>
      </c>
      <c r="B10" s="127" t="s">
        <v>418</v>
      </c>
      <c r="C10" s="131" t="s">
        <v>419</v>
      </c>
      <c r="D10" s="127" t="s">
        <v>420</v>
      </c>
      <c r="E10" s="132" t="s">
        <v>16</v>
      </c>
      <c r="F10" s="22">
        <v>4</v>
      </c>
      <c r="G10" s="22">
        <v>3</v>
      </c>
      <c r="H10" s="26" t="str">
        <f>INDEX([2]Listas!$L$4:$P$8,F10,G10)</f>
        <v>ALTA</v>
      </c>
      <c r="I10" s="127" t="s">
        <v>676</v>
      </c>
      <c r="J10" s="132" t="s">
        <v>23</v>
      </c>
      <c r="K10" s="133" t="str">
        <f>IF('[2]Evaluación de Controles'!F16="X","Probabilidad",IF('[2]Evaluación de Controles'!H16="X","Impacto",))</f>
        <v>Probabilidad</v>
      </c>
      <c r="L10" s="22">
        <f>+'[2]Evaluación de Controles'!X16</f>
        <v>85</v>
      </c>
      <c r="M10" s="22">
        <f>IF('[2]Evaluación de Controles'!F16="X",IF(L10&gt;75,IF(F10&gt;2,F10-2,IF(F10&gt;1,F10-1,F10)),IF(L10&gt;50,IF(F10&gt;1,F10-1,F10),F10)),F10)</f>
        <v>2</v>
      </c>
      <c r="N10" s="22">
        <f>IF('[2]Evaluación de Controles'!H16="X",IF(L10&gt;75,IF(G10&gt;2,G10-2,IF(G10&gt;1,G10-1,G10)),IF(L10&gt;50,IF(G10&gt;1,G10-1,G10),G10)),G10)</f>
        <v>1</v>
      </c>
      <c r="O10" s="26" t="str">
        <f>INDEX([2]Listas!$L$4:$P$8,M10,N10)</f>
        <v>BAJA</v>
      </c>
      <c r="P10" s="134" t="s">
        <v>13</v>
      </c>
      <c r="Q10" s="115" t="s">
        <v>677</v>
      </c>
      <c r="R10" s="132" t="s">
        <v>269</v>
      </c>
      <c r="S10" s="22" t="s">
        <v>422</v>
      </c>
      <c r="T10" s="112" t="s">
        <v>678</v>
      </c>
      <c r="U10" s="112" t="s">
        <v>679</v>
      </c>
      <c r="V10" s="129">
        <v>1</v>
      </c>
      <c r="W10" s="112" t="s">
        <v>423</v>
      </c>
      <c r="X10" s="129">
        <v>1</v>
      </c>
      <c r="Y10" s="112" t="s">
        <v>735</v>
      </c>
      <c r="Z10" s="145"/>
      <c r="AA10" s="145"/>
      <c r="AB10" s="145"/>
      <c r="AC10" s="145"/>
      <c r="AD10" s="145"/>
      <c r="AE10" s="145"/>
    </row>
    <row r="11" spans="1:31" s="19" customFormat="1" ht="68.25" hidden="1" customHeight="1" x14ac:dyDescent="0.25">
      <c r="A11" s="29"/>
      <c r="B11" s="22"/>
      <c r="C11" s="28"/>
      <c r="D11" s="22"/>
      <c r="E11" s="132"/>
      <c r="F11" s="22"/>
      <c r="G11" s="22"/>
      <c r="H11" s="26"/>
      <c r="I11" s="27"/>
      <c r="J11" s="132"/>
      <c r="K11" s="133"/>
      <c r="L11" s="22"/>
      <c r="M11" s="22"/>
      <c r="N11" s="22"/>
      <c r="O11" s="26"/>
      <c r="P11" s="134"/>
      <c r="Q11" s="24"/>
      <c r="R11" s="132"/>
      <c r="S11" s="22"/>
      <c r="T11" s="22"/>
      <c r="U11" s="22"/>
      <c r="V11" s="53"/>
      <c r="W11" s="130"/>
      <c r="X11" s="130"/>
      <c r="Y11" s="130"/>
    </row>
    <row r="12" spans="1:31" s="19" customFormat="1" ht="28.5" customHeight="1" x14ac:dyDescent="0.25">
      <c r="A12" s="29"/>
      <c r="B12" s="22"/>
      <c r="C12" s="28"/>
      <c r="D12" s="22"/>
      <c r="E12" s="132"/>
      <c r="F12" s="22"/>
      <c r="G12" s="22"/>
      <c r="H12" s="26"/>
      <c r="I12" s="27"/>
      <c r="J12" s="132"/>
      <c r="K12" s="133"/>
      <c r="L12" s="22"/>
      <c r="M12" s="22"/>
      <c r="N12" s="22"/>
      <c r="O12" s="26"/>
      <c r="P12" s="134"/>
      <c r="Q12" s="24"/>
      <c r="R12" s="132"/>
      <c r="S12" s="22"/>
      <c r="T12" s="22"/>
      <c r="U12" s="22"/>
      <c r="V12" s="53"/>
      <c r="W12" s="130"/>
      <c r="X12" s="130"/>
      <c r="Y12" s="130"/>
    </row>
    <row r="13" spans="1:31" ht="21" x14ac:dyDescent="0.2">
      <c r="G13" s="7"/>
      <c r="H13" s="9"/>
      <c r="O13" s="1"/>
      <c r="P13" s="1"/>
      <c r="U13" s="1"/>
      <c r="V13" s="135"/>
      <c r="W13" s="136"/>
      <c r="X13" s="136"/>
      <c r="Y13" s="136"/>
    </row>
    <row r="14" spans="1:31" ht="21" x14ac:dyDescent="0.2">
      <c r="F14" s="425" t="s">
        <v>6</v>
      </c>
      <c r="G14" s="425"/>
      <c r="H14" s="10">
        <f>COUNTIF(H9:H10,"BAJA")</f>
        <v>0</v>
      </c>
      <c r="M14" s="425" t="s">
        <v>6</v>
      </c>
      <c r="N14" s="425"/>
      <c r="O14" s="10">
        <f>COUNTIF(O9:O10,"BAJA")</f>
        <v>2</v>
      </c>
      <c r="P14" s="1"/>
      <c r="U14" s="1"/>
      <c r="V14" s="135"/>
      <c r="W14" s="136"/>
      <c r="X14" s="136"/>
      <c r="Y14" s="136"/>
    </row>
    <row r="15" spans="1:31" x14ac:dyDescent="0.2">
      <c r="F15" s="425" t="s">
        <v>5</v>
      </c>
      <c r="G15" s="425"/>
      <c r="H15" s="10">
        <f>COUNTIF(H9:H10,"MODERADA")</f>
        <v>0</v>
      </c>
      <c r="M15" s="425" t="s">
        <v>5</v>
      </c>
      <c r="N15" s="425"/>
      <c r="O15" s="10">
        <f>COUNTIF(O9:O10,"MODERADA")</f>
        <v>0</v>
      </c>
      <c r="P15" s="1"/>
      <c r="U15" s="1"/>
    </row>
    <row r="16" spans="1:31" x14ac:dyDescent="0.2">
      <c r="B16" s="15"/>
      <c r="D16" s="15"/>
      <c r="F16" s="425" t="s">
        <v>4</v>
      </c>
      <c r="G16" s="425"/>
      <c r="H16" s="10">
        <f>COUNTIF(H9:H10,"ALTA")</f>
        <v>2</v>
      </c>
      <c r="M16" s="425" t="s">
        <v>4</v>
      </c>
      <c r="N16" s="425"/>
      <c r="O16" s="10">
        <f>COUNTIF(O9:O10,"ALTA")</f>
        <v>0</v>
      </c>
      <c r="P16" s="1"/>
      <c r="U16" s="1"/>
    </row>
    <row r="17" spans="2:22" ht="15.75" x14ac:dyDescent="0.2">
      <c r="B17" s="14" t="s">
        <v>3</v>
      </c>
      <c r="D17" s="13" t="s">
        <v>2</v>
      </c>
      <c r="F17" s="425" t="s">
        <v>1</v>
      </c>
      <c r="G17" s="425"/>
      <c r="H17" s="10">
        <f>COUNTIF(H9:H10,"EXTREMA")</f>
        <v>0</v>
      </c>
      <c r="M17" s="425" t="s">
        <v>1</v>
      </c>
      <c r="N17" s="425"/>
      <c r="O17" s="10">
        <f>COUNTIF(O9:O10,"EXTREMA")</f>
        <v>0</v>
      </c>
      <c r="P17" s="1"/>
      <c r="U17" s="1"/>
    </row>
    <row r="18" spans="2:22" x14ac:dyDescent="0.2">
      <c r="O18" s="1"/>
      <c r="P18" s="1"/>
      <c r="U18" s="1"/>
      <c r="V18" s="1"/>
    </row>
    <row r="19" spans="2:22" ht="15.75" x14ac:dyDescent="0.2">
      <c r="B19" s="6"/>
      <c r="C19" s="5"/>
      <c r="V19" s="1"/>
    </row>
    <row r="20" spans="2:22" x14ac:dyDescent="0.2">
      <c r="V20" s="1"/>
    </row>
    <row r="21" spans="2:22" x14ac:dyDescent="0.2">
      <c r="V21" s="1"/>
    </row>
    <row r="22" spans="2:22" x14ac:dyDescent="0.2">
      <c r="V22" s="1"/>
    </row>
    <row r="23" spans="2:22" x14ac:dyDescent="0.2">
      <c r="V23" s="1"/>
    </row>
    <row r="24" spans="2:22" x14ac:dyDescent="0.2">
      <c r="V24" s="1"/>
    </row>
    <row r="25" spans="2:22" x14ac:dyDescent="0.2">
      <c r="V25" s="1"/>
    </row>
    <row r="26" spans="2:22" x14ac:dyDescent="0.2">
      <c r="V26" s="1"/>
    </row>
    <row r="27" spans="2:22" x14ac:dyDescent="0.2">
      <c r="V27" s="1"/>
    </row>
    <row r="28" spans="2:22" x14ac:dyDescent="0.2">
      <c r="V28" s="1"/>
    </row>
  </sheetData>
  <mergeCells count="36">
    <mergeCell ref="F16:G16"/>
    <mergeCell ref="M16:N16"/>
    <mergeCell ref="F17:G17"/>
    <mergeCell ref="M17:N17"/>
    <mergeCell ref="X7:Y7"/>
    <mergeCell ref="O7:O8"/>
    <mergeCell ref="P7:P8"/>
    <mergeCell ref="H7:H8"/>
    <mergeCell ref="R7:R8"/>
    <mergeCell ref="S7:S8"/>
    <mergeCell ref="T7:T8"/>
    <mergeCell ref="U7:U8"/>
    <mergeCell ref="V7:W7"/>
    <mergeCell ref="F14:G14"/>
    <mergeCell ref="M14:N14"/>
    <mergeCell ref="F15:G15"/>
    <mergeCell ref="M15:N15"/>
    <mergeCell ref="Q7:Q8"/>
    <mergeCell ref="I7:I8"/>
    <mergeCell ref="J7:K7"/>
    <mergeCell ref="L7:L8"/>
    <mergeCell ref="M7:N7"/>
    <mergeCell ref="Z7:AA7"/>
    <mergeCell ref="AB7:AC7"/>
    <mergeCell ref="AD7:AE7"/>
    <mergeCell ref="E5:U5"/>
    <mergeCell ref="B1:U1"/>
    <mergeCell ref="B2:U2"/>
    <mergeCell ref="E4:P4"/>
    <mergeCell ref="Q4:R4"/>
    <mergeCell ref="S4:U4"/>
    <mergeCell ref="B7:B8"/>
    <mergeCell ref="C7:C8"/>
    <mergeCell ref="D7:D8"/>
    <mergeCell ref="E7:E8"/>
    <mergeCell ref="F7:G7"/>
  </mergeCells>
  <conditionalFormatting sqref="H3 O3 H6 O6 H13:H1048576 O13:O1048576">
    <cfRule type="cellIs" dxfId="494" priority="34" operator="equal">
      <formula>"BAJA"</formula>
    </cfRule>
  </conditionalFormatting>
  <conditionalFormatting sqref="H3 O3 H6 O6 H13:H1048576 O13:O1048576">
    <cfRule type="cellIs" dxfId="493" priority="31" operator="equal">
      <formula>"EXTREMA"</formula>
    </cfRule>
    <cfRule type="cellIs" dxfId="492" priority="32" operator="equal">
      <formula>"ALTA"</formula>
    </cfRule>
    <cfRule type="cellIs" dxfId="491" priority="33" operator="equal">
      <formula>"MODERADA"</formula>
    </cfRule>
  </conditionalFormatting>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H11:H12 O11:O12">
    <cfRule type="cellIs" dxfId="490" priority="26" operator="equal">
      <formula>"EXTREMA"</formula>
    </cfRule>
    <cfRule type="cellIs" dxfId="489" priority="27" operator="equal">
      <formula>"ALTA"</formula>
    </cfRule>
    <cfRule type="cellIs" dxfId="488" priority="28" operator="equal">
      <formula>"MODERADA"</formula>
    </cfRule>
    <cfRule type="cellIs" dxfId="487" priority="29" operator="equal">
      <formula>"BAJA"</formula>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H7:H8 O7:O8">
    <cfRule type="cellIs" dxfId="486" priority="25" operator="equal">
      <formula>"BAJA"</formula>
    </cfRule>
  </conditionalFormatting>
  <conditionalFormatting sqref="H7:H8 O7:O8">
    <cfRule type="cellIs" dxfId="485" priority="22" operator="equal">
      <formula>"EXTREMA"</formula>
    </cfRule>
    <cfRule type="cellIs" dxfId="484" priority="23" operator="equal">
      <formula>"ALTA"</formula>
    </cfRule>
    <cfRule type="cellIs" dxfId="483" priority="24" operator="equal">
      <formula>"MODERADA"</formula>
    </cfRule>
  </conditionalFormatting>
  <conditionalFormatting sqref="O10">
    <cfRule type="cellIs" dxfId="482" priority="1" operator="equal">
      <formula>"EXTREMA"</formula>
    </cfRule>
    <cfRule type="cellIs" dxfId="481" priority="2" operator="equal">
      <formula>"ALTA"</formula>
    </cfRule>
    <cfRule type="cellIs" dxfId="480" priority="3" operator="equal">
      <formula>"MODERADA"</formula>
    </cfRule>
    <cfRule type="cellIs" dxfId="479" priority="4" operator="equal">
      <formula>"BAJA"</formula>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H9 O9">
    <cfRule type="cellIs" dxfId="478" priority="16" operator="equal">
      <formula>"EXTREMA"</formula>
    </cfRule>
    <cfRule type="cellIs" dxfId="477" priority="17" operator="equal">
      <formula>"ALTA"</formula>
    </cfRule>
    <cfRule type="cellIs" dxfId="476" priority="18" operator="equal">
      <formula>"MODERADA"</formula>
    </cfRule>
    <cfRule type="cellIs" dxfId="475" priority="19" operator="equal">
      <formula>"BAJA"</formula>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10">
    <cfRule type="cellIs" dxfId="474" priority="11" operator="equal">
      <formula>"EXTREMA"</formula>
    </cfRule>
    <cfRule type="cellIs" dxfId="473" priority="12" operator="equal">
      <formula>"ALTA"</formula>
    </cfRule>
    <cfRule type="cellIs" dxfId="472" priority="13" operator="equal">
      <formula>"MODERADA"</formula>
    </cfRule>
    <cfRule type="cellIs" dxfId="471"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printOptions horizontalCentered="1"/>
  <pageMargins left="0.19685039370078741" right="0.19685039370078741" top="0.47244094488188981" bottom="0.35433070866141736" header="0.31496062992125984" footer="0.19685039370078741"/>
  <pageSetup paperSize="258" scale="34" fitToHeight="0" orientation="landscape" r:id="rId1"/>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G21"/>
  <sheetViews>
    <sheetView showGridLines="0" topLeftCell="J12" zoomScale="80" zoomScaleNormal="80" workbookViewId="0">
      <selection activeCell="B1" sqref="B1:AA20"/>
    </sheetView>
  </sheetViews>
  <sheetFormatPr baseColWidth="10" defaultColWidth="11.42578125" defaultRowHeight="12" x14ac:dyDescent="0.2"/>
  <cols>
    <col min="1" max="1" width="4.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7109375" style="2" customWidth="1"/>
    <col min="22" max="22" width="16.7109375" style="2" hidden="1" customWidth="1"/>
    <col min="23" max="23" width="72.85546875" style="1" hidden="1" customWidth="1"/>
    <col min="24" max="24" width="16.7109375" style="2" hidden="1" customWidth="1"/>
    <col min="25" max="25" width="56.42578125" style="1" hidden="1" customWidth="1"/>
    <col min="26" max="26" width="20.5703125" style="1" customWidth="1"/>
    <col min="27" max="27" width="41.7109375" style="1" customWidth="1"/>
    <col min="28" max="28" width="21.42578125" style="1" customWidth="1"/>
    <col min="29" max="29" width="22.140625" style="1" customWidth="1"/>
    <col min="30" max="30" width="19.7109375" style="1" customWidth="1"/>
    <col min="31" max="31" width="20" style="1" customWidth="1"/>
    <col min="32" max="32" width="17.28515625" style="1" customWidth="1"/>
    <col min="33" max="33" width="21" style="1" customWidth="1"/>
    <col min="34" max="16384" width="11.42578125" style="1"/>
  </cols>
  <sheetData>
    <row r="1" spans="1:33" ht="21" x14ac:dyDescent="0.35">
      <c r="C1" s="444" t="s">
        <v>379</v>
      </c>
      <c r="D1" s="444"/>
      <c r="E1" s="444"/>
      <c r="F1" s="444"/>
      <c r="G1" s="444"/>
      <c r="H1" s="444"/>
      <c r="I1" s="444"/>
      <c r="J1" s="444"/>
      <c r="K1" s="444"/>
      <c r="L1" s="444"/>
      <c r="M1" s="444"/>
      <c r="N1" s="444"/>
      <c r="O1" s="444"/>
      <c r="P1" s="444"/>
      <c r="Q1" s="444"/>
      <c r="R1" s="444"/>
      <c r="S1" s="444"/>
      <c r="T1" s="444"/>
      <c r="U1" s="444"/>
      <c r="V1" s="444"/>
    </row>
    <row r="2" spans="1:33" ht="15.75" customHeight="1" x14ac:dyDescent="0.35">
      <c r="C2" s="444" t="s">
        <v>380</v>
      </c>
      <c r="D2" s="444"/>
      <c r="E2" s="444"/>
      <c r="F2" s="444"/>
      <c r="G2" s="444"/>
      <c r="H2" s="444"/>
      <c r="I2" s="444"/>
      <c r="J2" s="444"/>
      <c r="K2" s="444"/>
      <c r="L2" s="444"/>
      <c r="M2" s="444"/>
      <c r="N2" s="444"/>
      <c r="O2" s="444"/>
      <c r="P2" s="444"/>
      <c r="Q2" s="444"/>
      <c r="R2" s="444"/>
      <c r="S2" s="444"/>
      <c r="T2" s="444"/>
      <c r="U2" s="444"/>
      <c r="V2" s="444"/>
      <c r="X2" s="52"/>
    </row>
    <row r="3" spans="1:33" ht="21" customHeight="1" thickBot="1" x14ac:dyDescent="0.4">
      <c r="E3" s="50"/>
      <c r="F3" s="50"/>
      <c r="G3" s="50"/>
      <c r="H3" s="50"/>
      <c r="I3" s="51"/>
      <c r="J3" s="50"/>
      <c r="K3" s="50"/>
      <c r="L3" s="50"/>
      <c r="M3" s="50"/>
      <c r="O3" s="1"/>
      <c r="Q3" s="3"/>
      <c r="U3" s="1"/>
    </row>
    <row r="4" spans="1:33" s="19" customFormat="1" ht="24" customHeight="1" x14ac:dyDescent="0.25">
      <c r="A4" s="47"/>
      <c r="D4" s="107" t="s">
        <v>73</v>
      </c>
      <c r="E4" s="476" t="s">
        <v>72</v>
      </c>
      <c r="F4" s="476"/>
      <c r="G4" s="476"/>
      <c r="H4" s="476"/>
      <c r="I4" s="476"/>
      <c r="J4" s="476"/>
      <c r="K4" s="476"/>
      <c r="L4" s="476"/>
      <c r="M4" s="476"/>
      <c r="N4" s="476"/>
      <c r="O4" s="476"/>
      <c r="P4" s="476"/>
      <c r="Q4" s="477" t="s">
        <v>71</v>
      </c>
      <c r="R4" s="477"/>
      <c r="S4" s="478">
        <v>2022</v>
      </c>
      <c r="T4" s="478"/>
      <c r="U4" s="479"/>
      <c r="V4" s="49"/>
      <c r="X4" s="49"/>
    </row>
    <row r="5" spans="1:33" s="19" customFormat="1" ht="93.75" customHeight="1" thickBot="1" x14ac:dyDescent="0.3">
      <c r="A5" s="47"/>
      <c r="D5" s="108" t="s">
        <v>70</v>
      </c>
      <c r="E5" s="480" t="s">
        <v>69</v>
      </c>
      <c r="F5" s="480"/>
      <c r="G5" s="480"/>
      <c r="H5" s="480"/>
      <c r="I5" s="480"/>
      <c r="J5" s="480"/>
      <c r="K5" s="480"/>
      <c r="L5" s="480"/>
      <c r="M5" s="480"/>
      <c r="N5" s="480"/>
      <c r="O5" s="480"/>
      <c r="P5" s="480"/>
      <c r="Q5" s="480"/>
      <c r="R5" s="480"/>
      <c r="S5" s="480"/>
      <c r="T5" s="480"/>
      <c r="U5" s="481"/>
      <c r="V5" s="48"/>
      <c r="X5" s="48"/>
    </row>
    <row r="6" spans="1:33" s="19" customFormat="1" ht="15" x14ac:dyDescent="0.25">
      <c r="A6" s="47"/>
      <c r="B6" s="46"/>
      <c r="C6" s="46"/>
      <c r="H6" s="44"/>
      <c r="I6" s="45"/>
      <c r="J6" s="45"/>
      <c r="O6" s="44"/>
      <c r="P6" s="44"/>
      <c r="U6" s="44"/>
      <c r="V6" s="44"/>
      <c r="X6" s="44"/>
    </row>
    <row r="7" spans="1:33" s="35" customFormat="1" ht="30" customHeight="1" x14ac:dyDescent="0.25">
      <c r="A7" s="43"/>
      <c r="B7" s="414" t="s">
        <v>68</v>
      </c>
      <c r="C7" s="414" t="s">
        <v>67</v>
      </c>
      <c r="D7" s="414" t="s">
        <v>65</v>
      </c>
      <c r="E7" s="445" t="s">
        <v>64</v>
      </c>
      <c r="F7" s="414" t="s">
        <v>63</v>
      </c>
      <c r="G7" s="414"/>
      <c r="H7" s="423" t="s">
        <v>58</v>
      </c>
      <c r="I7" s="418" t="s">
        <v>62</v>
      </c>
      <c r="J7" s="420" t="s">
        <v>61</v>
      </c>
      <c r="K7" s="421"/>
      <c r="L7" s="446" t="s">
        <v>60</v>
      </c>
      <c r="M7" s="414" t="s">
        <v>59</v>
      </c>
      <c r="N7" s="414"/>
      <c r="O7" s="423" t="s">
        <v>58</v>
      </c>
      <c r="P7" s="445" t="s">
        <v>57</v>
      </c>
      <c r="Q7" s="414" t="s">
        <v>56</v>
      </c>
      <c r="R7" s="415" t="s">
        <v>55</v>
      </c>
      <c r="S7" s="414" t="s">
        <v>54</v>
      </c>
      <c r="T7" s="418" t="s">
        <v>53</v>
      </c>
      <c r="U7" s="414" t="s">
        <v>52</v>
      </c>
      <c r="V7" s="482" t="s">
        <v>51</v>
      </c>
      <c r="W7" s="483"/>
      <c r="X7" s="482" t="s">
        <v>305</v>
      </c>
      <c r="Y7" s="483"/>
      <c r="Z7" s="422" t="s">
        <v>689</v>
      </c>
      <c r="AA7" s="422"/>
      <c r="AB7" s="422" t="s">
        <v>690</v>
      </c>
      <c r="AC7" s="422"/>
      <c r="AD7" s="422" t="s">
        <v>691</v>
      </c>
      <c r="AE7" s="422"/>
      <c r="AF7" s="422" t="s">
        <v>692</v>
      </c>
      <c r="AG7" s="422"/>
    </row>
    <row r="8" spans="1:33" s="35" customFormat="1" ht="96.75" customHeight="1" x14ac:dyDescent="0.25">
      <c r="A8" s="43"/>
      <c r="B8" s="414"/>
      <c r="C8" s="414"/>
      <c r="D8" s="414"/>
      <c r="E8" s="445"/>
      <c r="F8" s="42" t="s">
        <v>48</v>
      </c>
      <c r="G8" s="41" t="s">
        <v>47</v>
      </c>
      <c r="H8" s="424"/>
      <c r="I8" s="419"/>
      <c r="J8" s="40" t="s">
        <v>50</v>
      </c>
      <c r="K8" s="39" t="s">
        <v>49</v>
      </c>
      <c r="L8" s="447"/>
      <c r="M8" s="38" t="s">
        <v>48</v>
      </c>
      <c r="N8" s="37" t="s">
        <v>47</v>
      </c>
      <c r="O8" s="424"/>
      <c r="P8" s="445"/>
      <c r="Q8" s="414"/>
      <c r="R8" s="415"/>
      <c r="S8" s="414"/>
      <c r="T8" s="419"/>
      <c r="U8" s="414"/>
      <c r="V8" s="36" t="s">
        <v>46</v>
      </c>
      <c r="W8" s="36" t="s">
        <v>45</v>
      </c>
      <c r="X8" s="36" t="s">
        <v>46</v>
      </c>
      <c r="Y8" s="36" t="s">
        <v>45</v>
      </c>
      <c r="Z8" s="36" t="s">
        <v>693</v>
      </c>
      <c r="AA8" s="36" t="s">
        <v>45</v>
      </c>
      <c r="AB8" s="36" t="s">
        <v>693</v>
      </c>
      <c r="AC8" s="36" t="s">
        <v>45</v>
      </c>
      <c r="AD8" s="36" t="s">
        <v>693</v>
      </c>
      <c r="AE8" s="36" t="s">
        <v>45</v>
      </c>
      <c r="AF8" s="36" t="s">
        <v>693</v>
      </c>
      <c r="AG8" s="36" t="s">
        <v>45</v>
      </c>
    </row>
    <row r="9" spans="1:33" s="19" customFormat="1" ht="148.5" customHeight="1" x14ac:dyDescent="0.25">
      <c r="A9" s="29">
        <v>1</v>
      </c>
      <c r="B9" s="22" t="s">
        <v>44</v>
      </c>
      <c r="C9" s="28" t="s">
        <v>43</v>
      </c>
      <c r="D9" s="22" t="s">
        <v>42</v>
      </c>
      <c r="E9" s="23" t="s">
        <v>16</v>
      </c>
      <c r="F9" s="22">
        <v>3</v>
      </c>
      <c r="G9" s="22">
        <v>2</v>
      </c>
      <c r="H9" s="26" t="str">
        <f>INDEX([3]Listas!$L$4:$P$8,F9,G9)</f>
        <v>MODERADA</v>
      </c>
      <c r="I9" s="27" t="s">
        <v>41</v>
      </c>
      <c r="J9" s="25" t="s">
        <v>23</v>
      </c>
      <c r="K9" s="25" t="str">
        <f>IF('[3]Evaluación de Controles'!F19="X","Probabilidad",IF('[3]Evaluación de Controles'!H19="X","Impacto",))</f>
        <v>Probabilidad</v>
      </c>
      <c r="L9" s="22">
        <f>'[3]Evaluación de Controles'!X19</f>
        <v>55</v>
      </c>
      <c r="M9" s="22">
        <f>IF('[3]Evaluación de Controles'!F19="X",IF(L9&gt;75,IF(F9&gt;2,F9-2,IF(F9&gt;1,F9-1,F9)),IF(L9&gt;50,IF(F9&gt;1,F9-1,F9),F9)),F9)</f>
        <v>2</v>
      </c>
      <c r="N9" s="22" t="e">
        <f>IF('[3]Evaluación de Controles'!H19="X",IF(L9&gt;75,IF(G9&gt;2,G9-2,IF(G9&gt;1,G9-1,G9)),IF(L9&gt;50,IF(G9&gt;1,G9-1,G9),G9)),G9)</f>
        <v>#REF!</v>
      </c>
      <c r="O9" s="26" t="e">
        <f>INDEX([3]Listas!$L$4:$P$8,M9,N9)</f>
        <v>#REF!</v>
      </c>
      <c r="P9" s="25" t="s">
        <v>13</v>
      </c>
      <c r="Q9" s="24" t="s">
        <v>40</v>
      </c>
      <c r="R9" s="23" t="s">
        <v>31</v>
      </c>
      <c r="S9" s="22" t="s">
        <v>30</v>
      </c>
      <c r="T9" s="22" t="s">
        <v>39</v>
      </c>
      <c r="U9" s="22" t="s">
        <v>38</v>
      </c>
      <c r="V9" s="33">
        <v>1</v>
      </c>
      <c r="W9" s="30" t="s">
        <v>37</v>
      </c>
      <c r="X9" s="33">
        <v>0.5</v>
      </c>
      <c r="Y9" s="74" t="s">
        <v>321</v>
      </c>
      <c r="Z9" s="349">
        <v>1</v>
      </c>
      <c r="AA9" s="346" t="s">
        <v>695</v>
      </c>
      <c r="AB9" s="145"/>
      <c r="AC9" s="145"/>
      <c r="AD9" s="145"/>
      <c r="AE9" s="145"/>
      <c r="AF9" s="145"/>
      <c r="AG9" s="145"/>
    </row>
    <row r="10" spans="1:33" s="19" customFormat="1" ht="173.25" customHeight="1" x14ac:dyDescent="0.25">
      <c r="A10" s="29">
        <v>2</v>
      </c>
      <c r="B10" s="22" t="s">
        <v>36</v>
      </c>
      <c r="C10" s="28" t="s">
        <v>35</v>
      </c>
      <c r="D10" s="22" t="s">
        <v>34</v>
      </c>
      <c r="E10" s="23" t="s">
        <v>16</v>
      </c>
      <c r="F10" s="22">
        <v>3</v>
      </c>
      <c r="G10" s="22">
        <v>3</v>
      </c>
      <c r="H10" s="26" t="str">
        <f>INDEX([3]Listas!$L$4:$P$8,F10,G10)</f>
        <v>ALTA</v>
      </c>
      <c r="I10" s="27" t="s">
        <v>33</v>
      </c>
      <c r="J10" s="25" t="s">
        <v>23</v>
      </c>
      <c r="K10" s="25" t="str">
        <f>IF('[3]Evaluación de Controles'!F20="X","Probabilidad",IF('[3]Evaluación de Controles'!H20="X","Impacto",))</f>
        <v>Probabilidad</v>
      </c>
      <c r="L10" s="22">
        <f>'[3]Evaluación de Controles'!X20</f>
        <v>70</v>
      </c>
      <c r="M10" s="22">
        <f>IF('[3]Evaluación de Controles'!F20="X",IF(L10&gt;75,IF(F10&gt;2,F10-2,IF(F10&gt;1,F10-1,F10)),IF(L10&gt;50,IF(F10&gt;1,F10-1,F10),F10)),F10)</f>
        <v>2</v>
      </c>
      <c r="N10" s="22" t="e">
        <f>IF('[3]Evaluación de Controles'!H20="X",IF(L10&gt;75,IF(G10&gt;2,G10-2,IF(G10&gt;1,G10-1,G10)),IF(L10&gt;50,IF(G10&gt;1,G10-1,G10),G10)),G10)</f>
        <v>#REF!</v>
      </c>
      <c r="O10" s="26" t="e">
        <f>INDEX([3]Listas!$L$4:$P$8,M10,N10)</f>
        <v>#REF!</v>
      </c>
      <c r="P10" s="25" t="s">
        <v>13</v>
      </c>
      <c r="Q10" s="24" t="s">
        <v>32</v>
      </c>
      <c r="R10" s="23" t="s">
        <v>31</v>
      </c>
      <c r="S10" s="22" t="s">
        <v>30</v>
      </c>
      <c r="T10" s="22" t="s">
        <v>29</v>
      </c>
      <c r="U10" s="22" t="s">
        <v>28</v>
      </c>
      <c r="V10" s="33">
        <v>1</v>
      </c>
      <c r="W10" s="30" t="s">
        <v>27</v>
      </c>
      <c r="X10" s="33">
        <v>1</v>
      </c>
      <c r="Y10" s="74" t="s">
        <v>318</v>
      </c>
      <c r="Z10" s="349">
        <v>1</v>
      </c>
      <c r="AA10" s="346" t="s">
        <v>696</v>
      </c>
      <c r="AB10" s="145"/>
      <c r="AC10" s="145"/>
      <c r="AD10" s="145"/>
      <c r="AE10" s="145"/>
      <c r="AF10" s="145"/>
      <c r="AG10" s="145"/>
    </row>
    <row r="11" spans="1:33" s="19" customFormat="1" ht="105.75" customHeight="1" x14ac:dyDescent="0.25">
      <c r="A11" s="29">
        <v>3</v>
      </c>
      <c r="B11" s="22" t="s">
        <v>26</v>
      </c>
      <c r="C11" s="28" t="s">
        <v>25</v>
      </c>
      <c r="D11" s="22" t="s">
        <v>24</v>
      </c>
      <c r="E11" s="23" t="s">
        <v>16</v>
      </c>
      <c r="F11" s="22">
        <v>3</v>
      </c>
      <c r="G11" s="22">
        <v>2</v>
      </c>
      <c r="H11" s="26" t="str">
        <f>INDEX([3]Listas!$L$4:$P$8,F11,G11)</f>
        <v>MODERADA</v>
      </c>
      <c r="I11" s="27" t="s">
        <v>15</v>
      </c>
      <c r="J11" s="25" t="s">
        <v>23</v>
      </c>
      <c r="K11" s="25" t="str">
        <f>IF('[3]Evaluación de Controles'!F21="X","Probabilidad",IF('[3]Evaluación de Controles'!H21="X","Impacto",))</f>
        <v>Probabilidad</v>
      </c>
      <c r="L11" s="22">
        <f>'[3]Evaluación de Controles'!X21</f>
        <v>70</v>
      </c>
      <c r="M11" s="22">
        <f>IF('[3]Evaluación de Controles'!F21="X",IF(L11&gt;75,IF(F11&gt;2,F11-2,IF(F11&gt;1,F11-1,F11)),IF(L11&gt;50,IF(F11&gt;1,F11-1,F11),F11)),F11)</f>
        <v>2</v>
      </c>
      <c r="N11" s="22">
        <f>IF('[3]Evaluación de Controles'!H21="X",IF(L11&gt;75,IF(G11&gt;2,G11-2,IF(G11&gt;1,G11-1,G11)),IF(L11&gt;50,IF(G11&gt;1,G11-1,G11),G11)),G11)</f>
        <v>1</v>
      </c>
      <c r="O11" s="26" t="str">
        <f>INDEX([3]Listas!$L$4:$P$8,M11,N11)</f>
        <v>BAJA</v>
      </c>
      <c r="P11" s="25" t="s">
        <v>13</v>
      </c>
      <c r="Q11" s="24" t="s">
        <v>12</v>
      </c>
      <c r="R11" s="23" t="s">
        <v>11</v>
      </c>
      <c r="S11" s="22" t="s">
        <v>10</v>
      </c>
      <c r="T11" s="22" t="s">
        <v>22</v>
      </c>
      <c r="U11" s="22" t="s">
        <v>21</v>
      </c>
      <c r="V11" s="33">
        <v>1</v>
      </c>
      <c r="W11" s="34" t="s">
        <v>20</v>
      </c>
      <c r="X11" s="33">
        <v>1</v>
      </c>
      <c r="Y11" s="109" t="s">
        <v>319</v>
      </c>
      <c r="Z11" s="349">
        <v>1</v>
      </c>
      <c r="AA11" s="341" t="s">
        <v>697</v>
      </c>
      <c r="AB11" s="145"/>
      <c r="AC11" s="145"/>
      <c r="AD11" s="145"/>
      <c r="AE11" s="145"/>
      <c r="AF11" s="145"/>
      <c r="AG11" s="145"/>
    </row>
    <row r="12" spans="1:33" s="19" customFormat="1" ht="154.5" customHeight="1" x14ac:dyDescent="0.25">
      <c r="A12" s="29">
        <v>4</v>
      </c>
      <c r="B12" s="22" t="s">
        <v>19</v>
      </c>
      <c r="C12" s="28" t="s">
        <v>18</v>
      </c>
      <c r="D12" s="22" t="s">
        <v>17</v>
      </c>
      <c r="E12" s="23" t="s">
        <v>16</v>
      </c>
      <c r="F12" s="22">
        <v>3</v>
      </c>
      <c r="G12" s="22">
        <v>3</v>
      </c>
      <c r="H12" s="26" t="str">
        <f>INDEX([3]Listas!$L$4:$P$8,F12,G12)</f>
        <v>ALTA</v>
      </c>
      <c r="I12" s="27" t="s">
        <v>15</v>
      </c>
      <c r="J12" s="25" t="s">
        <v>14</v>
      </c>
      <c r="K12" s="25" t="str">
        <f>IF('[3]Evaluación de Controles'!F22="X","Probabilidad",IF('[3]Evaluación de Controles'!H22="X","Impacto",))</f>
        <v>Probabilidad</v>
      </c>
      <c r="L12" s="22">
        <f>'[3]Evaluación de Controles'!X22</f>
        <v>70</v>
      </c>
      <c r="M12" s="22">
        <f>IF('[3]Evaluación de Controles'!F22="X",IF(L12&gt;75,IF(F12&gt;2,F12-2,IF(F12&gt;1,F12-1,F12)),IF(L12&gt;50,IF(F12&gt;1,F12-1,F12),F12)),F12)</f>
        <v>2</v>
      </c>
      <c r="N12" s="22">
        <f>IF('[3]Evaluación de Controles'!H22="X",IF(L12&gt;75,IF(G12&gt;2,G12-2,IF(G12&gt;1,G12-1,G12)),IF(L12&gt;50,IF(G12&gt;1,G12-1,G12),G12)),G12)</f>
        <v>2</v>
      </c>
      <c r="O12" s="26" t="str">
        <f>INDEX([3]Listas!$L$4:$P$8,M12,N12)</f>
        <v>BAJA</v>
      </c>
      <c r="P12" s="25" t="s">
        <v>13</v>
      </c>
      <c r="Q12" s="24" t="s">
        <v>12</v>
      </c>
      <c r="R12" s="23" t="s">
        <v>11</v>
      </c>
      <c r="S12" s="22" t="s">
        <v>10</v>
      </c>
      <c r="T12" s="22" t="s">
        <v>9</v>
      </c>
      <c r="U12" s="22" t="s">
        <v>8</v>
      </c>
      <c r="V12" s="32">
        <v>1</v>
      </c>
      <c r="W12" s="30" t="s">
        <v>7</v>
      </c>
      <c r="X12" s="31">
        <v>1</v>
      </c>
      <c r="Y12" s="30" t="s">
        <v>320</v>
      </c>
      <c r="Z12" s="356">
        <v>1</v>
      </c>
      <c r="AA12" s="348" t="s">
        <v>698</v>
      </c>
      <c r="AB12" s="145"/>
      <c r="AC12" s="145"/>
      <c r="AD12" s="145"/>
      <c r="AE12" s="145"/>
      <c r="AF12" s="145"/>
      <c r="AG12" s="145"/>
    </row>
    <row r="13" spans="1:33" s="19" customFormat="1" ht="16.5" hidden="1" customHeight="1" x14ac:dyDescent="0.25">
      <c r="A13" s="29"/>
      <c r="B13" s="22"/>
      <c r="C13" s="28"/>
      <c r="D13" s="22"/>
      <c r="E13" s="23"/>
      <c r="F13" s="22"/>
      <c r="G13" s="22"/>
      <c r="H13" s="26"/>
      <c r="I13" s="27"/>
      <c r="J13" s="25"/>
      <c r="K13" s="25"/>
      <c r="L13" s="22"/>
      <c r="M13" s="22"/>
      <c r="N13" s="22"/>
      <c r="O13" s="26"/>
      <c r="P13" s="25"/>
      <c r="Q13" s="24"/>
      <c r="R13" s="23"/>
      <c r="S13" s="22"/>
      <c r="T13" s="22"/>
      <c r="U13" s="22"/>
      <c r="V13" s="21"/>
      <c r="W13" s="20"/>
      <c r="X13" s="21"/>
      <c r="Y13" s="20"/>
    </row>
    <row r="14" spans="1:33" s="19" customFormat="1" ht="38.25" hidden="1" customHeight="1" x14ac:dyDescent="0.25">
      <c r="A14" s="29"/>
      <c r="B14" s="22"/>
      <c r="C14" s="28"/>
      <c r="D14" s="22"/>
      <c r="E14" s="23"/>
      <c r="F14" s="22"/>
      <c r="G14" s="22"/>
      <c r="H14" s="26"/>
      <c r="I14" s="27"/>
      <c r="J14" s="25"/>
      <c r="K14" s="25"/>
      <c r="L14" s="22"/>
      <c r="M14" s="22"/>
      <c r="N14" s="22"/>
      <c r="O14" s="26"/>
      <c r="P14" s="25"/>
      <c r="Q14" s="24"/>
      <c r="R14" s="23"/>
      <c r="S14" s="22"/>
      <c r="T14" s="22"/>
      <c r="U14" s="22"/>
      <c r="V14" s="21"/>
      <c r="W14" s="20"/>
      <c r="X14" s="21"/>
      <c r="Y14" s="20"/>
    </row>
    <row r="15" spans="1:33" x14ac:dyDescent="0.2">
      <c r="B15" s="18"/>
      <c r="C15" s="17"/>
      <c r="D15" s="7"/>
      <c r="E15" s="7"/>
      <c r="F15" s="7"/>
      <c r="G15" s="7"/>
      <c r="H15" s="9"/>
      <c r="I15" s="8"/>
      <c r="J15" s="8"/>
      <c r="K15" s="7"/>
      <c r="L15" s="11"/>
      <c r="V15" s="1"/>
      <c r="X15" s="1"/>
    </row>
    <row r="16" spans="1:33" x14ac:dyDescent="0.2">
      <c r="B16" s="12"/>
      <c r="C16" s="12"/>
      <c r="D16" s="12"/>
      <c r="E16" s="12"/>
      <c r="F16" s="425" t="s">
        <v>6</v>
      </c>
      <c r="G16" s="425"/>
      <c r="H16" s="10">
        <f>COUNTIF(H9:H12,"BAJA")</f>
        <v>0</v>
      </c>
      <c r="I16" s="8"/>
      <c r="J16" s="8"/>
      <c r="K16" s="7"/>
      <c r="L16" s="11"/>
      <c r="M16" s="425" t="s">
        <v>6</v>
      </c>
      <c r="N16" s="425"/>
      <c r="O16" s="10">
        <f>COUNTIF(O9:O12,"BAJA")</f>
        <v>2</v>
      </c>
      <c r="V16" s="1"/>
      <c r="X16" s="1"/>
    </row>
    <row r="17" spans="2:24" x14ac:dyDescent="0.2">
      <c r="B17" s="464"/>
      <c r="C17" s="464"/>
      <c r="D17" s="464"/>
      <c r="E17" s="464"/>
      <c r="F17" s="425" t="s">
        <v>5</v>
      </c>
      <c r="G17" s="425"/>
      <c r="H17" s="10">
        <f>COUNTIF(H9:H12,"MODERADA")</f>
        <v>2</v>
      </c>
      <c r="I17" s="8"/>
      <c r="J17" s="8"/>
      <c r="K17" s="7"/>
      <c r="L17" s="12"/>
      <c r="M17" s="425" t="s">
        <v>5</v>
      </c>
      <c r="N17" s="425"/>
      <c r="O17" s="10">
        <f>COUNTIF(O9:O12,"MODERADA")</f>
        <v>0</v>
      </c>
      <c r="V17" s="1"/>
      <c r="X17" s="1"/>
    </row>
    <row r="18" spans="2:24" x14ac:dyDescent="0.2">
      <c r="B18" s="15"/>
      <c r="D18" s="15"/>
      <c r="E18" s="7"/>
      <c r="F18" s="425" t="s">
        <v>4</v>
      </c>
      <c r="G18" s="425"/>
      <c r="H18" s="10">
        <f>COUNTIF(H9:H12,"ALTA")</f>
        <v>2</v>
      </c>
      <c r="I18" s="8"/>
      <c r="J18" s="8"/>
      <c r="K18" s="7"/>
      <c r="L18" s="7"/>
      <c r="M18" s="425" t="s">
        <v>4</v>
      </c>
      <c r="N18" s="425"/>
      <c r="O18" s="10">
        <f>COUNTIF(O9:O12,"ALTA")</f>
        <v>0</v>
      </c>
      <c r="P18" s="1"/>
      <c r="U18" s="1"/>
      <c r="V18" s="1"/>
      <c r="X18" s="1"/>
    </row>
    <row r="19" spans="2:24" ht="15.75" x14ac:dyDescent="0.2">
      <c r="B19" s="14" t="s">
        <v>3</v>
      </c>
      <c r="D19" s="13" t="s">
        <v>2</v>
      </c>
      <c r="E19" s="12"/>
      <c r="F19" s="425" t="s">
        <v>1</v>
      </c>
      <c r="G19" s="425"/>
      <c r="H19" s="10">
        <f>COUNTIF(H9:H12,"EXTREMA")</f>
        <v>0</v>
      </c>
      <c r="I19" s="8"/>
      <c r="J19" s="8"/>
      <c r="K19" s="7"/>
      <c r="L19" s="11"/>
      <c r="M19" s="425" t="s">
        <v>1</v>
      </c>
      <c r="N19" s="425"/>
      <c r="O19" s="10">
        <f>COUNTIF(O9:O12,"EXTREMA")</f>
        <v>0</v>
      </c>
      <c r="V19" s="1"/>
      <c r="X19" s="1"/>
    </row>
    <row r="20" spans="2:24" x14ac:dyDescent="0.2">
      <c r="D20" s="7"/>
      <c r="F20" s="7"/>
      <c r="G20" s="7"/>
      <c r="H20" s="9"/>
      <c r="I20" s="8"/>
      <c r="J20" s="8"/>
      <c r="K20" s="7"/>
      <c r="L20" s="7" t="s">
        <v>0</v>
      </c>
      <c r="O20" s="1"/>
      <c r="P20" s="1"/>
      <c r="U20" s="1"/>
      <c r="V20" s="1"/>
      <c r="X20" s="1"/>
    </row>
    <row r="21" spans="2:24" ht="15.75" x14ac:dyDescent="0.2">
      <c r="B21" s="6"/>
      <c r="C21" s="5"/>
    </row>
  </sheetData>
  <mergeCells count="38">
    <mergeCell ref="M19:N19"/>
    <mergeCell ref="F19:G19"/>
    <mergeCell ref="F18:G18"/>
    <mergeCell ref="M16:N16"/>
    <mergeCell ref="M17:N17"/>
    <mergeCell ref="M18:N18"/>
    <mergeCell ref="F16:G16"/>
    <mergeCell ref="F17:G17"/>
    <mergeCell ref="B7:B8"/>
    <mergeCell ref="B17:E17"/>
    <mergeCell ref="V7:W7"/>
    <mergeCell ref="X7:Y7"/>
    <mergeCell ref="R7:R8"/>
    <mergeCell ref="S7:S8"/>
    <mergeCell ref="M7:N7"/>
    <mergeCell ref="O7:O8"/>
    <mergeCell ref="L7:L8"/>
    <mergeCell ref="C7:C8"/>
    <mergeCell ref="D7:D8"/>
    <mergeCell ref="E7:E8"/>
    <mergeCell ref="F7:G7"/>
    <mergeCell ref="H7:H8"/>
    <mergeCell ref="J7:K7"/>
    <mergeCell ref="I7:I8"/>
    <mergeCell ref="AB7:AC7"/>
    <mergeCell ref="AD7:AE7"/>
    <mergeCell ref="AF7:AG7"/>
    <mergeCell ref="C1:V1"/>
    <mergeCell ref="C2:V2"/>
    <mergeCell ref="U7:U8"/>
    <mergeCell ref="P7:P8"/>
    <mergeCell ref="Q7:Q8"/>
    <mergeCell ref="T7:T8"/>
    <mergeCell ref="E4:P4"/>
    <mergeCell ref="Q4:R4"/>
    <mergeCell ref="S4:U4"/>
    <mergeCell ref="E5:U5"/>
    <mergeCell ref="Z7:AA7"/>
  </mergeCells>
  <conditionalFormatting sqref="H6 O6 H15:H1048576 O15:O1048576">
    <cfRule type="cellIs" dxfId="470" priority="24" operator="equal">
      <formula>"BAJA"</formula>
    </cfRule>
  </conditionalFormatting>
  <conditionalFormatting sqref="H6 O6 H15:H1048576 O15:O1048576">
    <cfRule type="cellIs" dxfId="469" priority="21" operator="equal">
      <formula>"EXTREMA"</formula>
    </cfRule>
    <cfRule type="cellIs" dxfId="468" priority="22" operator="equal">
      <formula>"ALTA"</formula>
    </cfRule>
    <cfRule type="cellIs" dxfId="467" priority="23" operator="equal">
      <formula>"MODERADA"</formula>
    </cfRule>
  </conditionalFormatting>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H9:H14">
    <cfRule type="cellIs" dxfId="466" priority="16" operator="equal">
      <formula>"EXTREMA"</formula>
    </cfRule>
    <cfRule type="cellIs" dxfId="465" priority="17" operator="equal">
      <formula>"ALTA"</formula>
    </cfRule>
    <cfRule type="cellIs" dxfId="464" priority="18" operator="equal">
      <formula>"MODERADA"</formula>
    </cfRule>
    <cfRule type="cellIs" dxfId="463" priority="19" operator="equal">
      <formula>"BAJA"</formula>
    </cfRule>
  </conditionalFormatting>
  <conditionalFormatting sqref="O9:O14">
    <cfRule type="cellIs" dxfId="462" priority="12" operator="equal">
      <formula>"EXTREMA"</formula>
    </cfRule>
    <cfRule type="cellIs" dxfId="461" priority="13" operator="equal">
      <formula>"ALTA"</formula>
    </cfRule>
    <cfRule type="cellIs" dxfId="460" priority="14" operator="equal">
      <formula>"MODERADA"</formula>
    </cfRule>
    <cfRule type="cellIs" dxfId="459" priority="1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7:H8 O7:O8">
    <cfRule type="cellIs" dxfId="458" priority="9" operator="equal">
      <formula>"BAJA"</formula>
    </cfRule>
  </conditionalFormatting>
  <conditionalFormatting sqref="H7:H8 O7:O8">
    <cfRule type="cellIs" dxfId="457" priority="6" operator="equal">
      <formula>"EXTREMA"</formula>
    </cfRule>
    <cfRule type="cellIs" dxfId="456" priority="7" operator="equal">
      <formula>"ALTA"</formula>
    </cfRule>
    <cfRule type="cellIs" dxfId="455" priority="8" operator="equal">
      <formula>"MODERADA"</formula>
    </cfRule>
  </conditionalFormatting>
  <conditionalFormatting sqref="I3 P3">
    <cfRule type="cellIs" dxfId="454" priority="5" operator="equal">
      <formula>"BAJA"</formula>
    </cfRule>
  </conditionalFormatting>
  <conditionalFormatting sqref="I3 P3">
    <cfRule type="cellIs" dxfId="453" priority="2" operator="equal">
      <formula>"EXTREMA"</formula>
    </cfRule>
    <cfRule type="cellIs" dxfId="452" priority="3" operator="equal">
      <formula>"ALTA"</formula>
    </cfRule>
    <cfRule type="cellIs" dxfId="451" priority="4" operator="equal">
      <formula>"MODERADA"</formula>
    </cfRule>
  </conditionalFormatting>
  <conditionalFormatting sqref="F3:G3 N3:O3">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27559055118110237" top="0.6692913385826772" bottom="0.23622047244094491" header="0.31496062992125984" footer="0.15748031496062992"/>
  <pageSetup paperSize="258" scale="4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G36"/>
  <sheetViews>
    <sheetView showGridLines="0" topLeftCell="A15" zoomScale="80" zoomScaleNormal="80" workbookViewId="0">
      <selection activeCell="B1" sqref="B1:AA20"/>
    </sheetView>
  </sheetViews>
  <sheetFormatPr baseColWidth="10" defaultColWidth="11.42578125" defaultRowHeight="12" x14ac:dyDescent="0.2"/>
  <cols>
    <col min="1" max="1" width="4.710937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16.7109375" style="2" customWidth="1"/>
    <col min="22" max="22" width="13" style="2" hidden="1" customWidth="1"/>
    <col min="23" max="23" width="46.140625" style="1" hidden="1" customWidth="1"/>
    <col min="24" max="24" width="13" style="2" hidden="1" customWidth="1"/>
    <col min="25" max="25" width="46.140625" style="1" hidden="1" customWidth="1"/>
    <col min="26" max="26" width="25.140625" style="1" customWidth="1"/>
    <col min="27" max="27" width="48.28515625" style="1" customWidth="1"/>
    <col min="28" max="28" width="25.140625" style="1" customWidth="1"/>
    <col min="29" max="29" width="53.7109375" style="1" customWidth="1"/>
    <col min="30" max="30" width="14.28515625" style="1" bestFit="1" customWidth="1"/>
    <col min="31" max="31" width="20.140625" style="1" customWidth="1"/>
    <col min="32" max="32" width="14.28515625" style="1" bestFit="1" customWidth="1"/>
    <col min="33" max="33" width="19.42578125" style="1" customWidth="1"/>
    <col min="34" max="16384" width="11.42578125" style="1"/>
  </cols>
  <sheetData>
    <row r="1" spans="1:33" ht="21" customHeight="1" x14ac:dyDescent="0.35">
      <c r="E1" s="444" t="s">
        <v>379</v>
      </c>
      <c r="F1" s="444"/>
      <c r="G1" s="444"/>
      <c r="H1" s="444"/>
      <c r="I1" s="444"/>
      <c r="J1" s="444"/>
      <c r="K1" s="444"/>
      <c r="L1" s="444"/>
      <c r="M1" s="444"/>
      <c r="N1" s="444"/>
      <c r="O1" s="444"/>
      <c r="P1" s="444"/>
      <c r="Q1" s="444"/>
      <c r="R1" s="444"/>
      <c r="S1" s="444"/>
      <c r="T1" s="444"/>
      <c r="U1" s="444"/>
      <c r="V1" s="444"/>
      <c r="W1" s="444"/>
      <c r="X1" s="444"/>
    </row>
    <row r="2" spans="1:33" ht="23.25" customHeight="1" x14ac:dyDescent="0.35">
      <c r="E2" s="444" t="s">
        <v>380</v>
      </c>
      <c r="F2" s="444"/>
      <c r="G2" s="444"/>
      <c r="H2" s="444"/>
      <c r="I2" s="444"/>
      <c r="J2" s="444"/>
      <c r="K2" s="444"/>
      <c r="L2" s="444"/>
      <c r="M2" s="444"/>
      <c r="N2" s="444"/>
      <c r="O2" s="444"/>
      <c r="P2" s="444"/>
      <c r="Q2" s="444"/>
      <c r="R2" s="444"/>
      <c r="S2" s="444"/>
      <c r="T2" s="444"/>
      <c r="U2" s="444"/>
      <c r="V2" s="444"/>
      <c r="W2" s="444"/>
      <c r="X2" s="444"/>
    </row>
    <row r="3" spans="1:33" ht="26.25" customHeight="1" x14ac:dyDescent="0.35">
      <c r="G3" s="50"/>
      <c r="H3" s="50"/>
      <c r="I3" s="50"/>
      <c r="J3" s="50"/>
      <c r="K3" s="51"/>
      <c r="L3" s="50"/>
      <c r="M3" s="50"/>
      <c r="N3" s="50"/>
      <c r="O3" s="50"/>
      <c r="P3" s="1"/>
      <c r="R3" s="3"/>
      <c r="S3" s="3"/>
      <c r="U3" s="1"/>
      <c r="V3" s="1"/>
    </row>
    <row r="4" spans="1:33" ht="21.75" thickBot="1" x14ac:dyDescent="0.4">
      <c r="D4" s="50"/>
      <c r="E4" s="50"/>
      <c r="F4" s="50"/>
      <c r="G4" s="50"/>
      <c r="H4" s="51"/>
      <c r="I4" s="50"/>
      <c r="J4" s="50"/>
      <c r="K4" s="50"/>
      <c r="L4" s="50"/>
    </row>
    <row r="5" spans="1:33" s="19" customFormat="1" ht="24" customHeight="1" x14ac:dyDescent="0.25">
      <c r="A5" s="47"/>
      <c r="D5" s="373" t="s">
        <v>73</v>
      </c>
      <c r="E5" s="485" t="s">
        <v>196</v>
      </c>
      <c r="F5" s="476"/>
      <c r="G5" s="476"/>
      <c r="H5" s="476"/>
      <c r="I5" s="476"/>
      <c r="J5" s="476"/>
      <c r="K5" s="476"/>
      <c r="L5" s="476"/>
      <c r="M5" s="476"/>
      <c r="N5" s="476"/>
      <c r="O5" s="476"/>
      <c r="P5" s="476"/>
      <c r="Q5" s="477" t="s">
        <v>71</v>
      </c>
      <c r="R5" s="477"/>
      <c r="S5" s="478">
        <v>2022</v>
      </c>
      <c r="T5" s="478"/>
      <c r="U5" s="479"/>
      <c r="V5" s="49"/>
      <c r="X5" s="49"/>
    </row>
    <row r="6" spans="1:33" s="19" customFormat="1" ht="42" customHeight="1" thickBot="1" x14ac:dyDescent="0.3">
      <c r="A6" s="47"/>
      <c r="D6" s="374" t="s">
        <v>70</v>
      </c>
      <c r="E6" s="486" t="s">
        <v>197</v>
      </c>
      <c r="F6" s="480"/>
      <c r="G6" s="480"/>
      <c r="H6" s="480"/>
      <c r="I6" s="480"/>
      <c r="J6" s="480"/>
      <c r="K6" s="480"/>
      <c r="L6" s="480"/>
      <c r="M6" s="480"/>
      <c r="N6" s="480"/>
      <c r="O6" s="480"/>
      <c r="P6" s="480"/>
      <c r="Q6" s="480"/>
      <c r="R6" s="480"/>
      <c r="S6" s="480"/>
      <c r="T6" s="480"/>
      <c r="U6" s="481"/>
      <c r="V6" s="48"/>
      <c r="X6" s="48"/>
    </row>
    <row r="7" spans="1:33" s="19" customFormat="1" ht="15" x14ac:dyDescent="0.25">
      <c r="A7" s="47"/>
      <c r="B7" s="46"/>
      <c r="C7" s="46"/>
      <c r="H7" s="44"/>
      <c r="I7" s="45"/>
      <c r="J7" s="45"/>
      <c r="O7" s="44"/>
      <c r="P7" s="44"/>
      <c r="U7" s="44"/>
      <c r="V7" s="44"/>
      <c r="X7" s="44"/>
    </row>
    <row r="8" spans="1:33" s="35" customFormat="1" ht="30" customHeight="1" x14ac:dyDescent="0.25">
      <c r="A8" s="43"/>
      <c r="B8" s="414" t="s">
        <v>68</v>
      </c>
      <c r="C8" s="414" t="s">
        <v>67</v>
      </c>
      <c r="D8" s="414" t="s">
        <v>65</v>
      </c>
      <c r="E8" s="445" t="s">
        <v>64</v>
      </c>
      <c r="F8" s="414" t="s">
        <v>63</v>
      </c>
      <c r="G8" s="414"/>
      <c r="H8" s="423" t="s">
        <v>58</v>
      </c>
      <c r="I8" s="418" t="s">
        <v>62</v>
      </c>
      <c r="J8" s="420" t="s">
        <v>61</v>
      </c>
      <c r="K8" s="421"/>
      <c r="L8" s="446" t="s">
        <v>60</v>
      </c>
      <c r="M8" s="414" t="s">
        <v>59</v>
      </c>
      <c r="N8" s="414"/>
      <c r="O8" s="423" t="s">
        <v>58</v>
      </c>
      <c r="P8" s="445" t="s">
        <v>57</v>
      </c>
      <c r="Q8" s="414" t="s">
        <v>56</v>
      </c>
      <c r="R8" s="484" t="s">
        <v>55</v>
      </c>
      <c r="S8" s="414" t="s">
        <v>198</v>
      </c>
      <c r="T8" s="418" t="s">
        <v>53</v>
      </c>
      <c r="U8" s="414" t="s">
        <v>52</v>
      </c>
      <c r="V8" s="482" t="s">
        <v>51</v>
      </c>
      <c r="W8" s="483"/>
      <c r="X8" s="482" t="s">
        <v>305</v>
      </c>
      <c r="Y8" s="483"/>
      <c r="Z8" s="422" t="s">
        <v>689</v>
      </c>
      <c r="AA8" s="422"/>
      <c r="AB8" s="422" t="s">
        <v>690</v>
      </c>
      <c r="AC8" s="422"/>
      <c r="AD8" s="422" t="s">
        <v>691</v>
      </c>
      <c r="AE8" s="422"/>
      <c r="AF8" s="422" t="s">
        <v>692</v>
      </c>
      <c r="AG8" s="422"/>
    </row>
    <row r="9" spans="1:33" s="35" customFormat="1" ht="87" customHeight="1" x14ac:dyDescent="0.25">
      <c r="A9" s="43"/>
      <c r="B9" s="414"/>
      <c r="C9" s="414"/>
      <c r="D9" s="414"/>
      <c r="E9" s="445"/>
      <c r="F9" s="42" t="s">
        <v>48</v>
      </c>
      <c r="G9" s="59" t="s">
        <v>47</v>
      </c>
      <c r="H9" s="424"/>
      <c r="I9" s="419"/>
      <c r="J9" s="58" t="s">
        <v>50</v>
      </c>
      <c r="K9" s="39" t="s">
        <v>49</v>
      </c>
      <c r="L9" s="447"/>
      <c r="M9" s="38" t="s">
        <v>48</v>
      </c>
      <c r="N9" s="37" t="s">
        <v>47</v>
      </c>
      <c r="O9" s="424"/>
      <c r="P9" s="445"/>
      <c r="Q9" s="414"/>
      <c r="R9" s="484"/>
      <c r="S9" s="414"/>
      <c r="T9" s="419"/>
      <c r="U9" s="414"/>
      <c r="V9" s="36" t="s">
        <v>46</v>
      </c>
      <c r="W9" s="36" t="s">
        <v>45</v>
      </c>
      <c r="X9" s="36" t="s">
        <v>46</v>
      </c>
      <c r="Y9" s="36" t="s">
        <v>45</v>
      </c>
      <c r="Z9" s="36" t="s">
        <v>693</v>
      </c>
      <c r="AA9" s="36" t="s">
        <v>45</v>
      </c>
      <c r="AB9" s="36" t="s">
        <v>693</v>
      </c>
      <c r="AC9" s="36" t="s">
        <v>45</v>
      </c>
      <c r="AD9" s="36" t="s">
        <v>693</v>
      </c>
      <c r="AE9" s="36" t="s">
        <v>45</v>
      </c>
      <c r="AF9" s="36" t="s">
        <v>693</v>
      </c>
      <c r="AG9" s="36" t="s">
        <v>45</v>
      </c>
    </row>
    <row r="10" spans="1:33" s="19" customFormat="1" ht="149.25" customHeight="1" x14ac:dyDescent="0.25">
      <c r="A10" s="29">
        <v>1</v>
      </c>
      <c r="B10" s="22" t="s">
        <v>199</v>
      </c>
      <c r="C10" s="28" t="s">
        <v>200</v>
      </c>
      <c r="D10" s="22" t="s">
        <v>201</v>
      </c>
      <c r="E10" s="23" t="s">
        <v>16</v>
      </c>
      <c r="F10" s="22">
        <v>5</v>
      </c>
      <c r="G10" s="22">
        <v>3</v>
      </c>
      <c r="H10" s="26" t="str">
        <f>INDEX([4]Listas!$L$4:$P$8,F10,G10)</f>
        <v>EXTREMA</v>
      </c>
      <c r="I10" s="27" t="s">
        <v>202</v>
      </c>
      <c r="J10" s="25" t="s">
        <v>23</v>
      </c>
      <c r="K10" s="25"/>
      <c r="L10" s="22">
        <f>'[4]Evaluación de Controles'!X23</f>
        <v>85</v>
      </c>
      <c r="M10" s="22">
        <f>IF('[4]Evaluación de Controles'!F23="X",IF(L10&gt;75,IF(F10&gt;2,F10-2,IF(F10&gt;1,F10-1,F10)),IF(L10&gt;50,IF(F10&gt;1,F10-1,F10),F10)),F10)</f>
        <v>3</v>
      </c>
      <c r="N10" s="22">
        <f>IF('[4]Evaluación de Controles'!H23="X",IF(L10&gt;75,IF(G10&gt;2,G10-2,IF(G10&gt;1,G10-1,G10)),IF(L10&gt;50,IF(G10&gt;1,G10-1,G10),G10)),G10)</f>
        <v>3</v>
      </c>
      <c r="O10" s="26" t="str">
        <f>INDEX([4]Listas!$L$4:$P$8,M10,N10)</f>
        <v>ALTA</v>
      </c>
      <c r="P10" s="25" t="s">
        <v>203</v>
      </c>
      <c r="Q10" s="24" t="s">
        <v>204</v>
      </c>
      <c r="R10" s="25" t="s">
        <v>205</v>
      </c>
      <c r="S10" s="22" t="s">
        <v>206</v>
      </c>
      <c r="T10" s="22" t="s">
        <v>207</v>
      </c>
      <c r="U10" s="22" t="s">
        <v>208</v>
      </c>
      <c r="V10" s="33">
        <v>1</v>
      </c>
      <c r="W10" s="30" t="s">
        <v>209</v>
      </c>
      <c r="X10" s="33">
        <v>1</v>
      </c>
      <c r="Y10" s="30" t="s">
        <v>307</v>
      </c>
      <c r="Z10" s="349">
        <v>0.25</v>
      </c>
      <c r="AA10" s="348" t="s">
        <v>699</v>
      </c>
      <c r="AB10" s="349"/>
      <c r="AC10" s="348"/>
      <c r="AD10" s="145"/>
      <c r="AE10" s="145"/>
      <c r="AF10" s="145"/>
      <c r="AG10" s="145"/>
    </row>
    <row r="11" spans="1:33" s="19" customFormat="1" ht="162" customHeight="1" x14ac:dyDescent="0.25">
      <c r="A11" s="29">
        <v>2</v>
      </c>
      <c r="B11" s="22" t="s">
        <v>210</v>
      </c>
      <c r="C11" s="61" t="s">
        <v>211</v>
      </c>
      <c r="D11" s="22" t="s">
        <v>212</v>
      </c>
      <c r="E11" s="23" t="s">
        <v>81</v>
      </c>
      <c r="F11" s="22">
        <v>3</v>
      </c>
      <c r="G11" s="22">
        <v>3</v>
      </c>
      <c r="H11" s="26" t="str">
        <f>INDEX([4]Listas!$L$4:$P$8,F11,G11)</f>
        <v>ALTA</v>
      </c>
      <c r="I11" s="27" t="s">
        <v>213</v>
      </c>
      <c r="J11" s="25" t="s">
        <v>14</v>
      </c>
      <c r="K11" s="25" t="str">
        <f>IF('[4]Evaluación de Controles'!F24="X","Probabilidad",IF('[4]Evaluación de Controles'!H24="X","Impacto",))</f>
        <v>Probabilidad</v>
      </c>
      <c r="L11" s="22">
        <f>'[4]Evaluación de Controles'!X24</f>
        <v>85</v>
      </c>
      <c r="M11" s="22">
        <f>IF('[4]Evaluación de Controles'!F24="X",IF(L11&gt;75,IF(F11&gt;2,F11-2,IF(F11&gt;1,F11-1,F11)),IF(L11&gt;50,IF(F11&gt;1,F11-1,F11),F11)),F11)</f>
        <v>1</v>
      </c>
      <c r="N11" s="22">
        <f>IF('[4]Evaluación de Controles'!H24="X",IF(L11&gt;75,IF(G11&gt;2,G11-2,IF(G11&gt;1,G11-1,G11)),IF(L11&gt;50,IF(G11&gt;1,G11-1,G11),G11)),G11)</f>
        <v>3</v>
      </c>
      <c r="O11" s="26" t="str">
        <f>INDEX([4]Listas!$L$4:$P$8,M11,N11)</f>
        <v>MODERADA</v>
      </c>
      <c r="P11" s="25" t="s">
        <v>13</v>
      </c>
      <c r="Q11" s="24" t="s">
        <v>214</v>
      </c>
      <c r="R11" s="25" t="s">
        <v>31</v>
      </c>
      <c r="S11" s="22" t="s">
        <v>206</v>
      </c>
      <c r="T11" s="22" t="s">
        <v>215</v>
      </c>
      <c r="U11" s="22" t="s">
        <v>216</v>
      </c>
      <c r="V11" s="33">
        <v>1</v>
      </c>
      <c r="W11" s="30" t="s">
        <v>217</v>
      </c>
      <c r="X11" s="33">
        <v>1</v>
      </c>
      <c r="Y11" s="74" t="s">
        <v>308</v>
      </c>
      <c r="Z11" s="349">
        <v>0.34</v>
      </c>
      <c r="AA11" s="348" t="s">
        <v>700</v>
      </c>
      <c r="AB11" s="349"/>
      <c r="AC11" s="348"/>
      <c r="AD11" s="145"/>
      <c r="AE11" s="145"/>
      <c r="AF11" s="145"/>
      <c r="AG11" s="145"/>
    </row>
    <row r="12" spans="1:33" s="19" customFormat="1" ht="157.5" customHeight="1" x14ac:dyDescent="0.25">
      <c r="A12" s="29">
        <v>3</v>
      </c>
      <c r="B12" s="22" t="s">
        <v>218</v>
      </c>
      <c r="C12" s="28" t="s">
        <v>219</v>
      </c>
      <c r="D12" s="22" t="s">
        <v>220</v>
      </c>
      <c r="E12" s="23" t="s">
        <v>16</v>
      </c>
      <c r="F12" s="22">
        <v>4</v>
      </c>
      <c r="G12" s="22">
        <v>3</v>
      </c>
      <c r="H12" s="26" t="str">
        <f>INDEX([4]Listas!$L$4:$P$8,F12,G12)</f>
        <v>ALTA</v>
      </c>
      <c r="I12" s="27" t="s">
        <v>221</v>
      </c>
      <c r="J12" s="25" t="s">
        <v>182</v>
      </c>
      <c r="K12" s="25" t="str">
        <f>IF('[4]Evaluación de Controles'!F25="X","Probabilidad",IF('[4]Evaluación de Controles'!H25="X","Impacto",))</f>
        <v>Probabilidad</v>
      </c>
      <c r="L12" s="22">
        <f>'[4]Evaluación de Controles'!X25</f>
        <v>85</v>
      </c>
      <c r="M12" s="22">
        <f>IF('[4]Evaluación de Controles'!F25="X",IF(L12&gt;75,IF(F12&gt;2,F12-2,IF(F12&gt;1,F12-1,F12)),IF(L12&gt;50,IF(F12&gt;1,F12-1,F12),F12)),F12)</f>
        <v>2</v>
      </c>
      <c r="N12" s="22">
        <f>IF('[4]Evaluación de Controles'!H25="X",IF(L12&gt;75,IF(G12&gt;2,G12-2,IF(G12&gt;1,G12-1,G12)),IF(L12&gt;50,IF(G12&gt;1,G12-1,G12),G12)),G12)</f>
        <v>3</v>
      </c>
      <c r="O12" s="26" t="str">
        <f>INDEX([4]Listas!$L$4:$P$8,M12,N12)</f>
        <v>MODERADA</v>
      </c>
      <c r="P12" s="25" t="s">
        <v>203</v>
      </c>
      <c r="Q12" s="24" t="s">
        <v>222</v>
      </c>
      <c r="R12" s="25" t="s">
        <v>223</v>
      </c>
      <c r="S12" s="22" t="s">
        <v>206</v>
      </c>
      <c r="T12" s="22" t="s">
        <v>224</v>
      </c>
      <c r="U12" s="22" t="s">
        <v>225</v>
      </c>
      <c r="V12" s="33">
        <v>1</v>
      </c>
      <c r="W12" s="30" t="s">
        <v>226</v>
      </c>
      <c r="X12" s="33">
        <v>1</v>
      </c>
      <c r="Y12" s="74" t="s">
        <v>309</v>
      </c>
      <c r="Z12" s="349">
        <v>1</v>
      </c>
      <c r="AA12" s="348" t="s">
        <v>701</v>
      </c>
      <c r="AB12" s="349"/>
      <c r="AC12" s="348"/>
      <c r="AD12" s="145"/>
      <c r="AE12" s="145"/>
      <c r="AF12" s="145"/>
      <c r="AG12" s="145"/>
    </row>
    <row r="13" spans="1:33" s="19" customFormat="1" ht="105.75" hidden="1" customHeight="1" x14ac:dyDescent="0.25">
      <c r="A13" s="29"/>
      <c r="B13" s="22"/>
      <c r="C13" s="28"/>
      <c r="D13" s="22"/>
      <c r="E13" s="23"/>
      <c r="F13" s="22"/>
      <c r="G13" s="22"/>
      <c r="H13" s="26"/>
      <c r="I13" s="27"/>
      <c r="J13" s="25"/>
      <c r="K13" s="25"/>
      <c r="L13" s="22"/>
      <c r="M13" s="22"/>
      <c r="N13" s="22"/>
      <c r="O13" s="26"/>
      <c r="P13" s="25"/>
      <c r="Q13" s="24"/>
      <c r="R13" s="25"/>
      <c r="S13" s="22"/>
      <c r="T13" s="22"/>
      <c r="U13" s="22"/>
      <c r="V13" s="68"/>
      <c r="W13" s="69"/>
      <c r="X13" s="68"/>
      <c r="Y13" s="70"/>
    </row>
    <row r="14" spans="1:33" s="19" customFormat="1" ht="115.5" hidden="1" customHeight="1" x14ac:dyDescent="0.25">
      <c r="A14" s="29"/>
      <c r="B14" s="22"/>
      <c r="C14" s="28"/>
      <c r="D14" s="22"/>
      <c r="E14" s="23"/>
      <c r="F14" s="22"/>
      <c r="G14" s="22"/>
      <c r="H14" s="26"/>
      <c r="I14" s="27"/>
      <c r="J14" s="25"/>
      <c r="K14" s="25"/>
      <c r="L14" s="22"/>
      <c r="M14" s="22"/>
      <c r="N14" s="22"/>
      <c r="O14" s="26"/>
      <c r="P14" s="25"/>
      <c r="Q14" s="24"/>
      <c r="R14" s="25"/>
      <c r="S14" s="22"/>
      <c r="T14" s="22"/>
      <c r="U14" s="22"/>
      <c r="V14" s="68"/>
      <c r="W14" s="69"/>
      <c r="X14" s="68"/>
      <c r="Y14" s="70"/>
    </row>
    <row r="15" spans="1:33" ht="26.25" x14ac:dyDescent="0.2">
      <c r="H15" s="1"/>
      <c r="I15" s="1"/>
      <c r="J15" s="1"/>
      <c r="O15" s="1"/>
      <c r="P15" s="1"/>
      <c r="U15" s="1"/>
      <c r="V15" s="71"/>
      <c r="W15" s="70"/>
      <c r="X15" s="71"/>
      <c r="Y15" s="70"/>
    </row>
    <row r="16" spans="1:33" x14ac:dyDescent="0.2">
      <c r="F16" s="425" t="s">
        <v>6</v>
      </c>
      <c r="G16" s="425"/>
      <c r="H16" s="10">
        <f>COUNTIF(H10:H12,"BAJA")</f>
        <v>0</v>
      </c>
      <c r="I16" s="1"/>
      <c r="J16" s="1"/>
      <c r="M16" s="425" t="s">
        <v>6</v>
      </c>
      <c r="N16" s="425"/>
      <c r="O16" s="10">
        <f>COUNTIF(O10:O12,"BAJA")</f>
        <v>0</v>
      </c>
      <c r="P16" s="1"/>
      <c r="U16" s="1"/>
      <c r="V16" s="1"/>
      <c r="X16" s="1"/>
    </row>
    <row r="17" spans="2:24" x14ac:dyDescent="0.2">
      <c r="F17" s="425" t="s">
        <v>5</v>
      </c>
      <c r="G17" s="425"/>
      <c r="H17" s="10">
        <f>COUNTIF(H10:H12,"MODERADA")</f>
        <v>0</v>
      </c>
      <c r="I17" s="1"/>
      <c r="J17" s="1"/>
      <c r="M17" s="425" t="s">
        <v>5</v>
      </c>
      <c r="N17" s="425"/>
      <c r="O17" s="10">
        <f>COUNTIF(O10:O12,"MODERADA")</f>
        <v>2</v>
      </c>
      <c r="P17" s="1"/>
      <c r="U17" s="1"/>
      <c r="V17" s="1"/>
      <c r="X17" s="1"/>
    </row>
    <row r="18" spans="2:24" x14ac:dyDescent="0.2">
      <c r="B18" s="15"/>
      <c r="D18" s="15"/>
      <c r="F18" s="425" t="s">
        <v>4</v>
      </c>
      <c r="G18" s="425"/>
      <c r="H18" s="10">
        <f>COUNTIF(H10:H12,"ALTA")</f>
        <v>2</v>
      </c>
      <c r="I18" s="1"/>
      <c r="J18" s="1"/>
      <c r="M18" s="425" t="s">
        <v>4</v>
      </c>
      <c r="N18" s="425"/>
      <c r="O18" s="10">
        <f>COUNTIF(O10:O12,"ALTA")</f>
        <v>1</v>
      </c>
      <c r="P18" s="1"/>
      <c r="U18" s="1"/>
      <c r="V18" s="1"/>
      <c r="X18" s="1"/>
    </row>
    <row r="19" spans="2:24" ht="15.75" x14ac:dyDescent="0.2">
      <c r="B19" s="14" t="s">
        <v>3</v>
      </c>
      <c r="D19" s="13" t="s">
        <v>2</v>
      </c>
      <c r="F19" s="425" t="s">
        <v>1</v>
      </c>
      <c r="G19" s="425"/>
      <c r="H19" s="10">
        <f>COUNTIF(H10:H12,"EXTREMA")</f>
        <v>1</v>
      </c>
      <c r="I19" s="1"/>
      <c r="J19" s="1"/>
      <c r="M19" s="425" t="s">
        <v>1</v>
      </c>
      <c r="N19" s="425"/>
      <c r="O19" s="10">
        <f>COUNTIF(O10:O12,"EXTREMA")</f>
        <v>0</v>
      </c>
      <c r="P19" s="1"/>
      <c r="U19" s="1"/>
      <c r="V19" s="1"/>
      <c r="X19" s="1"/>
    </row>
    <row r="20" spans="2:24" x14ac:dyDescent="0.2">
      <c r="H20" s="1"/>
      <c r="I20" s="1"/>
      <c r="J20" s="1"/>
      <c r="O20" s="1"/>
      <c r="P20" s="1"/>
      <c r="U20" s="1"/>
      <c r="V20" s="1"/>
      <c r="X20" s="1"/>
    </row>
    <row r="21" spans="2:24" x14ac:dyDescent="0.2">
      <c r="H21" s="1"/>
      <c r="I21" s="1"/>
      <c r="J21" s="1"/>
      <c r="O21" s="1"/>
      <c r="P21" s="1"/>
      <c r="U21" s="1"/>
      <c r="V21" s="1"/>
      <c r="X21" s="1"/>
    </row>
    <row r="22" spans="2:24" ht="15.75" x14ac:dyDescent="0.2">
      <c r="B22" s="6"/>
      <c r="C22" s="5"/>
      <c r="H22" s="1"/>
      <c r="I22" s="1"/>
      <c r="J22" s="1"/>
      <c r="O22" s="1"/>
      <c r="P22" s="1"/>
      <c r="U22" s="1"/>
    </row>
    <row r="23" spans="2:24" x14ac:dyDescent="0.2">
      <c r="H23" s="1"/>
      <c r="I23" s="1"/>
      <c r="J23" s="1"/>
      <c r="O23" s="1"/>
      <c r="P23" s="1"/>
      <c r="U23" s="1"/>
    </row>
    <row r="24" spans="2:24" x14ac:dyDescent="0.2">
      <c r="H24" s="1"/>
      <c r="I24" s="1"/>
      <c r="J24" s="1"/>
      <c r="O24" s="1"/>
      <c r="P24" s="1"/>
      <c r="U24" s="1"/>
    </row>
    <row r="25" spans="2:24" x14ac:dyDescent="0.2">
      <c r="H25" s="1"/>
      <c r="I25" s="1"/>
      <c r="J25" s="1"/>
      <c r="O25" s="1"/>
      <c r="P25" s="1"/>
      <c r="U25" s="1"/>
    </row>
    <row r="26" spans="2:24" x14ac:dyDescent="0.2">
      <c r="H26" s="1"/>
      <c r="I26" s="1"/>
      <c r="J26" s="1"/>
      <c r="O26" s="1"/>
      <c r="P26" s="1"/>
      <c r="U26" s="1"/>
    </row>
    <row r="27" spans="2:24" x14ac:dyDescent="0.2">
      <c r="H27" s="1"/>
      <c r="I27" s="1"/>
      <c r="J27" s="1"/>
      <c r="O27" s="1"/>
      <c r="P27" s="1"/>
      <c r="U27" s="1"/>
    </row>
    <row r="28" spans="2:24" x14ac:dyDescent="0.2">
      <c r="H28" s="1"/>
      <c r="I28" s="1"/>
      <c r="J28" s="1"/>
      <c r="O28" s="1"/>
      <c r="P28" s="1"/>
      <c r="U28" s="1"/>
    </row>
    <row r="29" spans="2:24" x14ac:dyDescent="0.2">
      <c r="H29" s="1"/>
      <c r="I29" s="1"/>
      <c r="J29" s="1"/>
      <c r="O29" s="1"/>
      <c r="P29" s="1"/>
      <c r="U29" s="1"/>
    </row>
    <row r="30" spans="2:24" ht="23.25" customHeight="1" x14ac:dyDescent="0.2">
      <c r="H30" s="1"/>
      <c r="I30" s="1"/>
      <c r="J30" s="1"/>
      <c r="O30" s="1"/>
      <c r="P30" s="1"/>
      <c r="U30" s="1"/>
    </row>
    <row r="31" spans="2:24" x14ac:dyDescent="0.2">
      <c r="H31" s="1"/>
      <c r="I31" s="1"/>
      <c r="J31" s="1"/>
      <c r="O31" s="1"/>
      <c r="P31" s="1"/>
      <c r="U31" s="1"/>
    </row>
    <row r="32" spans="2:24" x14ac:dyDescent="0.2">
      <c r="H32" s="1"/>
      <c r="I32" s="1"/>
      <c r="J32" s="1"/>
      <c r="O32" s="1"/>
      <c r="P32" s="1"/>
      <c r="U32" s="1"/>
    </row>
    <row r="33" spans="1:25" x14ac:dyDescent="0.2">
      <c r="H33" s="1"/>
      <c r="I33" s="1"/>
      <c r="J33" s="1"/>
      <c r="O33" s="1"/>
      <c r="P33" s="1"/>
      <c r="U33" s="1"/>
    </row>
    <row r="34" spans="1:25" s="2" customFormat="1" x14ac:dyDescent="0.2">
      <c r="A34" s="1"/>
      <c r="B34" s="1"/>
      <c r="C34" s="1"/>
      <c r="D34" s="1"/>
      <c r="E34" s="1"/>
      <c r="F34" s="1"/>
      <c r="G34" s="1"/>
      <c r="H34" s="1"/>
      <c r="I34" s="1"/>
      <c r="J34" s="1"/>
      <c r="K34" s="1"/>
      <c r="L34" s="1"/>
      <c r="M34" s="1"/>
      <c r="N34" s="1"/>
      <c r="O34" s="1"/>
      <c r="P34" s="1"/>
      <c r="Q34" s="1"/>
      <c r="R34" s="1"/>
      <c r="S34" s="1"/>
      <c r="T34" s="1"/>
      <c r="U34" s="1"/>
      <c r="W34" s="1"/>
      <c r="Y34" s="1"/>
    </row>
    <row r="35" spans="1:25" s="2" customFormat="1" x14ac:dyDescent="0.2">
      <c r="A35" s="1"/>
      <c r="B35" s="1"/>
      <c r="C35" s="1"/>
      <c r="D35" s="1"/>
      <c r="E35" s="1"/>
      <c r="F35" s="1"/>
      <c r="G35" s="1"/>
      <c r="H35" s="1"/>
      <c r="I35" s="1"/>
      <c r="J35" s="1"/>
      <c r="K35" s="1"/>
      <c r="L35" s="1"/>
      <c r="M35" s="1"/>
      <c r="N35" s="1"/>
      <c r="O35" s="1"/>
      <c r="P35" s="1"/>
      <c r="Q35" s="1"/>
      <c r="R35" s="1"/>
      <c r="S35" s="1"/>
      <c r="T35" s="1"/>
      <c r="U35" s="1"/>
      <c r="W35" s="1"/>
      <c r="Y35" s="1"/>
    </row>
    <row r="36" spans="1:25" s="2" customFormat="1" x14ac:dyDescent="0.2">
      <c r="A36" s="1"/>
      <c r="B36" s="1"/>
      <c r="C36" s="1"/>
      <c r="D36" s="1"/>
      <c r="E36" s="1"/>
      <c r="F36" s="1"/>
      <c r="G36" s="1"/>
      <c r="H36" s="1"/>
      <c r="I36" s="1"/>
      <c r="J36" s="1"/>
      <c r="K36" s="1"/>
      <c r="L36" s="1"/>
      <c r="M36" s="1"/>
      <c r="N36" s="1"/>
      <c r="O36" s="1"/>
      <c r="P36" s="1"/>
      <c r="Q36" s="1"/>
      <c r="R36" s="1"/>
      <c r="S36" s="1"/>
      <c r="T36" s="1"/>
      <c r="U36" s="1"/>
      <c r="W36" s="1"/>
      <c r="Y36" s="1"/>
    </row>
  </sheetData>
  <mergeCells count="37">
    <mergeCell ref="B8:B9"/>
    <mergeCell ref="C8:C9"/>
    <mergeCell ref="D8:D9"/>
    <mergeCell ref="E8:E9"/>
    <mergeCell ref="L8:L9"/>
    <mergeCell ref="M8:N8"/>
    <mergeCell ref="O8:O9"/>
    <mergeCell ref="U8:U9"/>
    <mergeCell ref="I8:I9"/>
    <mergeCell ref="E5:P5"/>
    <mergeCell ref="Q5:R5"/>
    <mergeCell ref="S5:U5"/>
    <mergeCell ref="E6:U6"/>
    <mergeCell ref="F19:G19"/>
    <mergeCell ref="M19:N19"/>
    <mergeCell ref="F16:G16"/>
    <mergeCell ref="M16:N16"/>
    <mergeCell ref="F17:G17"/>
    <mergeCell ref="M17:N17"/>
    <mergeCell ref="F18:G18"/>
    <mergeCell ref="M18:N18"/>
    <mergeCell ref="AD8:AE8"/>
    <mergeCell ref="AF8:AG8"/>
    <mergeCell ref="Q8:Q9"/>
    <mergeCell ref="E1:X1"/>
    <mergeCell ref="E2:X2"/>
    <mergeCell ref="R8:R9"/>
    <mergeCell ref="S8:S9"/>
    <mergeCell ref="T8:T9"/>
    <mergeCell ref="H8:H9"/>
    <mergeCell ref="P8:P9"/>
    <mergeCell ref="AB8:AC8"/>
    <mergeCell ref="Z8:AA8"/>
    <mergeCell ref="F8:G8"/>
    <mergeCell ref="V8:W8"/>
    <mergeCell ref="X8:Y8"/>
    <mergeCell ref="J8:K8"/>
  </mergeCells>
  <conditionalFormatting sqref="H4 O4 H7 O7 H15:H1048576 O15:O1048576">
    <cfRule type="cellIs" dxfId="450" priority="87" operator="equal">
      <formula>"BAJA"</formula>
    </cfRule>
  </conditionalFormatting>
  <conditionalFormatting sqref="H4 O4 H7 O7 H15:H1048576 O15:O1048576">
    <cfRule type="cellIs" dxfId="449" priority="84" operator="equal">
      <formula>"EXTREMA"</formula>
    </cfRule>
    <cfRule type="cellIs" dxfId="448" priority="85" operator="equal">
      <formula>"ALTA"</formula>
    </cfRule>
    <cfRule type="cellIs" dxfId="447" priority="86" operator="equal">
      <formula>"MODERADA"</formula>
    </cfRule>
  </conditionalFormatting>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H16:H19">
    <cfRule type="cellIs" dxfId="446" priority="82" operator="equal">
      <formula>"BAJA"</formula>
    </cfRule>
  </conditionalFormatting>
  <conditionalFormatting sqref="H16:H19">
    <cfRule type="cellIs" dxfId="445" priority="79" operator="equal">
      <formula>"EXTREMA"</formula>
    </cfRule>
    <cfRule type="cellIs" dxfId="444" priority="80" operator="equal">
      <formula>"ALTA"</formula>
    </cfRule>
    <cfRule type="cellIs" dxfId="443" priority="81" operator="equal">
      <formula>"MODERADA"</formula>
    </cfRule>
  </conditionalFormatting>
  <conditionalFormatting sqref="F16:F19">
    <cfRule type="colorScale" priority="78">
      <colorScale>
        <cfvo type="num" val="1"/>
        <cfvo type="num" val="3"/>
        <cfvo type="num" val="5"/>
        <color theme="6" tint="-0.499984740745262"/>
        <color rgb="FFFFFF00"/>
        <color rgb="FFC00000"/>
      </colorScale>
    </cfRule>
  </conditionalFormatting>
  <conditionalFormatting sqref="H16:H19">
    <cfRule type="cellIs" dxfId="442" priority="77" operator="equal">
      <formula>"BAJA"</formula>
    </cfRule>
  </conditionalFormatting>
  <conditionalFormatting sqref="H16:H19">
    <cfRule type="cellIs" dxfId="441" priority="74" operator="equal">
      <formula>"EXTREMA"</formula>
    </cfRule>
    <cfRule type="cellIs" dxfId="440" priority="75" operator="equal">
      <formula>"ALTA"</formula>
    </cfRule>
    <cfRule type="cellIs" dxfId="439" priority="76" operator="equal">
      <formula>"MODERADA"</formula>
    </cfRule>
  </conditionalFormatting>
  <conditionalFormatting sqref="F16:F19">
    <cfRule type="colorScale" priority="73">
      <colorScale>
        <cfvo type="num" val="1"/>
        <cfvo type="num" val="3"/>
        <cfvo type="num" val="5"/>
        <color theme="6" tint="-0.499984740745262"/>
        <color rgb="FFFFFF00"/>
        <color rgb="FFC00000"/>
      </colorScale>
    </cfRule>
  </conditionalFormatting>
  <conditionalFormatting sqref="H16:H19">
    <cfRule type="cellIs" dxfId="438" priority="72" operator="equal">
      <formula>"BAJA"</formula>
    </cfRule>
  </conditionalFormatting>
  <conditionalFormatting sqref="H16:H19">
    <cfRule type="cellIs" dxfId="437" priority="69" operator="equal">
      <formula>"EXTREMA"</formula>
    </cfRule>
    <cfRule type="cellIs" dxfId="436" priority="70" operator="equal">
      <formula>"ALTA"</formula>
    </cfRule>
    <cfRule type="cellIs" dxfId="435" priority="71" operator="equal">
      <formula>"MODERADA"</formula>
    </cfRule>
  </conditionalFormatting>
  <conditionalFormatting sqref="F16:F19">
    <cfRule type="colorScale" priority="68">
      <colorScale>
        <cfvo type="num" val="1"/>
        <cfvo type="num" val="3"/>
        <cfvo type="num" val="5"/>
        <color theme="6" tint="-0.499984740745262"/>
        <color rgb="FFFFFF00"/>
        <color rgb="FFC00000"/>
      </colorScale>
    </cfRule>
  </conditionalFormatting>
  <conditionalFormatting sqref="H16:H19">
    <cfRule type="cellIs" dxfId="434" priority="67" operator="equal">
      <formula>"BAJA"</formula>
    </cfRule>
  </conditionalFormatting>
  <conditionalFormatting sqref="H16:H19">
    <cfRule type="cellIs" dxfId="433" priority="64" operator="equal">
      <formula>"EXTREMA"</formula>
    </cfRule>
    <cfRule type="cellIs" dxfId="432" priority="65" operator="equal">
      <formula>"ALTA"</formula>
    </cfRule>
    <cfRule type="cellIs" dxfId="431" priority="66" operator="equal">
      <formula>"MODERADA"</formula>
    </cfRule>
  </conditionalFormatting>
  <conditionalFormatting sqref="F16:F19">
    <cfRule type="colorScale" priority="63">
      <colorScale>
        <cfvo type="num" val="1"/>
        <cfvo type="num" val="3"/>
        <cfvo type="num" val="5"/>
        <color theme="6" tint="-0.499984740745262"/>
        <color rgb="FFFFFF00"/>
        <color rgb="FFC00000"/>
      </colorScale>
    </cfRule>
  </conditionalFormatting>
  <conditionalFormatting sqref="H16:H19">
    <cfRule type="cellIs" dxfId="430" priority="62" operator="equal">
      <formula>"BAJA"</formula>
    </cfRule>
  </conditionalFormatting>
  <conditionalFormatting sqref="H16:H19">
    <cfRule type="cellIs" dxfId="429" priority="59" operator="equal">
      <formula>"EXTREMA"</formula>
    </cfRule>
    <cfRule type="cellIs" dxfId="428" priority="60" operator="equal">
      <formula>"ALTA"</formula>
    </cfRule>
    <cfRule type="cellIs" dxfId="427" priority="61" operator="equal">
      <formula>"MODERADA"</formula>
    </cfRule>
  </conditionalFormatting>
  <conditionalFormatting sqref="F16:F19">
    <cfRule type="colorScale" priority="58">
      <colorScale>
        <cfvo type="num" val="1"/>
        <cfvo type="num" val="3"/>
        <cfvo type="num" val="5"/>
        <color theme="6" tint="-0.499984740745262"/>
        <color rgb="FFFFFF00"/>
        <color rgb="FFC00000"/>
      </colorScale>
    </cfRule>
  </conditionalFormatting>
  <conditionalFormatting sqref="H16:H19">
    <cfRule type="cellIs" dxfId="426" priority="57" operator="equal">
      <formula>"BAJA"</formula>
    </cfRule>
  </conditionalFormatting>
  <conditionalFormatting sqref="H16:H19">
    <cfRule type="cellIs" dxfId="425" priority="54" operator="equal">
      <formula>"EXTREMA"</formula>
    </cfRule>
    <cfRule type="cellIs" dxfId="424" priority="55" operator="equal">
      <formula>"ALTA"</formula>
    </cfRule>
    <cfRule type="cellIs" dxfId="423" priority="56" operator="equal">
      <formula>"MODERADA"</formula>
    </cfRule>
  </conditionalFormatting>
  <conditionalFormatting sqref="O16:O19">
    <cfRule type="cellIs" dxfId="422" priority="53" operator="equal">
      <formula>"BAJA"</formula>
    </cfRule>
  </conditionalFormatting>
  <conditionalFormatting sqref="O16:O19">
    <cfRule type="cellIs" dxfId="421" priority="50" operator="equal">
      <formula>"EXTREMA"</formula>
    </cfRule>
    <cfRule type="cellIs" dxfId="420" priority="51" operator="equal">
      <formula>"ALTA"</formula>
    </cfRule>
    <cfRule type="cellIs" dxfId="419" priority="52" operator="equal">
      <formula>"MODERADA"</formula>
    </cfRule>
  </conditionalFormatting>
  <conditionalFormatting sqref="M16:M19">
    <cfRule type="colorScale" priority="49">
      <colorScale>
        <cfvo type="num" val="1"/>
        <cfvo type="num" val="3"/>
        <cfvo type="num" val="5"/>
        <color theme="6" tint="-0.499984740745262"/>
        <color rgb="FFFFFF00"/>
        <color rgb="FFC00000"/>
      </colorScale>
    </cfRule>
  </conditionalFormatting>
  <conditionalFormatting sqref="O16:O19">
    <cfRule type="cellIs" dxfId="418" priority="48" operator="equal">
      <formula>"BAJA"</formula>
    </cfRule>
  </conditionalFormatting>
  <conditionalFormatting sqref="O16:O19">
    <cfRule type="cellIs" dxfId="417" priority="45" operator="equal">
      <formula>"EXTREMA"</formula>
    </cfRule>
    <cfRule type="cellIs" dxfId="416" priority="46" operator="equal">
      <formula>"ALTA"</formula>
    </cfRule>
    <cfRule type="cellIs" dxfId="415" priority="47" operator="equal">
      <formula>"MODERADA"</formula>
    </cfRule>
  </conditionalFormatting>
  <conditionalFormatting sqref="M16:M19">
    <cfRule type="colorScale" priority="44">
      <colorScale>
        <cfvo type="num" val="1"/>
        <cfvo type="num" val="3"/>
        <cfvo type="num" val="5"/>
        <color theme="6" tint="-0.499984740745262"/>
        <color rgb="FFFFFF00"/>
        <color rgb="FFC00000"/>
      </colorScale>
    </cfRule>
  </conditionalFormatting>
  <conditionalFormatting sqref="O16:O19">
    <cfRule type="cellIs" dxfId="414" priority="43" operator="equal">
      <formula>"BAJA"</formula>
    </cfRule>
  </conditionalFormatting>
  <conditionalFormatting sqref="O16:O19">
    <cfRule type="cellIs" dxfId="413" priority="40" operator="equal">
      <formula>"EXTREMA"</formula>
    </cfRule>
    <cfRule type="cellIs" dxfId="412" priority="41" operator="equal">
      <formula>"ALTA"</formula>
    </cfRule>
    <cfRule type="cellIs" dxfId="411" priority="42" operator="equal">
      <formula>"MODERADA"</formula>
    </cfRule>
  </conditionalFormatting>
  <conditionalFormatting sqref="M16:M19">
    <cfRule type="colorScale" priority="39">
      <colorScale>
        <cfvo type="num" val="1"/>
        <cfvo type="num" val="3"/>
        <cfvo type="num" val="5"/>
        <color theme="6" tint="-0.499984740745262"/>
        <color rgb="FFFFFF00"/>
        <color rgb="FFC00000"/>
      </colorScale>
    </cfRule>
  </conditionalFormatting>
  <conditionalFormatting sqref="O16:O19">
    <cfRule type="cellIs" dxfId="410" priority="38" operator="equal">
      <formula>"BAJA"</formula>
    </cfRule>
  </conditionalFormatting>
  <conditionalFormatting sqref="O16:O19">
    <cfRule type="cellIs" dxfId="409" priority="35" operator="equal">
      <formula>"EXTREMA"</formula>
    </cfRule>
    <cfRule type="cellIs" dxfId="408" priority="36" operator="equal">
      <formula>"ALTA"</formula>
    </cfRule>
    <cfRule type="cellIs" dxfId="407" priority="37" operator="equal">
      <formula>"MODERADA"</formula>
    </cfRule>
  </conditionalFormatting>
  <conditionalFormatting sqref="M16:M19">
    <cfRule type="colorScale" priority="34">
      <colorScale>
        <cfvo type="num" val="1"/>
        <cfvo type="num" val="3"/>
        <cfvo type="num" val="5"/>
        <color theme="6" tint="-0.499984740745262"/>
        <color rgb="FFFFFF00"/>
        <color rgb="FFC00000"/>
      </colorScale>
    </cfRule>
  </conditionalFormatting>
  <conditionalFormatting sqref="O16:O19">
    <cfRule type="cellIs" dxfId="406" priority="33" operator="equal">
      <formula>"BAJA"</formula>
    </cfRule>
  </conditionalFormatting>
  <conditionalFormatting sqref="O16:O19">
    <cfRule type="cellIs" dxfId="405" priority="30" operator="equal">
      <formula>"EXTREMA"</formula>
    </cfRule>
    <cfRule type="cellIs" dxfId="404" priority="31" operator="equal">
      <formula>"ALTA"</formula>
    </cfRule>
    <cfRule type="cellIs" dxfId="403" priority="32" operator="equal">
      <formula>"MODERADA"</formula>
    </cfRule>
  </conditionalFormatting>
  <conditionalFormatting sqref="M16:M19">
    <cfRule type="colorScale" priority="29">
      <colorScale>
        <cfvo type="num" val="1"/>
        <cfvo type="num" val="3"/>
        <cfvo type="num" val="5"/>
        <color theme="6" tint="-0.499984740745262"/>
        <color rgb="FFFFFF00"/>
        <color rgb="FFC00000"/>
      </colorScale>
    </cfRule>
  </conditionalFormatting>
  <conditionalFormatting sqref="O16:O19">
    <cfRule type="cellIs" dxfId="402" priority="28" operator="equal">
      <formula>"BAJA"</formula>
    </cfRule>
  </conditionalFormatting>
  <conditionalFormatting sqref="O16:O19">
    <cfRule type="cellIs" dxfId="401" priority="25" operator="equal">
      <formula>"EXTREMA"</formula>
    </cfRule>
    <cfRule type="cellIs" dxfId="400" priority="26" operator="equal">
      <formula>"ALTA"</formula>
    </cfRule>
    <cfRule type="cellIs" dxfId="399" priority="27" operator="equal">
      <formula>"MODERADA"</formula>
    </cfRule>
  </conditionalFormatting>
  <conditionalFormatting sqref="H10:H14">
    <cfRule type="cellIs" dxfId="398" priority="21" operator="equal">
      <formula>"EXTREMA"</formula>
    </cfRule>
    <cfRule type="cellIs" dxfId="397" priority="22" operator="equal">
      <formula>"ALTA"</formula>
    </cfRule>
    <cfRule type="cellIs" dxfId="396" priority="23" operator="equal">
      <formula>"MODERADA"</formula>
    </cfRule>
    <cfRule type="cellIs" dxfId="395" priority="24" operator="equal">
      <formula>"BAJA"</formula>
    </cfRule>
  </conditionalFormatting>
  <conditionalFormatting sqref="O10:O14">
    <cfRule type="cellIs" dxfId="394" priority="17" operator="equal">
      <formula>"EXTREMA"</formula>
    </cfRule>
    <cfRule type="cellIs" dxfId="393" priority="18" operator="equal">
      <formula>"ALTA"</formula>
    </cfRule>
    <cfRule type="cellIs" dxfId="392" priority="19" operator="equal">
      <formula>"MODERADA"</formula>
    </cfRule>
    <cfRule type="cellIs" dxfId="391" priority="20" operator="equal">
      <formula>"BAJA"</formula>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H8:H9 O8:O9">
    <cfRule type="cellIs" dxfId="390" priority="15" operator="equal">
      <formula>"BAJA"</formula>
    </cfRule>
  </conditionalFormatting>
  <conditionalFormatting sqref="H8:H9 O8:O9">
    <cfRule type="cellIs" dxfId="389" priority="12" operator="equal">
      <formula>"EXTREMA"</formula>
    </cfRule>
    <cfRule type="cellIs" dxfId="388" priority="13" operator="equal">
      <formula>"ALTA"</formula>
    </cfRule>
    <cfRule type="cellIs" dxfId="387" priority="14" operator="equal">
      <formula>"MODERADA"</formula>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K3 R3">
    <cfRule type="cellIs" dxfId="386" priority="5" operator="equal">
      <formula>"BAJA"</formula>
    </cfRule>
  </conditionalFormatting>
  <conditionalFormatting sqref="K3 R3">
    <cfRule type="cellIs" dxfId="385" priority="2" operator="equal">
      <formula>"EXTREMA"</formula>
    </cfRule>
    <cfRule type="cellIs" dxfId="384" priority="3" operator="equal">
      <formula>"ALTA"</formula>
    </cfRule>
    <cfRule type="cellIs" dxfId="383"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9685039370078741" top="0.55118110236220474" bottom="0.74803149606299213" header="0.31496062992125984" footer="0.15748031496062992"/>
  <pageSetup paperSize="5" scale="5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fitToPage="1"/>
  </sheetPr>
  <dimension ref="A1:AG57"/>
  <sheetViews>
    <sheetView showGridLines="0" topLeftCell="A14" zoomScale="70" zoomScaleNormal="70" workbookViewId="0">
      <selection activeCell="AA1" sqref="B1:AA21"/>
    </sheetView>
  </sheetViews>
  <sheetFormatPr baseColWidth="10" defaultColWidth="11.42578125" defaultRowHeight="12" x14ac:dyDescent="0.2"/>
  <cols>
    <col min="1" max="1" width="4.71093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27.7109375"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7109375" style="2" customWidth="1"/>
    <col min="22" max="22" width="16.7109375" style="2" hidden="1" customWidth="1"/>
    <col min="23" max="23" width="54.28515625" style="1" hidden="1" customWidth="1"/>
    <col min="24" max="24" width="22.42578125" style="2" hidden="1" customWidth="1"/>
    <col min="25" max="25" width="56.140625" style="1" hidden="1" customWidth="1"/>
    <col min="26" max="26" width="19.5703125" style="1" customWidth="1"/>
    <col min="27" max="27" width="44.7109375" style="1" customWidth="1"/>
    <col min="28" max="28" width="19.5703125" style="1" customWidth="1"/>
    <col min="29" max="29" width="54.42578125" style="1" customWidth="1"/>
    <col min="30" max="30" width="28.42578125" style="1" customWidth="1"/>
    <col min="31" max="31" width="36.140625" style="1" customWidth="1"/>
    <col min="32" max="32" width="27.5703125" style="1" customWidth="1"/>
    <col min="33" max="33" width="43.42578125" style="1" customWidth="1"/>
    <col min="34" max="16384" width="11.42578125" style="1"/>
  </cols>
  <sheetData>
    <row r="1" spans="1:33" ht="21" customHeight="1" x14ac:dyDescent="0.35">
      <c r="B1" s="57"/>
      <c r="C1" s="57"/>
      <c r="E1" s="444" t="s">
        <v>379</v>
      </c>
      <c r="F1" s="444"/>
      <c r="G1" s="444"/>
      <c r="H1" s="444"/>
      <c r="I1" s="444"/>
      <c r="J1" s="444"/>
      <c r="K1" s="444"/>
      <c r="L1" s="444"/>
      <c r="M1" s="444"/>
      <c r="N1" s="444"/>
      <c r="O1" s="444"/>
      <c r="P1" s="444"/>
      <c r="Q1" s="444"/>
      <c r="R1" s="444"/>
      <c r="S1" s="444"/>
      <c r="T1" s="444"/>
      <c r="U1" s="444"/>
      <c r="V1" s="444"/>
      <c r="W1" s="444"/>
      <c r="X1" s="444"/>
    </row>
    <row r="2" spans="1:33" ht="39" customHeight="1" x14ac:dyDescent="0.35">
      <c r="B2" s="57"/>
      <c r="C2" s="57"/>
      <c r="E2" s="444" t="s">
        <v>380</v>
      </c>
      <c r="F2" s="444"/>
      <c r="G2" s="444"/>
      <c r="H2" s="444"/>
      <c r="I2" s="444"/>
      <c r="J2" s="444"/>
      <c r="K2" s="444"/>
      <c r="L2" s="444"/>
      <c r="M2" s="444"/>
      <c r="N2" s="444"/>
      <c r="O2" s="444"/>
      <c r="P2" s="444"/>
      <c r="Q2" s="444"/>
      <c r="R2" s="444"/>
      <c r="S2" s="444"/>
      <c r="T2" s="444"/>
      <c r="U2" s="444"/>
      <c r="V2" s="444"/>
      <c r="W2" s="444"/>
      <c r="X2" s="444"/>
    </row>
    <row r="3" spans="1:33" ht="57.75" customHeight="1" x14ac:dyDescent="0.35">
      <c r="B3" s="57"/>
      <c r="C3" s="57"/>
      <c r="G3" s="50"/>
      <c r="H3" s="50"/>
      <c r="I3" s="50"/>
      <c r="J3" s="50"/>
      <c r="K3" s="51"/>
      <c r="L3" s="50"/>
      <c r="M3" s="50"/>
      <c r="N3" s="50"/>
      <c r="O3" s="50"/>
      <c r="P3" s="1"/>
      <c r="R3" s="3"/>
      <c r="S3" s="3"/>
      <c r="U3" s="1"/>
      <c r="V3" s="1"/>
    </row>
    <row r="4" spans="1:33" ht="21.75" thickBot="1" x14ac:dyDescent="0.4">
      <c r="D4" s="50"/>
      <c r="E4" s="50"/>
      <c r="F4" s="50"/>
      <c r="G4" s="50"/>
      <c r="H4" s="51"/>
      <c r="I4" s="50"/>
      <c r="J4" s="50"/>
      <c r="K4" s="50"/>
      <c r="L4" s="50"/>
    </row>
    <row r="5" spans="1:33" s="19" customFormat="1" ht="24" customHeight="1" x14ac:dyDescent="0.25">
      <c r="A5" s="47"/>
      <c r="D5" s="375" t="s">
        <v>73</v>
      </c>
      <c r="E5" s="476" t="s">
        <v>147</v>
      </c>
      <c r="F5" s="476"/>
      <c r="G5" s="476"/>
      <c r="H5" s="476"/>
      <c r="I5" s="476"/>
      <c r="J5" s="476"/>
      <c r="K5" s="476"/>
      <c r="L5" s="476"/>
      <c r="M5" s="476"/>
      <c r="N5" s="476"/>
      <c r="O5" s="476"/>
      <c r="P5" s="476"/>
      <c r="Q5" s="477" t="s">
        <v>71</v>
      </c>
      <c r="R5" s="477"/>
      <c r="S5" s="478">
        <v>2022</v>
      </c>
      <c r="T5" s="478"/>
      <c r="U5" s="479"/>
      <c r="V5" s="49"/>
      <c r="X5" s="49"/>
    </row>
    <row r="6" spans="1:33" s="19" customFormat="1" ht="45.75" customHeight="1" thickBot="1" x14ac:dyDescent="0.3">
      <c r="A6" s="47"/>
      <c r="D6" s="376" t="s">
        <v>70</v>
      </c>
      <c r="E6" s="480" t="s">
        <v>148</v>
      </c>
      <c r="F6" s="480"/>
      <c r="G6" s="480"/>
      <c r="H6" s="480"/>
      <c r="I6" s="480"/>
      <c r="J6" s="480"/>
      <c r="K6" s="480"/>
      <c r="L6" s="480"/>
      <c r="M6" s="480"/>
      <c r="N6" s="480"/>
      <c r="O6" s="480"/>
      <c r="P6" s="480"/>
      <c r="Q6" s="480"/>
      <c r="R6" s="480"/>
      <c r="S6" s="480"/>
      <c r="T6" s="480"/>
      <c r="U6" s="481"/>
      <c r="V6" s="48"/>
      <c r="X6" s="48"/>
    </row>
    <row r="7" spans="1:33" s="19" customFormat="1" ht="15" x14ac:dyDescent="0.25">
      <c r="A7" s="47"/>
      <c r="B7" s="46"/>
      <c r="C7" s="46"/>
      <c r="H7" s="44"/>
      <c r="I7" s="45"/>
      <c r="J7" s="45"/>
      <c r="O7" s="44"/>
      <c r="P7" s="44"/>
      <c r="U7" s="44"/>
      <c r="V7" s="44"/>
      <c r="X7" s="44"/>
    </row>
    <row r="8" spans="1:33" s="35" customFormat="1" ht="56.25" customHeight="1" x14ac:dyDescent="0.25">
      <c r="A8" s="43"/>
      <c r="B8" s="414" t="s">
        <v>68</v>
      </c>
      <c r="C8" s="414" t="s">
        <v>67</v>
      </c>
      <c r="D8" s="414" t="s">
        <v>65</v>
      </c>
      <c r="E8" s="445" t="s">
        <v>64</v>
      </c>
      <c r="F8" s="414" t="s">
        <v>63</v>
      </c>
      <c r="G8" s="414"/>
      <c r="H8" s="423" t="s">
        <v>58</v>
      </c>
      <c r="I8" s="418" t="s">
        <v>62</v>
      </c>
      <c r="J8" s="420" t="s">
        <v>61</v>
      </c>
      <c r="K8" s="421"/>
      <c r="L8" s="446" t="s">
        <v>60</v>
      </c>
      <c r="M8" s="414" t="s">
        <v>59</v>
      </c>
      <c r="N8" s="414"/>
      <c r="O8" s="423" t="s">
        <v>58</v>
      </c>
      <c r="P8" s="445" t="s">
        <v>57</v>
      </c>
      <c r="Q8" s="414" t="s">
        <v>56</v>
      </c>
      <c r="R8" s="415" t="s">
        <v>55</v>
      </c>
      <c r="S8" s="414" t="s">
        <v>54</v>
      </c>
      <c r="T8" s="418" t="s">
        <v>53</v>
      </c>
      <c r="U8" s="414" t="s">
        <v>52</v>
      </c>
      <c r="V8" s="482" t="s">
        <v>51</v>
      </c>
      <c r="W8" s="483"/>
      <c r="X8" s="482" t="s">
        <v>305</v>
      </c>
      <c r="Y8" s="483"/>
      <c r="Z8" s="422" t="s">
        <v>689</v>
      </c>
      <c r="AA8" s="422"/>
      <c r="AB8" s="422" t="s">
        <v>690</v>
      </c>
      <c r="AC8" s="422"/>
      <c r="AD8" s="422" t="s">
        <v>691</v>
      </c>
      <c r="AE8" s="422"/>
      <c r="AF8" s="422" t="s">
        <v>692</v>
      </c>
      <c r="AG8" s="422"/>
    </row>
    <row r="9" spans="1:33" s="35" customFormat="1" ht="90" customHeight="1" x14ac:dyDescent="0.25">
      <c r="A9" s="43"/>
      <c r="B9" s="414"/>
      <c r="C9" s="414"/>
      <c r="D9" s="414"/>
      <c r="E9" s="445"/>
      <c r="F9" s="42" t="s">
        <v>48</v>
      </c>
      <c r="G9" s="59" t="s">
        <v>47</v>
      </c>
      <c r="H9" s="424"/>
      <c r="I9" s="419"/>
      <c r="J9" s="58" t="s">
        <v>50</v>
      </c>
      <c r="K9" s="39" t="s">
        <v>49</v>
      </c>
      <c r="L9" s="447"/>
      <c r="M9" s="38" t="s">
        <v>48</v>
      </c>
      <c r="N9" s="37" t="s">
        <v>47</v>
      </c>
      <c r="O9" s="424"/>
      <c r="P9" s="445"/>
      <c r="Q9" s="414"/>
      <c r="R9" s="415"/>
      <c r="S9" s="414"/>
      <c r="T9" s="419"/>
      <c r="U9" s="414"/>
      <c r="V9" s="36" t="s">
        <v>46</v>
      </c>
      <c r="W9" s="36" t="s">
        <v>45</v>
      </c>
      <c r="X9" s="36" t="s">
        <v>46</v>
      </c>
      <c r="Y9" s="36" t="s">
        <v>45</v>
      </c>
      <c r="Z9" s="36" t="s">
        <v>693</v>
      </c>
      <c r="AA9" s="36" t="s">
        <v>45</v>
      </c>
      <c r="AB9" s="36" t="s">
        <v>693</v>
      </c>
      <c r="AC9" s="36" t="s">
        <v>45</v>
      </c>
      <c r="AD9" s="36" t="s">
        <v>693</v>
      </c>
      <c r="AE9" s="36" t="s">
        <v>45</v>
      </c>
      <c r="AF9" s="36" t="s">
        <v>693</v>
      </c>
      <c r="AG9" s="36" t="s">
        <v>45</v>
      </c>
    </row>
    <row r="10" spans="1:33" s="19" customFormat="1" ht="240.75" customHeight="1" x14ac:dyDescent="0.25">
      <c r="A10" s="29">
        <v>1</v>
      </c>
      <c r="B10" s="22" t="s">
        <v>149</v>
      </c>
      <c r="C10" s="28" t="s">
        <v>150</v>
      </c>
      <c r="D10" s="22" t="s">
        <v>151</v>
      </c>
      <c r="E10" s="23" t="s">
        <v>152</v>
      </c>
      <c r="F10" s="22">
        <v>3</v>
      </c>
      <c r="G10" s="22">
        <v>4</v>
      </c>
      <c r="H10" s="26" t="str">
        <f>INDEX([5]Listas!$L$4:$P$8,F10,G10)</f>
        <v>EXTREMA</v>
      </c>
      <c r="I10" s="27" t="s">
        <v>153</v>
      </c>
      <c r="J10" s="25" t="s">
        <v>14</v>
      </c>
      <c r="K10" s="25" t="str">
        <f>IF('[5]Evaluación de Controles'!F26="X","Probabilidad",IF('[5]Evaluación de Controles'!H26="X","Impacto",))</f>
        <v>Probabilidad</v>
      </c>
      <c r="L10" s="22">
        <f>'[5]Evaluación de Controles'!X26</f>
        <v>45</v>
      </c>
      <c r="M10" s="22">
        <f>IF('[5]Evaluación de Controles'!F26="X",IF(L10&gt;75,IF(F10&gt;2,F10-2,IF(F10&gt;1,F10-1,F10)),IF(L10&gt;50,IF(F10&gt;1,F10-1,F10),F10)),F10)</f>
        <v>3</v>
      </c>
      <c r="N10" s="22">
        <f>IF('[5]Evaluación de Controles'!H26="X",IF(L10&gt;75,IF(G10&gt;2,G10-2,IF(G10&gt;1,G10-1,G10)),IF(L10&gt;50,IF(G10&gt;1,G10-1,G10),G10)),G10)</f>
        <v>4</v>
      </c>
      <c r="O10" s="26" t="str">
        <f>INDEX([5]Listas!$L$4:$P$8,M10,N10)</f>
        <v>EXTREMA</v>
      </c>
      <c r="P10" s="25" t="s">
        <v>154</v>
      </c>
      <c r="Q10" s="24" t="s">
        <v>155</v>
      </c>
      <c r="R10" s="23" t="s">
        <v>101</v>
      </c>
      <c r="S10" s="22" t="s">
        <v>156</v>
      </c>
      <c r="T10" s="22" t="s">
        <v>157</v>
      </c>
      <c r="U10" s="22" t="s">
        <v>158</v>
      </c>
      <c r="V10" s="33">
        <v>1</v>
      </c>
      <c r="W10" s="65" t="s">
        <v>159</v>
      </c>
      <c r="X10" s="104">
        <v>1</v>
      </c>
      <c r="Y10" s="105" t="s">
        <v>313</v>
      </c>
      <c r="Z10" s="347">
        <v>1</v>
      </c>
      <c r="AA10" s="346" t="s">
        <v>702</v>
      </c>
      <c r="AB10" s="347"/>
      <c r="AC10" s="346"/>
      <c r="AD10" s="145"/>
      <c r="AE10" s="145"/>
      <c r="AF10" s="145"/>
      <c r="AG10" s="145"/>
    </row>
    <row r="11" spans="1:33" s="19" customFormat="1" ht="157.5" customHeight="1" x14ac:dyDescent="0.25">
      <c r="A11" s="29">
        <v>2</v>
      </c>
      <c r="B11" s="22" t="s">
        <v>160</v>
      </c>
      <c r="C11" s="61" t="s">
        <v>161</v>
      </c>
      <c r="D11" s="22" t="s">
        <v>162</v>
      </c>
      <c r="E11" s="23" t="s">
        <v>105</v>
      </c>
      <c r="F11" s="22">
        <v>1</v>
      </c>
      <c r="G11" s="22">
        <v>4</v>
      </c>
      <c r="H11" s="26" t="str">
        <f>INDEX([5]Listas!$L$4:$P$8,F11,G11)</f>
        <v>ALTA</v>
      </c>
      <c r="I11" s="27" t="s">
        <v>163</v>
      </c>
      <c r="J11" s="25" t="s">
        <v>14</v>
      </c>
      <c r="K11" s="25" t="str">
        <f>IF('[5]Evaluación de Controles'!F27="X","Probabilidad",IF('[5]Evaluación de Controles'!H27="X","Impacto",))</f>
        <v>Probabilidad</v>
      </c>
      <c r="L11" s="22">
        <f>'[5]Evaluación de Controles'!X27</f>
        <v>55</v>
      </c>
      <c r="M11" s="22">
        <f>IF('[5]Evaluación de Controles'!F27="X",IF(L11&gt;75,IF(F11&gt;2,F11-2,IF(F11&gt;1,F11-1,F11)),IF(L11&gt;50,IF(F11&gt;1,F11-1,F11),F11)),F11)</f>
        <v>1</v>
      </c>
      <c r="N11" s="22">
        <f>IF('[5]Evaluación de Controles'!H27="X",IF(L11&gt;75,IF(G11&gt;2,G11-2,IF(G11&gt;1,G11-1,G11)),IF(L11&gt;50,IF(G11&gt;1,G11-1,G11),G11)),G11)</f>
        <v>4</v>
      </c>
      <c r="O11" s="26" t="str">
        <f>INDEX([5]Listas!$L$4:$P$8,M11,N11)</f>
        <v>ALTA</v>
      </c>
      <c r="P11" s="25" t="s">
        <v>103</v>
      </c>
      <c r="Q11" s="24" t="s">
        <v>164</v>
      </c>
      <c r="R11" s="23" t="s">
        <v>165</v>
      </c>
      <c r="S11" s="22" t="s">
        <v>156</v>
      </c>
      <c r="T11" s="22" t="s">
        <v>166</v>
      </c>
      <c r="U11" s="22" t="s">
        <v>167</v>
      </c>
      <c r="V11" s="33">
        <v>1</v>
      </c>
      <c r="W11" s="65" t="s">
        <v>168</v>
      </c>
      <c r="X11" s="104">
        <v>0.5</v>
      </c>
      <c r="Y11" s="105" t="s">
        <v>314</v>
      </c>
      <c r="Z11" s="347">
        <v>0.8</v>
      </c>
      <c r="AA11" s="346" t="s">
        <v>703</v>
      </c>
      <c r="AB11" s="347"/>
      <c r="AC11" s="346"/>
      <c r="AD11" s="145"/>
      <c r="AE11" s="145"/>
      <c r="AF11" s="145"/>
      <c r="AG11" s="145"/>
    </row>
    <row r="12" spans="1:33" s="19" customFormat="1" ht="141" customHeight="1" x14ac:dyDescent="0.25">
      <c r="A12" s="29">
        <v>3</v>
      </c>
      <c r="B12" s="22" t="s">
        <v>169</v>
      </c>
      <c r="C12" s="28" t="s">
        <v>170</v>
      </c>
      <c r="D12" s="22" t="s">
        <v>171</v>
      </c>
      <c r="E12" s="23" t="s">
        <v>152</v>
      </c>
      <c r="F12" s="22">
        <v>3</v>
      </c>
      <c r="G12" s="22">
        <v>5</v>
      </c>
      <c r="H12" s="26" t="str">
        <f>INDEX([5]Listas!$L$4:$P$8,F12,G12)</f>
        <v>EXTREMA</v>
      </c>
      <c r="I12" s="27" t="s">
        <v>172</v>
      </c>
      <c r="J12" s="25" t="s">
        <v>14</v>
      </c>
      <c r="K12" s="25" t="str">
        <f>IF('[5]Evaluación de Controles'!F28="X","Probabilidad",IF('[5]Evaluación de Controles'!H28="X","Impacto",))</f>
        <v>Probabilidad</v>
      </c>
      <c r="L12" s="22">
        <f>'[5]Evaluación de Controles'!X28</f>
        <v>70</v>
      </c>
      <c r="M12" s="22">
        <f>IF('[5]Evaluación de Controles'!F28="X",IF(L12&gt;75,IF(F12&gt;2,F12-2,IF(F12&gt;1,F12-1,F12)),IF(L12&gt;50,IF(F12&gt;1,F12-1,F12),F12)),F12)</f>
        <v>2</v>
      </c>
      <c r="N12" s="22">
        <f>IF('[5]Evaluación de Controles'!H28="X",IF(L12&gt;75,IF(G12&gt;2,G12-2,IF(G12&gt;1,G12-1,G12)),IF(L12&gt;50,IF(G12&gt;1,G12-1,G12),G12)),G12)</f>
        <v>4</v>
      </c>
      <c r="O12" s="26" t="str">
        <f>INDEX([5]Listas!$L$4:$P$8,M12,N12)</f>
        <v>ALTA</v>
      </c>
      <c r="P12" s="25" t="s">
        <v>154</v>
      </c>
      <c r="Q12" s="24" t="s">
        <v>173</v>
      </c>
      <c r="R12" s="23" t="s">
        <v>174</v>
      </c>
      <c r="S12" s="22" t="s">
        <v>156</v>
      </c>
      <c r="T12" s="22" t="s">
        <v>175</v>
      </c>
      <c r="U12" s="22" t="s">
        <v>176</v>
      </c>
      <c r="V12" s="33">
        <v>1</v>
      </c>
      <c r="W12" s="66" t="s">
        <v>177</v>
      </c>
      <c r="X12" s="104">
        <v>1</v>
      </c>
      <c r="Y12" s="105" t="s">
        <v>315</v>
      </c>
      <c r="Z12" s="347">
        <v>1</v>
      </c>
      <c r="AA12" s="346" t="s">
        <v>704</v>
      </c>
      <c r="AB12" s="347"/>
      <c r="AC12" s="346"/>
      <c r="AD12" s="145"/>
      <c r="AE12" s="145"/>
      <c r="AF12" s="145"/>
      <c r="AG12" s="145"/>
    </row>
    <row r="13" spans="1:33" s="19" customFormat="1" ht="180" customHeight="1" x14ac:dyDescent="0.25">
      <c r="A13" s="29">
        <v>4</v>
      </c>
      <c r="B13" s="22" t="s">
        <v>178</v>
      </c>
      <c r="C13" s="61" t="s">
        <v>179</v>
      </c>
      <c r="D13" s="22" t="s">
        <v>180</v>
      </c>
      <c r="E13" s="23" t="s">
        <v>105</v>
      </c>
      <c r="F13" s="22">
        <v>3</v>
      </c>
      <c r="G13" s="22">
        <v>3</v>
      </c>
      <c r="H13" s="26" t="str">
        <f>INDEX([5]Listas!$L$4:$P$8,F13,G13)</f>
        <v>ALTA</v>
      </c>
      <c r="I13" s="27" t="s">
        <v>181</v>
      </c>
      <c r="J13" s="25" t="s">
        <v>182</v>
      </c>
      <c r="K13" s="25" t="str">
        <f>IF('[5]Evaluación de Controles'!F29="X","Probabilidad",IF('[5]Evaluación de Controles'!H29="X","Impacto",))</f>
        <v>Probabilidad</v>
      </c>
      <c r="L13" s="22">
        <f>'[5]Evaluación de Controles'!X29</f>
        <v>30</v>
      </c>
      <c r="M13" s="22">
        <f>IF('[5]Evaluación de Controles'!F29="X",IF(L13&gt;75,IF(F13&gt;2,F13-2,IF(F13&gt;1,F13-1,F13)),IF(L13&gt;50,IF(F13&gt;1,F13-1,F13),F13)),F13)</f>
        <v>3</v>
      </c>
      <c r="N13" s="22">
        <f>IF('[5]Evaluación de Controles'!H29="X",IF(L13&gt;75,IF(G13&gt;2,G13-2,IF(G13&gt;1,G13-1,G13)),IF(L13&gt;50,IF(G13&gt;1,G13-1,G13),G13)),G13)</f>
        <v>3</v>
      </c>
      <c r="O13" s="26" t="str">
        <f>INDEX([5]Listas!$L$4:$P$8,M13,N13)</f>
        <v>ALTA</v>
      </c>
      <c r="P13" s="25" t="s">
        <v>154</v>
      </c>
      <c r="Q13" s="24" t="s">
        <v>183</v>
      </c>
      <c r="R13" s="23" t="s">
        <v>165</v>
      </c>
      <c r="S13" s="22" t="s">
        <v>156</v>
      </c>
      <c r="T13" s="22" t="s">
        <v>184</v>
      </c>
      <c r="U13" s="22" t="s">
        <v>185</v>
      </c>
      <c r="V13" s="31">
        <v>0</v>
      </c>
      <c r="W13" s="65" t="s">
        <v>186</v>
      </c>
      <c r="X13" s="104">
        <v>1</v>
      </c>
      <c r="Y13" s="105" t="s">
        <v>316</v>
      </c>
      <c r="Z13" s="347">
        <v>1</v>
      </c>
      <c r="AA13" s="346" t="s">
        <v>705</v>
      </c>
      <c r="AB13" s="347"/>
      <c r="AC13" s="346"/>
      <c r="AD13" s="145"/>
      <c r="AE13" s="145"/>
      <c r="AF13" s="145"/>
      <c r="AG13" s="145"/>
    </row>
    <row r="14" spans="1:33" s="19" customFormat="1" ht="159" customHeight="1" x14ac:dyDescent="0.25">
      <c r="A14" s="29"/>
      <c r="B14" s="22" t="s">
        <v>187</v>
      </c>
      <c r="C14" s="61" t="s">
        <v>188</v>
      </c>
      <c r="D14" s="22" t="s">
        <v>189</v>
      </c>
      <c r="E14" s="23" t="s">
        <v>152</v>
      </c>
      <c r="F14" s="22">
        <v>2</v>
      </c>
      <c r="G14" s="22">
        <v>2</v>
      </c>
      <c r="H14" s="26" t="str">
        <f>INDEX([5]Listas!$L$4:$P$8,F14,G14)</f>
        <v>BAJA</v>
      </c>
      <c r="I14" s="27" t="s">
        <v>190</v>
      </c>
      <c r="J14" s="25" t="s">
        <v>14</v>
      </c>
      <c r="K14" s="25" t="s">
        <v>48</v>
      </c>
      <c r="L14" s="22">
        <v>80</v>
      </c>
      <c r="M14" s="22">
        <v>2</v>
      </c>
      <c r="N14" s="22">
        <v>2</v>
      </c>
      <c r="O14" s="26" t="s">
        <v>191</v>
      </c>
      <c r="P14" s="25" t="s">
        <v>154</v>
      </c>
      <c r="Q14" s="24" t="s">
        <v>192</v>
      </c>
      <c r="R14" s="23" t="s">
        <v>193</v>
      </c>
      <c r="S14" s="22" t="s">
        <v>156</v>
      </c>
      <c r="T14" s="22" t="s">
        <v>194</v>
      </c>
      <c r="U14" s="22" t="s">
        <v>195</v>
      </c>
      <c r="V14" s="67"/>
      <c r="W14" s="20"/>
      <c r="X14" s="106">
        <v>1</v>
      </c>
      <c r="Y14" s="105" t="s">
        <v>317</v>
      </c>
      <c r="Z14" s="342">
        <v>1</v>
      </c>
      <c r="AA14" s="346" t="s">
        <v>706</v>
      </c>
      <c r="AB14" s="342"/>
      <c r="AC14" s="346"/>
      <c r="AD14" s="145"/>
      <c r="AE14" s="145"/>
      <c r="AF14" s="145"/>
      <c r="AG14" s="145"/>
    </row>
    <row r="15" spans="1:33" x14ac:dyDescent="0.2">
      <c r="B15" s="18"/>
      <c r="C15" s="17"/>
      <c r="D15" s="7"/>
      <c r="E15" s="7"/>
      <c r="F15" s="7"/>
      <c r="G15" s="7"/>
      <c r="H15" s="9"/>
      <c r="I15" s="8"/>
      <c r="J15" s="8"/>
      <c r="K15" s="7"/>
      <c r="L15" s="11"/>
      <c r="V15" s="1"/>
      <c r="X15" s="1"/>
    </row>
    <row r="16" spans="1:33" x14ac:dyDescent="0.2">
      <c r="B16" s="12"/>
      <c r="C16" s="12"/>
      <c r="D16" s="12"/>
      <c r="E16" s="12"/>
      <c r="F16" s="425" t="s">
        <v>6</v>
      </c>
      <c r="G16" s="425"/>
      <c r="H16" s="10">
        <f>COUNTIF(H10:H13,"BAJA")</f>
        <v>0</v>
      </c>
      <c r="I16" s="8"/>
      <c r="J16" s="8"/>
      <c r="K16" s="7"/>
      <c r="L16" s="11"/>
      <c r="M16" s="425" t="s">
        <v>6</v>
      </c>
      <c r="N16" s="425"/>
      <c r="O16" s="10">
        <f>COUNTIF(O10:O13,"BAJA")</f>
        <v>0</v>
      </c>
      <c r="V16" s="1"/>
      <c r="X16" s="1"/>
    </row>
    <row r="17" spans="2:24" x14ac:dyDescent="0.2">
      <c r="B17" s="464"/>
      <c r="C17" s="464"/>
      <c r="D17" s="464"/>
      <c r="E17" s="464"/>
      <c r="F17" s="425" t="s">
        <v>5</v>
      </c>
      <c r="G17" s="425"/>
      <c r="H17" s="10">
        <f>COUNTIF(H10:H13,"MODERADA")</f>
        <v>0</v>
      </c>
      <c r="I17" s="8"/>
      <c r="J17" s="8"/>
      <c r="K17" s="7"/>
      <c r="L17" s="12"/>
      <c r="M17" s="425" t="s">
        <v>5</v>
      </c>
      <c r="N17" s="425"/>
      <c r="O17" s="10">
        <f>COUNTIF(O10:O13,"MODERADA")</f>
        <v>0</v>
      </c>
      <c r="V17" s="1"/>
      <c r="X17" s="1"/>
    </row>
    <row r="18" spans="2:24" x14ac:dyDescent="0.2">
      <c r="D18" s="7"/>
      <c r="E18" s="7"/>
      <c r="F18" s="425" t="s">
        <v>4</v>
      </c>
      <c r="G18" s="425"/>
      <c r="H18" s="10">
        <f>COUNTIF(H10:H13,"ALTA")</f>
        <v>2</v>
      </c>
      <c r="I18" s="8"/>
      <c r="J18" s="8"/>
      <c r="K18" s="7"/>
      <c r="L18" s="7"/>
      <c r="M18" s="425" t="s">
        <v>4</v>
      </c>
      <c r="N18" s="425"/>
      <c r="O18" s="10">
        <f>COUNTIF(O10:O13,"ALTA")</f>
        <v>3</v>
      </c>
      <c r="P18" s="1"/>
      <c r="U18" s="1"/>
      <c r="V18" s="1"/>
      <c r="X18" s="1"/>
    </row>
    <row r="19" spans="2:24" x14ac:dyDescent="0.2">
      <c r="B19" s="15"/>
      <c r="D19" s="15"/>
      <c r="E19" s="7"/>
      <c r="F19" s="425" t="s">
        <v>1</v>
      </c>
      <c r="G19" s="425"/>
      <c r="H19" s="10">
        <f>COUNTIF(H10:H13,"EXTREMA")</f>
        <v>2</v>
      </c>
      <c r="I19" s="8"/>
      <c r="J19" s="8"/>
      <c r="K19" s="7"/>
      <c r="L19" s="7"/>
      <c r="M19" s="425" t="s">
        <v>1</v>
      </c>
      <c r="N19" s="425"/>
      <c r="O19" s="10">
        <f>COUNTIF(O10:O13,"EXTREMA")</f>
        <v>1</v>
      </c>
      <c r="P19" s="1"/>
      <c r="U19" s="1"/>
      <c r="V19" s="1"/>
      <c r="X19" s="1"/>
    </row>
    <row r="20" spans="2:24" ht="15.75" x14ac:dyDescent="0.2">
      <c r="B20" s="14" t="s">
        <v>3</v>
      </c>
      <c r="D20" s="13" t="s">
        <v>2</v>
      </c>
      <c r="F20" s="7"/>
      <c r="G20" s="7"/>
      <c r="H20" s="9"/>
      <c r="I20" s="8"/>
      <c r="J20" s="8"/>
      <c r="K20" s="7"/>
      <c r="L20" s="7" t="s">
        <v>0</v>
      </c>
      <c r="O20" s="1"/>
      <c r="P20" s="1"/>
      <c r="U20" s="1"/>
      <c r="V20" s="1"/>
      <c r="X20" s="1"/>
    </row>
    <row r="21" spans="2:24" x14ac:dyDescent="0.2">
      <c r="D21" s="7"/>
      <c r="F21" s="7"/>
      <c r="G21" s="7"/>
      <c r="H21" s="9"/>
      <c r="I21" s="8"/>
      <c r="J21" s="8"/>
      <c r="K21" s="7"/>
      <c r="L21" s="7"/>
      <c r="O21" s="1"/>
      <c r="P21" s="1"/>
      <c r="U21" s="1"/>
    </row>
    <row r="22" spans="2:24" ht="15.75" x14ac:dyDescent="0.2">
      <c r="B22" s="6"/>
      <c r="C22" s="5"/>
      <c r="D22" s="7"/>
      <c r="F22" s="7"/>
      <c r="G22" s="7"/>
      <c r="H22" s="9"/>
      <c r="I22" s="8"/>
      <c r="J22" s="8"/>
      <c r="K22" s="7"/>
      <c r="L22" s="7"/>
      <c r="O22" s="1"/>
      <c r="P22" s="1"/>
      <c r="U22" s="1"/>
    </row>
    <row r="23" spans="2:24" x14ac:dyDescent="0.2">
      <c r="G23" s="7"/>
      <c r="H23" s="9"/>
      <c r="O23" s="1"/>
      <c r="P23" s="1"/>
      <c r="U23" s="1"/>
    </row>
    <row r="24" spans="2:24" x14ac:dyDescent="0.2">
      <c r="E24" s="7"/>
      <c r="G24" s="7"/>
      <c r="H24" s="9"/>
      <c r="O24" s="1"/>
      <c r="P24" s="1"/>
      <c r="U24" s="1"/>
    </row>
    <row r="25" spans="2:24" x14ac:dyDescent="0.2">
      <c r="G25" s="7"/>
      <c r="H25" s="9"/>
      <c r="O25" s="1"/>
      <c r="P25" s="1"/>
      <c r="U25" s="1"/>
    </row>
    <row r="26" spans="2:24" x14ac:dyDescent="0.2">
      <c r="G26" s="7"/>
      <c r="H26" s="9"/>
      <c r="O26" s="1"/>
      <c r="P26" s="1"/>
      <c r="U26" s="1"/>
    </row>
    <row r="27" spans="2:24" x14ac:dyDescent="0.2">
      <c r="G27" s="7"/>
      <c r="H27" s="9"/>
      <c r="O27" s="1"/>
      <c r="P27" s="1"/>
      <c r="U27" s="1"/>
    </row>
    <row r="28" spans="2:24" x14ac:dyDescent="0.2">
      <c r="G28" s="7"/>
      <c r="H28" s="9"/>
      <c r="O28" s="1"/>
      <c r="P28" s="1"/>
      <c r="U28" s="1"/>
    </row>
    <row r="29" spans="2:24" x14ac:dyDescent="0.2">
      <c r="G29" s="7"/>
      <c r="H29" s="9"/>
      <c r="O29" s="1"/>
      <c r="P29" s="1"/>
      <c r="U29" s="1"/>
    </row>
    <row r="30" spans="2:24" x14ac:dyDescent="0.2">
      <c r="G30" s="7"/>
      <c r="H30" s="9"/>
      <c r="O30" s="1"/>
      <c r="P30" s="1"/>
      <c r="U30" s="1"/>
    </row>
    <row r="31" spans="2:24" x14ac:dyDescent="0.2">
      <c r="O31" s="1"/>
      <c r="P31" s="1"/>
      <c r="U31" s="1"/>
    </row>
    <row r="32" spans="2:24" x14ac:dyDescent="0.2">
      <c r="O32" s="1"/>
      <c r="P32" s="1"/>
      <c r="U32" s="1"/>
    </row>
    <row r="33" spans="1:25" x14ac:dyDescent="0.2">
      <c r="O33" s="1"/>
      <c r="P33" s="1"/>
      <c r="U33" s="1"/>
    </row>
    <row r="34" spans="1:25" s="2" customFormat="1" x14ac:dyDescent="0.2">
      <c r="A34" s="1"/>
      <c r="B34" s="1"/>
      <c r="C34" s="1"/>
      <c r="D34" s="1"/>
      <c r="E34" s="1"/>
      <c r="F34" s="1"/>
      <c r="G34" s="1"/>
      <c r="H34" s="1"/>
      <c r="I34" s="1"/>
      <c r="J34" s="1"/>
      <c r="K34" s="1"/>
      <c r="L34" s="1"/>
      <c r="M34" s="1"/>
      <c r="N34" s="1"/>
      <c r="O34" s="1"/>
      <c r="P34" s="1"/>
      <c r="Q34" s="1"/>
      <c r="R34" s="1"/>
      <c r="S34" s="1"/>
      <c r="T34" s="1"/>
      <c r="U34" s="1"/>
      <c r="W34" s="1"/>
      <c r="Y34" s="1"/>
    </row>
    <row r="35" spans="1:25" s="2" customFormat="1" x14ac:dyDescent="0.2">
      <c r="A35" s="1"/>
      <c r="B35" s="1"/>
      <c r="C35" s="1"/>
      <c r="D35" s="1"/>
      <c r="E35" s="1"/>
      <c r="F35" s="1"/>
      <c r="G35" s="1"/>
      <c r="H35" s="1"/>
      <c r="I35" s="1"/>
      <c r="J35" s="1"/>
      <c r="K35" s="1"/>
      <c r="L35" s="1"/>
      <c r="M35" s="1"/>
      <c r="N35" s="1"/>
      <c r="O35" s="1"/>
      <c r="P35" s="1"/>
      <c r="Q35" s="1"/>
      <c r="R35" s="1"/>
      <c r="S35" s="1"/>
      <c r="T35" s="1"/>
      <c r="U35" s="1"/>
      <c r="W35" s="1"/>
      <c r="Y35" s="1"/>
    </row>
    <row r="36" spans="1:25" s="2" customFormat="1" x14ac:dyDescent="0.2">
      <c r="A36" s="1"/>
      <c r="B36" s="1"/>
      <c r="C36" s="1"/>
      <c r="D36" s="1"/>
      <c r="E36" s="1"/>
      <c r="F36" s="1"/>
      <c r="G36" s="1"/>
      <c r="H36" s="1"/>
      <c r="I36" s="1"/>
      <c r="J36" s="1"/>
      <c r="K36" s="1"/>
      <c r="L36" s="1"/>
      <c r="M36" s="1"/>
      <c r="N36" s="1"/>
      <c r="O36" s="1"/>
      <c r="P36" s="1"/>
      <c r="Q36" s="1"/>
      <c r="R36" s="1"/>
      <c r="S36" s="1"/>
      <c r="T36" s="1"/>
      <c r="U36" s="1"/>
      <c r="W36" s="1"/>
      <c r="Y36" s="1"/>
    </row>
    <row r="37" spans="1:25" s="2" customFormat="1" x14ac:dyDescent="0.2">
      <c r="A37" s="1"/>
      <c r="B37" s="1"/>
      <c r="C37" s="1"/>
      <c r="D37" s="1"/>
      <c r="E37" s="1"/>
      <c r="F37" s="1"/>
      <c r="G37" s="1"/>
      <c r="H37" s="1"/>
      <c r="I37" s="1"/>
      <c r="J37" s="1"/>
      <c r="K37" s="1"/>
      <c r="L37" s="1"/>
      <c r="M37" s="1"/>
      <c r="N37" s="1"/>
      <c r="O37" s="1"/>
      <c r="P37" s="1"/>
      <c r="Q37" s="1"/>
      <c r="R37" s="1"/>
      <c r="S37" s="1"/>
      <c r="T37" s="1"/>
      <c r="U37" s="1"/>
      <c r="W37" s="1"/>
      <c r="Y37" s="1"/>
    </row>
    <row r="38" spans="1:25" s="2" customFormat="1" x14ac:dyDescent="0.2">
      <c r="A38" s="1"/>
      <c r="B38" s="1"/>
      <c r="C38" s="1"/>
      <c r="D38" s="1"/>
      <c r="E38" s="1"/>
      <c r="F38" s="1"/>
      <c r="G38" s="1"/>
      <c r="H38" s="1"/>
      <c r="I38" s="1"/>
      <c r="J38" s="1"/>
      <c r="K38" s="1"/>
      <c r="L38" s="1"/>
      <c r="M38" s="1"/>
      <c r="N38" s="1"/>
      <c r="O38" s="1"/>
      <c r="P38" s="1"/>
      <c r="Q38" s="1"/>
      <c r="R38" s="1"/>
      <c r="S38" s="1"/>
      <c r="T38" s="1"/>
      <c r="U38" s="1"/>
      <c r="W38" s="1"/>
      <c r="Y38" s="1"/>
    </row>
    <row r="39" spans="1:25" s="2" customFormat="1" x14ac:dyDescent="0.2">
      <c r="A39" s="1"/>
      <c r="B39" s="1"/>
      <c r="C39" s="1"/>
      <c r="D39" s="1"/>
      <c r="E39" s="1"/>
      <c r="F39" s="1"/>
      <c r="G39" s="1"/>
      <c r="H39" s="1"/>
      <c r="I39" s="1"/>
      <c r="J39" s="1"/>
      <c r="K39" s="1"/>
      <c r="L39" s="1"/>
      <c r="M39" s="1"/>
      <c r="N39" s="1"/>
      <c r="O39" s="1"/>
      <c r="P39" s="1"/>
      <c r="Q39" s="1"/>
      <c r="R39" s="1"/>
      <c r="S39" s="1"/>
      <c r="T39" s="1"/>
      <c r="U39" s="1"/>
      <c r="W39" s="1"/>
      <c r="Y39" s="1"/>
    </row>
    <row r="40" spans="1:25" s="2" customFormat="1" x14ac:dyDescent="0.2">
      <c r="A40" s="1"/>
      <c r="B40" s="1"/>
      <c r="C40" s="1"/>
      <c r="D40" s="1"/>
      <c r="E40" s="1"/>
      <c r="F40" s="1"/>
      <c r="G40" s="1"/>
      <c r="H40" s="1"/>
      <c r="I40" s="1"/>
      <c r="J40" s="1"/>
      <c r="K40" s="1"/>
      <c r="L40" s="1"/>
      <c r="M40" s="1"/>
      <c r="N40" s="1"/>
      <c r="O40" s="1"/>
      <c r="P40" s="1"/>
      <c r="Q40" s="1"/>
      <c r="R40" s="1"/>
      <c r="S40" s="1"/>
      <c r="T40" s="1"/>
      <c r="U40" s="1"/>
      <c r="W40" s="1"/>
      <c r="Y40" s="1"/>
    </row>
    <row r="41" spans="1:25" s="2" customFormat="1" x14ac:dyDescent="0.2">
      <c r="A41" s="1"/>
      <c r="B41" s="1"/>
      <c r="C41" s="1"/>
      <c r="D41" s="1"/>
      <c r="E41" s="1"/>
      <c r="F41" s="1"/>
      <c r="G41" s="1"/>
      <c r="H41" s="1"/>
      <c r="I41" s="1"/>
      <c r="J41" s="1"/>
      <c r="K41" s="1"/>
      <c r="L41" s="1"/>
      <c r="M41" s="1"/>
      <c r="N41" s="1"/>
      <c r="O41" s="1"/>
      <c r="P41" s="1"/>
      <c r="Q41" s="1"/>
      <c r="R41" s="1"/>
      <c r="S41" s="1"/>
      <c r="T41" s="1"/>
      <c r="U41" s="1"/>
      <c r="W41" s="1"/>
      <c r="Y41" s="1"/>
    </row>
    <row r="42" spans="1:25" s="2" customFormat="1" x14ac:dyDescent="0.2">
      <c r="A42" s="1"/>
      <c r="B42" s="1"/>
      <c r="C42" s="1"/>
      <c r="D42" s="1"/>
      <c r="E42" s="1"/>
      <c r="F42" s="1"/>
      <c r="G42" s="1"/>
      <c r="H42" s="1"/>
      <c r="I42" s="1"/>
      <c r="J42" s="1"/>
      <c r="K42" s="1"/>
      <c r="L42" s="1"/>
      <c r="M42" s="1"/>
      <c r="N42" s="1"/>
      <c r="O42" s="1"/>
      <c r="P42" s="1"/>
      <c r="Q42" s="1"/>
      <c r="R42" s="1"/>
      <c r="S42" s="1"/>
      <c r="T42" s="1"/>
      <c r="U42" s="1"/>
      <c r="W42" s="1"/>
      <c r="Y42" s="1"/>
    </row>
    <row r="43" spans="1:25" s="2" customFormat="1" x14ac:dyDescent="0.2">
      <c r="A43" s="1"/>
      <c r="B43" s="1"/>
      <c r="C43" s="1"/>
      <c r="D43" s="1"/>
      <c r="E43" s="1"/>
      <c r="F43" s="1"/>
      <c r="G43" s="1"/>
      <c r="H43" s="1"/>
      <c r="I43" s="1"/>
      <c r="J43" s="1"/>
      <c r="K43" s="1"/>
      <c r="L43" s="1"/>
      <c r="M43" s="1"/>
      <c r="N43" s="1"/>
      <c r="O43" s="1"/>
      <c r="P43" s="1"/>
      <c r="Q43" s="1"/>
      <c r="R43" s="1"/>
      <c r="S43" s="1"/>
      <c r="T43" s="1"/>
      <c r="U43" s="1"/>
      <c r="W43" s="1"/>
      <c r="Y43" s="1"/>
    </row>
    <row r="44" spans="1:25" s="2" customFormat="1" x14ac:dyDescent="0.2">
      <c r="A44" s="1"/>
      <c r="B44" s="1"/>
      <c r="C44" s="1"/>
      <c r="D44" s="1"/>
      <c r="E44" s="1"/>
      <c r="F44" s="1"/>
      <c r="G44" s="1"/>
      <c r="H44" s="1"/>
      <c r="I44" s="1"/>
      <c r="J44" s="1"/>
      <c r="K44" s="1"/>
      <c r="L44" s="1"/>
      <c r="M44" s="1"/>
      <c r="N44" s="1"/>
      <c r="O44" s="1"/>
      <c r="P44" s="1"/>
      <c r="Q44" s="1"/>
      <c r="R44" s="1"/>
      <c r="S44" s="1"/>
      <c r="T44" s="1"/>
      <c r="U44" s="1"/>
      <c r="W44" s="1"/>
      <c r="Y44" s="1"/>
    </row>
    <row r="45" spans="1:25" s="2" customFormat="1" x14ac:dyDescent="0.2">
      <c r="A45" s="1"/>
      <c r="B45" s="1"/>
      <c r="C45" s="1"/>
      <c r="D45" s="1"/>
      <c r="E45" s="1"/>
      <c r="F45" s="1"/>
      <c r="G45" s="1"/>
      <c r="H45" s="1"/>
      <c r="I45" s="1"/>
      <c r="J45" s="1"/>
      <c r="K45" s="1"/>
      <c r="L45" s="1"/>
      <c r="M45" s="1"/>
      <c r="N45" s="1"/>
      <c r="O45" s="1"/>
      <c r="P45" s="1"/>
      <c r="Q45" s="1"/>
      <c r="R45" s="1"/>
      <c r="S45" s="1"/>
      <c r="T45" s="1"/>
      <c r="U45" s="1"/>
      <c r="W45" s="1"/>
      <c r="Y45" s="1"/>
    </row>
    <row r="46" spans="1:25" s="2" customFormat="1" x14ac:dyDescent="0.2">
      <c r="A46" s="1"/>
      <c r="B46" s="1"/>
      <c r="C46" s="1"/>
      <c r="D46" s="1"/>
      <c r="E46" s="1"/>
      <c r="F46" s="1"/>
      <c r="G46" s="1"/>
      <c r="H46" s="1"/>
      <c r="I46" s="1"/>
      <c r="J46" s="1"/>
      <c r="K46" s="1"/>
      <c r="L46" s="1"/>
      <c r="M46" s="1"/>
      <c r="N46" s="1"/>
      <c r="O46" s="1"/>
      <c r="P46" s="1"/>
      <c r="Q46" s="1"/>
      <c r="R46" s="1"/>
      <c r="S46" s="1"/>
      <c r="T46" s="1"/>
      <c r="U46" s="1"/>
      <c r="W46" s="1"/>
      <c r="Y46" s="1"/>
    </row>
    <row r="47" spans="1:25" s="2" customFormat="1" x14ac:dyDescent="0.2">
      <c r="A47" s="1"/>
      <c r="B47" s="1"/>
      <c r="C47" s="1"/>
      <c r="D47" s="1"/>
      <c r="E47" s="1"/>
      <c r="F47" s="1"/>
      <c r="G47" s="1"/>
      <c r="H47" s="1"/>
      <c r="I47" s="1"/>
      <c r="J47" s="1"/>
      <c r="K47" s="1"/>
      <c r="L47" s="1"/>
      <c r="M47" s="1"/>
      <c r="N47" s="1"/>
      <c r="O47" s="1"/>
      <c r="P47" s="1"/>
      <c r="Q47" s="1"/>
      <c r="R47" s="1"/>
      <c r="S47" s="1"/>
      <c r="T47" s="1"/>
      <c r="U47" s="1"/>
      <c r="W47" s="1"/>
      <c r="Y47" s="1"/>
    </row>
    <row r="48" spans="1:25" s="2" customFormat="1" x14ac:dyDescent="0.2">
      <c r="A48" s="1"/>
      <c r="B48" s="1"/>
      <c r="C48" s="1"/>
      <c r="D48" s="1"/>
      <c r="E48" s="1"/>
      <c r="F48" s="1"/>
      <c r="G48" s="1"/>
      <c r="H48" s="1"/>
      <c r="I48" s="1"/>
      <c r="J48" s="1"/>
      <c r="K48" s="1"/>
      <c r="L48" s="1"/>
      <c r="M48" s="1"/>
      <c r="N48" s="1"/>
      <c r="O48" s="1"/>
      <c r="P48" s="1"/>
      <c r="Q48" s="1"/>
      <c r="R48" s="1"/>
      <c r="S48" s="1"/>
      <c r="T48" s="1"/>
      <c r="U48" s="1"/>
      <c r="W48" s="1"/>
      <c r="Y48" s="1"/>
    </row>
    <row r="49" spans="1:25" s="2" customFormat="1" x14ac:dyDescent="0.2">
      <c r="A49" s="1"/>
      <c r="B49" s="1"/>
      <c r="C49" s="1"/>
      <c r="D49" s="1"/>
      <c r="E49" s="1"/>
      <c r="F49" s="1"/>
      <c r="G49" s="1"/>
      <c r="H49" s="1"/>
      <c r="I49" s="1"/>
      <c r="J49" s="1"/>
      <c r="K49" s="1"/>
      <c r="L49" s="1"/>
      <c r="M49" s="1"/>
      <c r="N49" s="1"/>
      <c r="O49" s="1"/>
      <c r="P49" s="1"/>
      <c r="Q49" s="1"/>
      <c r="R49" s="1"/>
      <c r="S49" s="1"/>
      <c r="T49" s="1"/>
      <c r="U49" s="1"/>
      <c r="W49" s="1"/>
      <c r="Y49" s="1"/>
    </row>
    <row r="50" spans="1:25" s="2" customFormat="1" x14ac:dyDescent="0.2">
      <c r="A50" s="1"/>
      <c r="B50" s="1"/>
      <c r="C50" s="1"/>
      <c r="D50" s="1"/>
      <c r="E50" s="1"/>
      <c r="F50" s="1"/>
      <c r="G50" s="1"/>
      <c r="H50" s="1"/>
      <c r="I50" s="1"/>
      <c r="J50" s="1"/>
      <c r="K50" s="1"/>
      <c r="L50" s="1"/>
      <c r="M50" s="1"/>
      <c r="N50" s="1"/>
      <c r="O50" s="1"/>
      <c r="P50" s="1"/>
      <c r="Q50" s="1"/>
      <c r="R50" s="1"/>
      <c r="S50" s="1"/>
      <c r="T50" s="1"/>
      <c r="U50" s="1"/>
      <c r="W50" s="1"/>
      <c r="Y50" s="1"/>
    </row>
    <row r="51" spans="1:25" s="2" customFormat="1" x14ac:dyDescent="0.2">
      <c r="A51" s="1"/>
      <c r="B51" s="1"/>
      <c r="C51" s="1"/>
      <c r="D51" s="1"/>
      <c r="E51" s="1"/>
      <c r="F51" s="1"/>
      <c r="G51" s="1"/>
      <c r="H51" s="1"/>
      <c r="I51" s="1"/>
      <c r="J51" s="1"/>
      <c r="K51" s="1"/>
      <c r="L51" s="1"/>
      <c r="M51" s="1"/>
      <c r="N51" s="1"/>
      <c r="O51" s="1"/>
      <c r="P51" s="1"/>
      <c r="Q51" s="1"/>
      <c r="R51" s="1"/>
      <c r="S51" s="1"/>
      <c r="T51" s="1"/>
      <c r="U51" s="1"/>
      <c r="W51" s="1"/>
      <c r="Y51" s="1"/>
    </row>
    <row r="52" spans="1:25" s="2" customFormat="1" x14ac:dyDescent="0.2">
      <c r="A52" s="1"/>
      <c r="B52" s="1"/>
      <c r="C52" s="1"/>
      <c r="D52" s="1"/>
      <c r="E52" s="1"/>
      <c r="F52" s="1"/>
      <c r="G52" s="1"/>
      <c r="H52" s="1"/>
      <c r="I52" s="1"/>
      <c r="J52" s="1"/>
      <c r="K52" s="1"/>
      <c r="L52" s="1"/>
      <c r="M52" s="1"/>
      <c r="N52" s="1"/>
      <c r="O52" s="1"/>
      <c r="P52" s="1"/>
      <c r="Q52" s="1"/>
      <c r="R52" s="1"/>
      <c r="S52" s="1"/>
      <c r="T52" s="1"/>
      <c r="U52" s="1"/>
      <c r="W52" s="1"/>
      <c r="Y52" s="1"/>
    </row>
    <row r="53" spans="1:25" s="2" customFormat="1" x14ac:dyDescent="0.2">
      <c r="A53" s="1"/>
      <c r="B53" s="1"/>
      <c r="C53" s="1"/>
      <c r="D53" s="1"/>
      <c r="E53" s="1"/>
      <c r="F53" s="1"/>
      <c r="G53" s="1"/>
      <c r="H53" s="1"/>
      <c r="I53" s="1"/>
      <c r="J53" s="1"/>
      <c r="K53" s="1"/>
      <c r="L53" s="1"/>
      <c r="M53" s="1"/>
      <c r="N53" s="1"/>
      <c r="O53" s="1"/>
      <c r="P53" s="1"/>
      <c r="Q53" s="1"/>
      <c r="R53" s="1"/>
      <c r="S53" s="1"/>
      <c r="T53" s="1"/>
      <c r="U53" s="1"/>
      <c r="W53" s="1"/>
      <c r="Y53" s="1"/>
    </row>
    <row r="54" spans="1:25" s="2" customFormat="1" x14ac:dyDescent="0.2">
      <c r="A54" s="1"/>
      <c r="B54" s="1"/>
      <c r="C54" s="1"/>
      <c r="D54" s="1"/>
      <c r="E54" s="1"/>
      <c r="F54" s="1"/>
      <c r="G54" s="1"/>
      <c r="H54" s="1"/>
      <c r="I54" s="1"/>
      <c r="J54" s="1"/>
      <c r="K54" s="1"/>
      <c r="L54" s="1"/>
      <c r="M54" s="1"/>
      <c r="N54" s="1"/>
      <c r="O54" s="1"/>
      <c r="P54" s="1"/>
      <c r="Q54" s="1"/>
      <c r="R54" s="1"/>
      <c r="S54" s="1"/>
      <c r="T54" s="1"/>
      <c r="U54" s="1"/>
      <c r="W54" s="1"/>
      <c r="Y54" s="1"/>
    </row>
    <row r="55" spans="1:25" s="2" customFormat="1" x14ac:dyDescent="0.2">
      <c r="A55" s="1"/>
      <c r="B55" s="1"/>
      <c r="C55" s="1"/>
      <c r="D55" s="1"/>
      <c r="E55" s="1"/>
      <c r="F55" s="1"/>
      <c r="G55" s="1"/>
      <c r="H55" s="1"/>
      <c r="I55" s="1"/>
      <c r="J55" s="1"/>
      <c r="K55" s="1"/>
      <c r="L55" s="1"/>
      <c r="M55" s="1"/>
      <c r="N55" s="1"/>
      <c r="O55" s="1"/>
      <c r="P55" s="1"/>
      <c r="Q55" s="1"/>
      <c r="R55" s="1"/>
      <c r="S55" s="1"/>
      <c r="T55" s="1"/>
      <c r="U55" s="1"/>
      <c r="W55" s="1"/>
      <c r="Y55" s="1"/>
    </row>
    <row r="56" spans="1:25" s="2" customFormat="1" x14ac:dyDescent="0.2">
      <c r="A56" s="1"/>
      <c r="B56" s="1"/>
      <c r="C56" s="1"/>
      <c r="D56" s="1"/>
      <c r="E56" s="1"/>
      <c r="F56" s="1"/>
      <c r="G56" s="1"/>
      <c r="H56" s="1"/>
      <c r="I56" s="1"/>
      <c r="J56" s="1"/>
      <c r="K56" s="1"/>
      <c r="L56" s="1"/>
      <c r="M56" s="1"/>
      <c r="N56" s="1"/>
      <c r="O56" s="1"/>
      <c r="P56" s="1"/>
      <c r="Q56" s="1"/>
      <c r="R56" s="1"/>
      <c r="S56" s="1"/>
      <c r="T56" s="1"/>
      <c r="U56" s="1"/>
      <c r="W56" s="1"/>
      <c r="Y56" s="1"/>
    </row>
    <row r="57" spans="1:25" s="2" customFormat="1" x14ac:dyDescent="0.2">
      <c r="A57" s="1"/>
      <c r="B57" s="1"/>
      <c r="C57" s="1"/>
      <c r="D57" s="1"/>
      <c r="E57" s="1"/>
      <c r="F57" s="1"/>
      <c r="G57" s="1"/>
      <c r="H57" s="1"/>
      <c r="I57" s="1"/>
      <c r="J57" s="1"/>
      <c r="K57" s="1"/>
      <c r="L57" s="1"/>
      <c r="M57" s="1"/>
      <c r="N57" s="1"/>
      <c r="O57" s="1"/>
      <c r="P57" s="1"/>
      <c r="Q57" s="1"/>
      <c r="R57" s="1"/>
      <c r="S57" s="1"/>
      <c r="T57" s="1"/>
      <c r="U57" s="1"/>
      <c r="W57" s="1"/>
      <c r="Y57" s="1"/>
    </row>
  </sheetData>
  <mergeCells count="38">
    <mergeCell ref="E6:U6"/>
    <mergeCell ref="B8:B9"/>
    <mergeCell ref="M8:N8"/>
    <mergeCell ref="O8:O9"/>
    <mergeCell ref="M16:N16"/>
    <mergeCell ref="R8:R9"/>
    <mergeCell ref="C8:C9"/>
    <mergeCell ref="F16:G16"/>
    <mergeCell ref="I8:I9"/>
    <mergeCell ref="D8:D9"/>
    <mergeCell ref="E8:E9"/>
    <mergeCell ref="F8:G8"/>
    <mergeCell ref="H8:H9"/>
    <mergeCell ref="J8:K8"/>
    <mergeCell ref="L8:L9"/>
    <mergeCell ref="F19:G19"/>
    <mergeCell ref="M19:N19"/>
    <mergeCell ref="B17:E17"/>
    <mergeCell ref="F17:G17"/>
    <mergeCell ref="M17:N17"/>
    <mergeCell ref="F18:G18"/>
    <mergeCell ref="M18:N18"/>
    <mergeCell ref="AD8:AE8"/>
    <mergeCell ref="AF8:AG8"/>
    <mergeCell ref="E1:X1"/>
    <mergeCell ref="E2:X2"/>
    <mergeCell ref="P8:P9"/>
    <mergeCell ref="Q8:Q9"/>
    <mergeCell ref="AB8:AC8"/>
    <mergeCell ref="Z8:AA8"/>
    <mergeCell ref="V8:W8"/>
    <mergeCell ref="X8:Y8"/>
    <mergeCell ref="S8:S9"/>
    <mergeCell ref="T8:T9"/>
    <mergeCell ref="U8:U9"/>
    <mergeCell ref="E5:P5"/>
    <mergeCell ref="Q5:R5"/>
    <mergeCell ref="S5:U5"/>
  </mergeCells>
  <conditionalFormatting sqref="H7 O7 H15:H1048576 O15:O1048576">
    <cfRule type="cellIs" dxfId="382" priority="56" operator="equal">
      <formula>"BAJA"</formula>
    </cfRule>
  </conditionalFormatting>
  <conditionalFormatting sqref="H7 O7 H15:H1048576 O15:O1048576">
    <cfRule type="cellIs" dxfId="381" priority="53" operator="equal">
      <formula>"EXTREMA"</formula>
    </cfRule>
    <cfRule type="cellIs" dxfId="380" priority="54" operator="equal">
      <formula>"ALTA"</formula>
    </cfRule>
    <cfRule type="cellIs" dxfId="379" priority="55" operator="equal">
      <formula>"MODERADA"</formula>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H16:H19">
    <cfRule type="cellIs" dxfId="378" priority="51" operator="equal">
      <formula>"BAJA"</formula>
    </cfRule>
  </conditionalFormatting>
  <conditionalFormatting sqref="H16:H19">
    <cfRule type="cellIs" dxfId="377" priority="48" operator="equal">
      <formula>"EXTREMA"</formula>
    </cfRule>
    <cfRule type="cellIs" dxfId="376" priority="49" operator="equal">
      <formula>"ALTA"</formula>
    </cfRule>
    <cfRule type="cellIs" dxfId="375" priority="50" operator="equal">
      <formula>"MODERADA"</formula>
    </cfRule>
  </conditionalFormatting>
  <conditionalFormatting sqref="F16:F19">
    <cfRule type="colorScale" priority="47">
      <colorScale>
        <cfvo type="num" val="1"/>
        <cfvo type="num" val="3"/>
        <cfvo type="num" val="5"/>
        <color theme="6" tint="-0.499984740745262"/>
        <color rgb="FFFFFF00"/>
        <color rgb="FFC00000"/>
      </colorScale>
    </cfRule>
  </conditionalFormatting>
  <conditionalFormatting sqref="H16:H19">
    <cfRule type="cellIs" dxfId="374" priority="46" operator="equal">
      <formula>"BAJA"</formula>
    </cfRule>
  </conditionalFormatting>
  <conditionalFormatting sqref="H16:H19">
    <cfRule type="cellIs" dxfId="373" priority="43" operator="equal">
      <formula>"EXTREMA"</formula>
    </cfRule>
    <cfRule type="cellIs" dxfId="372" priority="44" operator="equal">
      <formula>"ALTA"</formula>
    </cfRule>
    <cfRule type="cellIs" dxfId="371" priority="45" operator="equal">
      <formula>"MODERADA"</formula>
    </cfRule>
  </conditionalFormatting>
  <conditionalFormatting sqref="F16:F19">
    <cfRule type="colorScale" priority="42">
      <colorScale>
        <cfvo type="num" val="1"/>
        <cfvo type="num" val="3"/>
        <cfvo type="num" val="5"/>
        <color theme="6" tint="-0.499984740745262"/>
        <color rgb="FFFFFF00"/>
        <color rgb="FFC00000"/>
      </colorScale>
    </cfRule>
  </conditionalFormatting>
  <conditionalFormatting sqref="H16:H19">
    <cfRule type="cellIs" dxfId="370" priority="41" operator="equal">
      <formula>"BAJA"</formula>
    </cfRule>
  </conditionalFormatting>
  <conditionalFormatting sqref="H16:H19">
    <cfRule type="cellIs" dxfId="369" priority="38" operator="equal">
      <formula>"EXTREMA"</formula>
    </cfRule>
    <cfRule type="cellIs" dxfId="368" priority="39" operator="equal">
      <formula>"ALTA"</formula>
    </cfRule>
    <cfRule type="cellIs" dxfId="367" priority="40" operator="equal">
      <formula>"MODERADA"</formula>
    </cfRule>
  </conditionalFormatting>
  <conditionalFormatting sqref="O16:O19">
    <cfRule type="cellIs" dxfId="366" priority="37" operator="equal">
      <formula>"BAJA"</formula>
    </cfRule>
  </conditionalFormatting>
  <conditionalFormatting sqref="O16:O19">
    <cfRule type="cellIs" dxfId="365" priority="34" operator="equal">
      <formula>"EXTREMA"</formula>
    </cfRule>
    <cfRule type="cellIs" dxfId="364" priority="35" operator="equal">
      <formula>"ALTA"</formula>
    </cfRule>
    <cfRule type="cellIs" dxfId="363" priority="36" operator="equal">
      <formula>"MODERADA"</formula>
    </cfRule>
  </conditionalFormatting>
  <conditionalFormatting sqref="M16:M19">
    <cfRule type="colorScale" priority="33">
      <colorScale>
        <cfvo type="num" val="1"/>
        <cfvo type="num" val="3"/>
        <cfvo type="num" val="5"/>
        <color theme="6" tint="-0.499984740745262"/>
        <color rgb="FFFFFF00"/>
        <color rgb="FFC00000"/>
      </colorScale>
    </cfRule>
  </conditionalFormatting>
  <conditionalFormatting sqref="O16:O19">
    <cfRule type="cellIs" dxfId="362" priority="32" operator="equal">
      <formula>"BAJA"</formula>
    </cfRule>
  </conditionalFormatting>
  <conditionalFormatting sqref="O16:O19">
    <cfRule type="cellIs" dxfId="361" priority="29" operator="equal">
      <formula>"EXTREMA"</formula>
    </cfRule>
    <cfRule type="cellIs" dxfId="360" priority="30" operator="equal">
      <formula>"ALTA"</formula>
    </cfRule>
    <cfRule type="cellIs" dxfId="359" priority="31" operator="equal">
      <formula>"MODERADA"</formula>
    </cfRule>
  </conditionalFormatting>
  <conditionalFormatting sqref="M16:M19">
    <cfRule type="colorScale" priority="28">
      <colorScale>
        <cfvo type="num" val="1"/>
        <cfvo type="num" val="3"/>
        <cfvo type="num" val="5"/>
        <color theme="6" tint="-0.499984740745262"/>
        <color rgb="FFFFFF00"/>
        <color rgb="FFC00000"/>
      </colorScale>
    </cfRule>
  </conditionalFormatting>
  <conditionalFormatting sqref="O16:O19">
    <cfRule type="cellIs" dxfId="358" priority="27" operator="equal">
      <formula>"BAJA"</formula>
    </cfRule>
  </conditionalFormatting>
  <conditionalFormatting sqref="O16:O19">
    <cfRule type="cellIs" dxfId="357" priority="24" operator="equal">
      <formula>"EXTREMA"</formula>
    </cfRule>
    <cfRule type="cellIs" dxfId="356" priority="25" operator="equal">
      <formula>"ALTA"</formula>
    </cfRule>
    <cfRule type="cellIs" dxfId="355" priority="26" operator="equal">
      <formula>"MODERADA"</formula>
    </cfRule>
  </conditionalFormatting>
  <conditionalFormatting sqref="H10:H14 O13:O14">
    <cfRule type="cellIs" dxfId="354" priority="20" operator="equal">
      <formula>"EXTREMA"</formula>
    </cfRule>
    <cfRule type="cellIs" dxfId="353" priority="21" operator="equal">
      <formula>"ALTA"</formula>
    </cfRule>
    <cfRule type="cellIs" dxfId="352" priority="22" operator="equal">
      <formula>"MODERADA"</formula>
    </cfRule>
    <cfRule type="cellIs" dxfId="351" priority="23" operator="equal">
      <formula>"BAJA"</formula>
    </cfRule>
  </conditionalFormatting>
  <conditionalFormatting sqref="O10:O12">
    <cfRule type="cellIs" dxfId="350" priority="16" operator="equal">
      <formula>"EXTREMA"</formula>
    </cfRule>
    <cfRule type="cellIs" dxfId="349" priority="17" operator="equal">
      <formula>"ALTA"</formula>
    </cfRule>
    <cfRule type="cellIs" dxfId="348" priority="18" operator="equal">
      <formula>"MODERADA"</formula>
    </cfRule>
    <cfRule type="cellIs" dxfId="347" priority="19" operator="equal">
      <formula>"BAJA"</formula>
    </cfRule>
  </conditionalFormatting>
  <conditionalFormatting sqref="H8:H9 O8:O9">
    <cfRule type="cellIs" dxfId="346" priority="15" operator="equal">
      <formula>"BAJA"</formula>
    </cfRule>
  </conditionalFormatting>
  <conditionalFormatting sqref="H8:H9 O8:O9">
    <cfRule type="cellIs" dxfId="345" priority="12" operator="equal">
      <formula>"EXTREMA"</formula>
    </cfRule>
    <cfRule type="cellIs" dxfId="344" priority="13" operator="equal">
      <formula>"ALTA"</formula>
    </cfRule>
    <cfRule type="cellIs" dxfId="343" priority="14" operator="equal">
      <formula>"MODERADA"</formula>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342" priority="10" operator="equal">
      <formula>"BAJA"</formula>
    </cfRule>
  </conditionalFormatting>
  <conditionalFormatting sqref="H4 O4">
    <cfRule type="cellIs" dxfId="341" priority="7" operator="equal">
      <formula>"EXTREMA"</formula>
    </cfRule>
    <cfRule type="cellIs" dxfId="340" priority="8" operator="equal">
      <formula>"ALTA"</formula>
    </cfRule>
    <cfRule type="cellIs" dxfId="339" priority="9" operator="equal">
      <formula>"MODERADA"</formula>
    </cfRule>
  </conditionalFormatting>
  <conditionalFormatting sqref="E4:F4 M4:N4">
    <cfRule type="colorScale" priority="6">
      <colorScale>
        <cfvo type="num" val="1"/>
        <cfvo type="num" val="3"/>
        <cfvo type="num" val="5"/>
        <color theme="6" tint="-0.499984740745262"/>
        <color rgb="FFFFFF00"/>
        <color rgb="FFC00000"/>
      </colorScale>
    </cfRule>
  </conditionalFormatting>
  <conditionalFormatting sqref="K3 R3">
    <cfRule type="cellIs" dxfId="338" priority="5" operator="equal">
      <formula>"BAJA"</formula>
    </cfRule>
  </conditionalFormatting>
  <conditionalFormatting sqref="K3 R3">
    <cfRule type="cellIs" dxfId="337" priority="2" operator="equal">
      <formula>"EXTREMA"</formula>
    </cfRule>
    <cfRule type="cellIs" dxfId="336" priority="3" operator="equal">
      <formula>"ALTA"</formula>
    </cfRule>
    <cfRule type="cellIs" dxfId="335"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1811023622047245" top="0.35433070866141736" bottom="0.15748031496062992" header="0.31496062992125984" footer="0.31496062992125984"/>
  <pageSetup paperSize="5" scale="52" fitToHeight="9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fitToPage="1"/>
  </sheetPr>
  <dimension ref="A1:AC39"/>
  <sheetViews>
    <sheetView showGridLines="0" topLeftCell="F7" zoomScale="70" zoomScaleNormal="70" workbookViewId="0">
      <selection activeCell="B1" sqref="B1:W20"/>
    </sheetView>
  </sheetViews>
  <sheetFormatPr baseColWidth="10" defaultColWidth="11.42578125" defaultRowHeight="12" x14ac:dyDescent="0.2"/>
  <cols>
    <col min="1" max="1" width="4.7109375" style="1" customWidth="1"/>
    <col min="2" max="2" width="21.7109375" style="1" customWidth="1"/>
    <col min="3" max="3" width="25" style="1" customWidth="1"/>
    <col min="4" max="4" width="29.7109375" style="1" customWidth="1"/>
    <col min="5" max="7" width="6.7109375" style="1" customWidth="1"/>
    <col min="8" max="8" width="6.7109375" style="3" customWidth="1"/>
    <col min="9" max="9" width="23.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1.42578125" style="1" customWidth="1"/>
    <col min="20" max="20" width="19.140625" style="1" customWidth="1"/>
    <col min="21" max="21" width="30.140625" style="2" customWidth="1"/>
    <col min="22" max="22" width="15.5703125" style="1" customWidth="1"/>
    <col min="23" max="23" width="56.7109375" style="1" customWidth="1"/>
    <col min="24" max="24" width="15.5703125" style="1" customWidth="1"/>
    <col min="25" max="25" width="56.7109375" style="1" customWidth="1"/>
    <col min="26" max="26" width="11.42578125" style="1"/>
    <col min="27" max="27" width="33.28515625" style="1" customWidth="1"/>
    <col min="28" max="28" width="11.42578125" style="1"/>
    <col min="29" max="29" width="39.42578125" style="1" customWidth="1"/>
    <col min="30" max="16384" width="11.42578125" style="1"/>
  </cols>
  <sheetData>
    <row r="1" spans="1:29" ht="27.75" customHeight="1" x14ac:dyDescent="0.35">
      <c r="B1" s="57"/>
      <c r="C1" s="57"/>
      <c r="D1" s="57"/>
      <c r="E1" s="491" t="s">
        <v>379</v>
      </c>
      <c r="F1" s="491"/>
      <c r="G1" s="491"/>
      <c r="H1" s="491"/>
      <c r="I1" s="491"/>
      <c r="J1" s="491"/>
      <c r="K1" s="491"/>
      <c r="L1" s="491"/>
      <c r="M1" s="491"/>
      <c r="N1" s="491"/>
      <c r="O1" s="491"/>
      <c r="P1" s="491"/>
      <c r="Q1" s="491"/>
      <c r="R1" s="491"/>
      <c r="S1" s="491"/>
      <c r="T1" s="491"/>
      <c r="U1" s="491"/>
      <c r="V1" s="7"/>
    </row>
    <row r="2" spans="1:29" ht="30.75" customHeight="1" x14ac:dyDescent="0.35">
      <c r="B2" s="57"/>
      <c r="C2" s="57"/>
      <c r="D2" s="57"/>
      <c r="E2" s="491" t="s">
        <v>380</v>
      </c>
      <c r="F2" s="491"/>
      <c r="G2" s="491"/>
      <c r="H2" s="491"/>
      <c r="I2" s="491"/>
      <c r="J2" s="491"/>
      <c r="K2" s="491"/>
      <c r="L2" s="491"/>
      <c r="M2" s="491"/>
      <c r="N2" s="491"/>
      <c r="O2" s="491"/>
      <c r="P2" s="491"/>
      <c r="Q2" s="491"/>
      <c r="R2" s="491"/>
      <c r="S2" s="491"/>
      <c r="T2" s="491"/>
      <c r="U2" s="491"/>
      <c r="V2" s="7"/>
    </row>
    <row r="3" spans="1:29" ht="39.75" customHeight="1" thickBot="1" x14ac:dyDescent="0.4">
      <c r="B3" s="57"/>
      <c r="C3" s="57"/>
      <c r="D3" s="57"/>
      <c r="E3" s="7"/>
      <c r="F3" s="7"/>
      <c r="G3" s="377"/>
      <c r="H3" s="377"/>
      <c r="I3" s="377"/>
      <c r="J3" s="377"/>
      <c r="K3" s="378"/>
      <c r="L3" s="377"/>
      <c r="M3" s="377"/>
      <c r="N3" s="377"/>
      <c r="O3" s="377"/>
      <c r="P3" s="7"/>
      <c r="Q3" s="7"/>
      <c r="R3" s="9"/>
      <c r="S3" s="9"/>
      <c r="T3" s="7"/>
      <c r="U3" s="7"/>
      <c r="V3" s="7"/>
    </row>
    <row r="4" spans="1:29" ht="28.5" x14ac:dyDescent="0.35">
      <c r="B4" s="100"/>
      <c r="C4" s="100"/>
      <c r="D4" s="487" t="s">
        <v>73</v>
      </c>
      <c r="E4" s="488"/>
      <c r="F4" s="476" t="s">
        <v>481</v>
      </c>
      <c r="G4" s="476"/>
      <c r="H4" s="476"/>
      <c r="I4" s="476"/>
      <c r="J4" s="476"/>
      <c r="K4" s="476"/>
      <c r="L4" s="476"/>
      <c r="M4" s="476"/>
      <c r="N4" s="476"/>
      <c r="O4" s="476"/>
      <c r="P4" s="476"/>
      <c r="Q4" s="476"/>
      <c r="R4" s="477" t="s">
        <v>71</v>
      </c>
      <c r="S4" s="477"/>
      <c r="T4" s="478">
        <v>2022</v>
      </c>
      <c r="U4" s="478"/>
    </row>
    <row r="5" spans="1:29" ht="21.75" thickBot="1" x14ac:dyDescent="0.4">
      <c r="B5" s="100"/>
      <c r="C5" s="100"/>
      <c r="D5" s="489" t="s">
        <v>70</v>
      </c>
      <c r="E5" s="490"/>
      <c r="F5" s="480" t="s">
        <v>694</v>
      </c>
      <c r="G5" s="480"/>
      <c r="H5" s="480"/>
      <c r="I5" s="480"/>
      <c r="J5" s="480"/>
      <c r="K5" s="480"/>
      <c r="L5" s="480"/>
      <c r="M5" s="480"/>
      <c r="N5" s="480"/>
      <c r="O5" s="480"/>
      <c r="P5" s="480"/>
      <c r="Q5" s="480"/>
      <c r="R5" s="480"/>
      <c r="S5" s="480"/>
      <c r="T5" s="480"/>
      <c r="U5" s="480"/>
    </row>
    <row r="6" spans="1:29" s="19" customFormat="1" ht="15" x14ac:dyDescent="0.25">
      <c r="A6" s="47"/>
      <c r="B6" s="46"/>
      <c r="C6" s="46"/>
      <c r="H6" s="44"/>
      <c r="I6" s="45"/>
      <c r="J6" s="45"/>
      <c r="O6" s="44"/>
      <c r="P6" s="44"/>
      <c r="U6" s="44"/>
    </row>
    <row r="7" spans="1:29" s="35" customFormat="1" ht="30" customHeight="1" x14ac:dyDescent="0.25">
      <c r="A7" s="43"/>
      <c r="B7" s="414" t="s">
        <v>68</v>
      </c>
      <c r="C7" s="414" t="s">
        <v>67</v>
      </c>
      <c r="D7" s="414" t="s">
        <v>65</v>
      </c>
      <c r="E7" s="445" t="s">
        <v>64</v>
      </c>
      <c r="F7" s="414" t="s">
        <v>63</v>
      </c>
      <c r="G7" s="414"/>
      <c r="H7" s="423" t="s">
        <v>58</v>
      </c>
      <c r="I7" s="418" t="s">
        <v>62</v>
      </c>
      <c r="J7" s="420" t="s">
        <v>61</v>
      </c>
      <c r="K7" s="421"/>
      <c r="L7" s="446" t="s">
        <v>60</v>
      </c>
      <c r="M7" s="414" t="s">
        <v>59</v>
      </c>
      <c r="N7" s="414"/>
      <c r="O7" s="423" t="s">
        <v>58</v>
      </c>
      <c r="P7" s="445" t="s">
        <v>57</v>
      </c>
      <c r="Q7" s="414" t="s">
        <v>56</v>
      </c>
      <c r="R7" s="415" t="s">
        <v>55</v>
      </c>
      <c r="S7" s="414" t="s">
        <v>198</v>
      </c>
      <c r="T7" s="418" t="s">
        <v>53</v>
      </c>
      <c r="U7" s="414" t="s">
        <v>52</v>
      </c>
      <c r="V7" s="422" t="s">
        <v>689</v>
      </c>
      <c r="W7" s="422"/>
      <c r="X7" s="422" t="s">
        <v>690</v>
      </c>
      <c r="Y7" s="422"/>
      <c r="Z7" s="422" t="s">
        <v>691</v>
      </c>
      <c r="AA7" s="422"/>
      <c r="AB7" s="422" t="s">
        <v>692</v>
      </c>
      <c r="AC7" s="422"/>
    </row>
    <row r="8" spans="1:29" s="35" customFormat="1" ht="88.5" customHeight="1" x14ac:dyDescent="0.25">
      <c r="A8" s="43"/>
      <c r="B8" s="414"/>
      <c r="C8" s="414"/>
      <c r="D8" s="414"/>
      <c r="E8" s="445"/>
      <c r="F8" s="42" t="s">
        <v>48</v>
      </c>
      <c r="G8" s="101" t="s">
        <v>47</v>
      </c>
      <c r="H8" s="424"/>
      <c r="I8" s="419"/>
      <c r="J8" s="99" t="s">
        <v>50</v>
      </c>
      <c r="K8" s="39" t="s">
        <v>49</v>
      </c>
      <c r="L8" s="447"/>
      <c r="M8" s="38" t="s">
        <v>48</v>
      </c>
      <c r="N8" s="37" t="s">
        <v>47</v>
      </c>
      <c r="O8" s="424"/>
      <c r="P8" s="445"/>
      <c r="Q8" s="414"/>
      <c r="R8" s="415"/>
      <c r="S8" s="414"/>
      <c r="T8" s="419"/>
      <c r="U8" s="414"/>
      <c r="V8" s="36" t="s">
        <v>693</v>
      </c>
      <c r="W8" s="36" t="s">
        <v>45</v>
      </c>
      <c r="X8" s="36" t="s">
        <v>693</v>
      </c>
      <c r="Y8" s="36" t="s">
        <v>45</v>
      </c>
      <c r="Z8" s="36" t="s">
        <v>693</v>
      </c>
      <c r="AA8" s="36" t="s">
        <v>45</v>
      </c>
      <c r="AB8" s="36" t="s">
        <v>693</v>
      </c>
      <c r="AC8" s="36" t="s">
        <v>45</v>
      </c>
    </row>
    <row r="9" spans="1:29" s="19" customFormat="1" ht="157.5" customHeight="1" x14ac:dyDescent="0.25">
      <c r="A9" s="29">
        <v>1</v>
      </c>
      <c r="B9" s="22" t="s">
        <v>326</v>
      </c>
      <c r="C9" s="28" t="s">
        <v>327</v>
      </c>
      <c r="D9" s="22" t="s">
        <v>328</v>
      </c>
      <c r="E9" s="23" t="s">
        <v>92</v>
      </c>
      <c r="F9" s="22">
        <v>2</v>
      </c>
      <c r="G9" s="22">
        <v>2</v>
      </c>
      <c r="H9" s="26" t="str">
        <f>INDEX([6]Listas!$L$4:$P$8,F9,G9)</f>
        <v>BAJA</v>
      </c>
      <c r="I9" s="27" t="s">
        <v>329</v>
      </c>
      <c r="J9" s="25" t="s">
        <v>14</v>
      </c>
      <c r="K9" s="25">
        <f>IF('[6]Evaluación de Controles'!F28="X","Probabilidad",IF('[6]Evaluación de Controles'!H28="X","Impacto",))</f>
        <v>0</v>
      </c>
      <c r="L9" s="22">
        <f>'[6]Evaluación de Controles'!X28</f>
        <v>0</v>
      </c>
      <c r="M9" s="22">
        <f>IF('[6]Evaluación de Controles'!F28="X",IF(L9&gt;75,IF(F9&gt;2,F9-2,IF(F9&gt;1,F9-1,F9)),IF(L9&gt;50,IF(F9&gt;1,F9-1,F9),F9)),F9)</f>
        <v>2</v>
      </c>
      <c r="N9" s="22">
        <f>IF('[6]Evaluación de Controles'!H28="X",IF(L9&gt;75,IF(G9&gt;2,G9-2,IF(G9&gt;1,G9-1,G9)),IF(L9&gt;50,IF(G9&gt;1,G9-1,G9),G9)),G9)</f>
        <v>2</v>
      </c>
      <c r="O9" s="26" t="str">
        <f>INDEX([6]Listas!$L$4:$P$8,M9,N9)</f>
        <v>BAJA</v>
      </c>
      <c r="P9" s="25" t="s">
        <v>154</v>
      </c>
      <c r="Q9" s="24" t="s">
        <v>330</v>
      </c>
      <c r="R9" s="23" t="s">
        <v>269</v>
      </c>
      <c r="S9" s="22" t="s">
        <v>331</v>
      </c>
      <c r="T9" s="22" t="s">
        <v>332</v>
      </c>
      <c r="U9" s="22" t="s">
        <v>333</v>
      </c>
      <c r="V9" s="117">
        <v>1</v>
      </c>
      <c r="W9" s="346" t="s">
        <v>718</v>
      </c>
      <c r="X9" s="117"/>
      <c r="Y9" s="346"/>
      <c r="Z9" s="145"/>
      <c r="AA9" s="145"/>
      <c r="AB9" s="145"/>
      <c r="AC9" s="145"/>
    </row>
    <row r="10" spans="1:29" s="19" customFormat="1" ht="183.75" customHeight="1" x14ac:dyDescent="0.25">
      <c r="A10" s="29">
        <v>1</v>
      </c>
      <c r="B10" s="22" t="s">
        <v>334</v>
      </c>
      <c r="C10" s="28" t="s">
        <v>335</v>
      </c>
      <c r="D10" s="22" t="s">
        <v>328</v>
      </c>
      <c r="E10" s="23" t="s">
        <v>92</v>
      </c>
      <c r="F10" s="22">
        <v>2</v>
      </c>
      <c r="G10" s="22">
        <v>2</v>
      </c>
      <c r="H10" s="26" t="str">
        <f>INDEX([6]Listas!$L$4:$P$8,F10,G10)</f>
        <v>BAJA</v>
      </c>
      <c r="I10" s="27" t="s">
        <v>329</v>
      </c>
      <c r="J10" s="25" t="s">
        <v>14</v>
      </c>
      <c r="K10" s="25" t="str">
        <f>IF('[6]Evaluación de Controles'!F30="X","Probabilidad",IF('[6]Evaluación de Controles'!H30="X","Impacto",))</f>
        <v>Probabilidad</v>
      </c>
      <c r="L10" s="22">
        <f>'[6]Evaluación de Controles'!X30</f>
        <v>70</v>
      </c>
      <c r="M10" s="22">
        <f>IF('[6]Evaluación de Controles'!F30="X",IF(L10&gt;75,IF(F10&gt;2,F10-2,IF(F10&gt;1,F10-1,F10)),IF(L10&gt;50,IF(F10&gt;1,F10-1,F10),F10)),F10)</f>
        <v>1</v>
      </c>
      <c r="N10" s="22">
        <f>IF('[6]Evaluación de Controles'!H30="X",IF(L10&gt;75,IF(G10&gt;2,G10-2,IF(G10&gt;1,G10-1,G10)),IF(L10&gt;50,IF(G10&gt;1,G10-1,G10),G10)),G10)</f>
        <v>2</v>
      </c>
      <c r="O10" s="26" t="str">
        <f>INDEX([6]Listas!$L$4:$P$8,M10,N10)</f>
        <v>BAJA</v>
      </c>
      <c r="P10" s="25" t="s">
        <v>154</v>
      </c>
      <c r="Q10" s="24" t="s">
        <v>330</v>
      </c>
      <c r="R10" s="23" t="s">
        <v>269</v>
      </c>
      <c r="S10" s="22" t="s">
        <v>331</v>
      </c>
      <c r="T10" s="22" t="s">
        <v>332</v>
      </c>
      <c r="U10" s="22" t="s">
        <v>333</v>
      </c>
      <c r="V10" s="117">
        <v>1</v>
      </c>
      <c r="W10" s="346" t="s">
        <v>719</v>
      </c>
      <c r="X10" s="117"/>
      <c r="Y10" s="346"/>
      <c r="Z10" s="145"/>
      <c r="AA10" s="145"/>
      <c r="AB10" s="145"/>
      <c r="AC10" s="145"/>
    </row>
    <row r="11" spans="1:29" s="19" customFormat="1" ht="193.5" customHeight="1" x14ac:dyDescent="0.25">
      <c r="A11" s="29">
        <v>2</v>
      </c>
      <c r="B11" s="22" t="s">
        <v>336</v>
      </c>
      <c r="C11" s="28" t="s">
        <v>337</v>
      </c>
      <c r="D11" s="22" t="s">
        <v>338</v>
      </c>
      <c r="E11" s="23" t="s">
        <v>92</v>
      </c>
      <c r="F11" s="22">
        <v>3</v>
      </c>
      <c r="G11" s="22">
        <v>3</v>
      </c>
      <c r="H11" s="26" t="str">
        <f>INDEX([6]Listas!$L$4:$P$8,F11,G11)</f>
        <v>ALTA</v>
      </c>
      <c r="I11" s="27" t="s">
        <v>329</v>
      </c>
      <c r="J11" s="25" t="s">
        <v>14</v>
      </c>
      <c r="K11" s="25" t="str">
        <f>IF('[6]Evaluación de Controles'!F31="X","Probabilidad",IF('[6]Evaluación de Controles'!H31="X","Impacto",))</f>
        <v>Probabilidad</v>
      </c>
      <c r="L11" s="22">
        <f>'[6]Evaluación de Controles'!X31</f>
        <v>70</v>
      </c>
      <c r="M11" s="22">
        <f>IF('[6]Evaluación de Controles'!F31="X",IF(L11&gt;75,IF(F11&gt;2,F11-2,IF(F11&gt;1,F11-1,F11)),IF(L11&gt;50,IF(F11&gt;1,F11-1,F11),F11)),F11)</f>
        <v>2</v>
      </c>
      <c r="N11" s="22">
        <f>IF('[6]Evaluación de Controles'!H31="X",IF(L11&gt;75,IF(G11&gt;2,G11-2,IF(G11&gt;1,G11-1,G11)),IF(L11&gt;50,IF(G11&gt;1,G11-1,G11),G11)),G11)</f>
        <v>3</v>
      </c>
      <c r="O11" s="26" t="str">
        <f>INDEX([6]Listas!$L$4:$P$8,M11,N11)</f>
        <v>MODERADA</v>
      </c>
      <c r="P11" s="25" t="s">
        <v>154</v>
      </c>
      <c r="Q11" s="24" t="s">
        <v>339</v>
      </c>
      <c r="R11" s="23" t="s">
        <v>297</v>
      </c>
      <c r="S11" s="22" t="s">
        <v>340</v>
      </c>
      <c r="T11" s="22" t="s">
        <v>341</v>
      </c>
      <c r="U11" s="22" t="s">
        <v>333</v>
      </c>
      <c r="V11" s="117">
        <v>1</v>
      </c>
      <c r="W11" s="346" t="s">
        <v>720</v>
      </c>
      <c r="X11" s="117"/>
      <c r="Y11" s="346"/>
      <c r="Z11" s="145"/>
      <c r="AA11" s="145"/>
      <c r="AB11" s="145"/>
      <c r="AC11" s="145"/>
    </row>
    <row r="12" spans="1:29" s="19" customFormat="1" ht="160.5" customHeight="1" x14ac:dyDescent="0.25">
      <c r="A12" s="29">
        <v>3</v>
      </c>
      <c r="B12" s="22" t="s">
        <v>342</v>
      </c>
      <c r="C12" s="28" t="s">
        <v>343</v>
      </c>
      <c r="D12" s="22" t="s">
        <v>344</v>
      </c>
      <c r="E12" s="23" t="s">
        <v>16</v>
      </c>
      <c r="F12" s="22">
        <v>3</v>
      </c>
      <c r="G12" s="22">
        <v>3</v>
      </c>
      <c r="H12" s="26" t="str">
        <f>INDEX([6]Listas!$L$4:$P$8,F12,G12)</f>
        <v>ALTA</v>
      </c>
      <c r="I12" s="27" t="s">
        <v>345</v>
      </c>
      <c r="J12" s="25" t="s">
        <v>14</v>
      </c>
      <c r="K12" s="25" t="str">
        <f>IF('[6]Evaluación de Controles'!F32="X","Probabilidad",IF('[6]Evaluación de Controles'!H32="X","Impacto",))</f>
        <v>Probabilidad</v>
      </c>
      <c r="L12" s="22">
        <f>'[6]Evaluación de Controles'!X32</f>
        <v>40</v>
      </c>
      <c r="M12" s="22">
        <f>IF('[6]Evaluación de Controles'!F32="X",IF(L12&gt;75,IF(F12&gt;2,F12-2,IF(F12&gt;1,F12-1,F12)),IF(L12&gt;50,IF(F12&gt;1,F12-1,F12),F12)),F12)</f>
        <v>3</v>
      </c>
      <c r="N12" s="22">
        <f>IF('[6]Evaluación de Controles'!H32="X",IF(L12&gt;75,IF(G12&gt;2,G12-2,IF(G12&gt;1,G12-1,G12)),IF(L12&gt;50,IF(G12&gt;1,G12-1,G12),G12)),G12)</f>
        <v>3</v>
      </c>
      <c r="O12" s="26" t="str">
        <f>INDEX([6]Listas!$L$4:$P$8,M12,N12)</f>
        <v>ALTA</v>
      </c>
      <c r="P12" s="25" t="s">
        <v>154</v>
      </c>
      <c r="Q12" s="24" t="s">
        <v>346</v>
      </c>
      <c r="R12" s="23" t="s">
        <v>297</v>
      </c>
      <c r="S12" s="22" t="s">
        <v>347</v>
      </c>
      <c r="T12" s="22" t="s">
        <v>348</v>
      </c>
      <c r="U12" s="22" t="s">
        <v>349</v>
      </c>
      <c r="V12" s="366">
        <v>1</v>
      </c>
      <c r="W12" s="47" t="s">
        <v>721</v>
      </c>
      <c r="X12" s="117"/>
      <c r="Y12" s="346"/>
      <c r="Z12" s="145"/>
      <c r="AA12" s="145"/>
      <c r="AB12" s="145"/>
      <c r="AC12" s="145"/>
    </row>
    <row r="13" spans="1:29" s="19" customFormat="1" ht="182.25" customHeight="1" x14ac:dyDescent="0.25">
      <c r="A13" s="29">
        <v>4</v>
      </c>
      <c r="B13" s="22" t="s">
        <v>350</v>
      </c>
      <c r="C13" s="28" t="s">
        <v>351</v>
      </c>
      <c r="D13" s="22" t="s">
        <v>352</v>
      </c>
      <c r="E13" s="23" t="s">
        <v>16</v>
      </c>
      <c r="F13" s="22">
        <v>3</v>
      </c>
      <c r="G13" s="22">
        <v>2</v>
      </c>
      <c r="H13" s="26" t="str">
        <f>INDEX([6]Listas!$L$4:$P$8,F13,G13)</f>
        <v>MODERADA</v>
      </c>
      <c r="I13" s="27" t="s">
        <v>353</v>
      </c>
      <c r="J13" s="25" t="s">
        <v>14</v>
      </c>
      <c r="K13" s="25" t="str">
        <f>IF('[6]Evaluación de Controles'!F33="X","Probabilidad",IF('[6]Evaluación de Controles'!H33="X","Impacto",))</f>
        <v>Probabilidad</v>
      </c>
      <c r="L13" s="22">
        <f>'[6]Evaluación de Controles'!X33</f>
        <v>40</v>
      </c>
      <c r="M13" s="22">
        <f>IF('[6]Evaluación de Controles'!F33="X",IF(L13&gt;75,IF(F13&gt;2,F13-2,IF(F13&gt;1,F13-1,F13)),IF(L13&gt;50,IF(F13&gt;1,F13-1,F13),F13)),F13)</f>
        <v>3</v>
      </c>
      <c r="N13" s="22">
        <f>IF('[6]Evaluación de Controles'!H33="X",IF(L13&gt;75,IF(G13&gt;2,G13-2,IF(G13&gt;1,G13-1,G13)),IF(L13&gt;50,IF(G13&gt;1,G13-1,G13),G13)),G13)</f>
        <v>2</v>
      </c>
      <c r="O13" s="26" t="str">
        <f>INDEX([6]Listas!$L$4:$P$8,M13,N13)</f>
        <v>MODERADA</v>
      </c>
      <c r="P13" s="25" t="s">
        <v>154</v>
      </c>
      <c r="Q13" s="24" t="s">
        <v>354</v>
      </c>
      <c r="R13" s="23" t="s">
        <v>205</v>
      </c>
      <c r="S13" s="22" t="s">
        <v>347</v>
      </c>
      <c r="T13" s="22" t="s">
        <v>355</v>
      </c>
      <c r="U13" s="22" t="s">
        <v>349</v>
      </c>
      <c r="V13" s="117">
        <v>1</v>
      </c>
      <c r="W13" s="147" t="s">
        <v>722</v>
      </c>
      <c r="X13" s="117"/>
      <c r="Y13" s="346"/>
      <c r="Z13" s="145"/>
      <c r="AA13" s="145"/>
      <c r="AB13" s="145"/>
      <c r="AC13" s="145"/>
    </row>
    <row r="14" spans="1:29" s="19" customFormat="1" ht="12" customHeight="1" x14ac:dyDescent="0.25">
      <c r="A14" s="29"/>
      <c r="B14" s="22"/>
      <c r="C14" s="28"/>
      <c r="D14" s="22"/>
      <c r="E14" s="23"/>
      <c r="F14" s="22"/>
      <c r="G14" s="22"/>
      <c r="H14" s="26"/>
      <c r="I14" s="27"/>
      <c r="J14" s="25"/>
      <c r="K14" s="25"/>
      <c r="L14" s="22"/>
      <c r="M14" s="22"/>
      <c r="N14" s="22"/>
      <c r="O14" s="26"/>
      <c r="P14" s="25"/>
      <c r="Q14" s="24"/>
      <c r="R14" s="23"/>
      <c r="S14" s="22"/>
      <c r="T14" s="22"/>
      <c r="U14" s="22"/>
    </row>
    <row r="15" spans="1:29" x14ac:dyDescent="0.2">
      <c r="O15" s="1"/>
      <c r="P15" s="1"/>
      <c r="U15" s="1"/>
    </row>
    <row r="16" spans="1:29" x14ac:dyDescent="0.2">
      <c r="F16" s="425" t="s">
        <v>6</v>
      </c>
      <c r="G16" s="425"/>
      <c r="H16" s="10">
        <f>COUNTIF(H10:H13,"BAJA")</f>
        <v>1</v>
      </c>
      <c r="I16" s="1"/>
      <c r="J16" s="1"/>
      <c r="M16" s="425" t="s">
        <v>6</v>
      </c>
      <c r="N16" s="425"/>
      <c r="O16" s="10">
        <f>COUNTIF(O10:O13,"BAJA")</f>
        <v>1</v>
      </c>
      <c r="P16" s="1"/>
      <c r="U16" s="1"/>
    </row>
    <row r="17" spans="2:21" x14ac:dyDescent="0.2">
      <c r="F17" s="425" t="s">
        <v>5</v>
      </c>
      <c r="G17" s="425"/>
      <c r="H17" s="10">
        <f>COUNTIF(H10:H13,"MODERADA")</f>
        <v>1</v>
      </c>
      <c r="I17" s="1"/>
      <c r="J17" s="1"/>
      <c r="M17" s="425" t="s">
        <v>5</v>
      </c>
      <c r="N17" s="425"/>
      <c r="O17" s="10">
        <f>COUNTIF(O10:O13,"MODERADA")</f>
        <v>2</v>
      </c>
      <c r="P17" s="1"/>
      <c r="U17" s="1"/>
    </row>
    <row r="18" spans="2:21" x14ac:dyDescent="0.2">
      <c r="B18" s="15"/>
      <c r="D18" s="15"/>
      <c r="F18" s="425" t="s">
        <v>4</v>
      </c>
      <c r="G18" s="425"/>
      <c r="H18" s="10">
        <f>COUNTIF(H10:H13,"ALTA")</f>
        <v>2</v>
      </c>
      <c r="I18" s="1"/>
      <c r="J18" s="1"/>
      <c r="M18" s="425" t="s">
        <v>4</v>
      </c>
      <c r="N18" s="425"/>
      <c r="O18" s="10">
        <f>COUNTIF(O10:O13,"ALTA")</f>
        <v>1</v>
      </c>
      <c r="P18" s="1"/>
      <c r="U18" s="1"/>
    </row>
    <row r="19" spans="2:21" ht="15.75" x14ac:dyDescent="0.2">
      <c r="B19" s="14" t="s">
        <v>3</v>
      </c>
      <c r="D19" s="13" t="s">
        <v>2</v>
      </c>
      <c r="F19" s="425" t="s">
        <v>1</v>
      </c>
      <c r="G19" s="425"/>
      <c r="H19" s="10">
        <f>COUNTIF(H10:H13,"EXTREMA")</f>
        <v>0</v>
      </c>
      <c r="I19" s="1"/>
      <c r="J19" s="1"/>
      <c r="M19" s="425" t="s">
        <v>1</v>
      </c>
      <c r="N19" s="425"/>
      <c r="O19" s="10">
        <f>COUNTIF(O10:O13,"EXTREMA")</f>
        <v>0</v>
      </c>
      <c r="P19" s="1"/>
      <c r="U19" s="1"/>
    </row>
    <row r="20" spans="2:21" x14ac:dyDescent="0.2">
      <c r="H20" s="1"/>
      <c r="I20" s="1"/>
      <c r="J20" s="1"/>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sheetData>
  <mergeCells count="37">
    <mergeCell ref="B7:B8"/>
    <mergeCell ref="C7:C8"/>
    <mergeCell ref="D7:D8"/>
    <mergeCell ref="E7:E8"/>
    <mergeCell ref="E1:U1"/>
    <mergeCell ref="E2:U2"/>
    <mergeCell ref="O7:O8"/>
    <mergeCell ref="R7:R8"/>
    <mergeCell ref="F19:G19"/>
    <mergeCell ref="M19:N19"/>
    <mergeCell ref="H7:H8"/>
    <mergeCell ref="I7:I8"/>
    <mergeCell ref="J7:K7"/>
    <mergeCell ref="L7:L8"/>
    <mergeCell ref="M7:N7"/>
    <mergeCell ref="F17:G17"/>
    <mergeCell ref="M17:N17"/>
    <mergeCell ref="F18:G18"/>
    <mergeCell ref="M18:N18"/>
    <mergeCell ref="F7:G7"/>
    <mergeCell ref="F16:G16"/>
    <mergeCell ref="M16:N16"/>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s>
  <conditionalFormatting sqref="H15:H1048576 O15:O1048576 H6 O6">
    <cfRule type="cellIs" dxfId="334" priority="77" operator="equal">
      <formula>"BAJA"</formula>
    </cfRule>
  </conditionalFormatting>
  <conditionalFormatting sqref="H15:H1048576 O15:O1048576 H6 O6">
    <cfRule type="cellIs" dxfId="333" priority="74" operator="equal">
      <formula>"EXTREMA"</formula>
    </cfRule>
    <cfRule type="cellIs" dxfId="332" priority="75" operator="equal">
      <formula>"ALTA"</formula>
    </cfRule>
    <cfRule type="cellIs" dxfId="331" priority="76" operator="equal">
      <formula>"MODERADA"</formula>
    </cfRule>
  </conditionalFormatting>
  <conditionalFormatting sqref="E15:F1048576 F13:G14 F10:G11 E6:F6 M6:N6 M15:N1048576">
    <cfRule type="colorScale" priority="73">
      <colorScale>
        <cfvo type="num" val="1"/>
        <cfvo type="num" val="3"/>
        <cfvo type="num" val="5"/>
        <color theme="6" tint="-0.499984740745262"/>
        <color rgb="FFFFFF00"/>
        <color rgb="FFC00000"/>
      </colorScale>
    </cfRule>
  </conditionalFormatting>
  <conditionalFormatting sqref="H16:H19">
    <cfRule type="cellIs" dxfId="330" priority="72" operator="equal">
      <formula>"BAJA"</formula>
    </cfRule>
  </conditionalFormatting>
  <conditionalFormatting sqref="H16:H19">
    <cfRule type="cellIs" dxfId="329" priority="69" operator="equal">
      <formula>"EXTREMA"</formula>
    </cfRule>
    <cfRule type="cellIs" dxfId="328" priority="70" operator="equal">
      <formula>"ALTA"</formula>
    </cfRule>
    <cfRule type="cellIs" dxfId="327" priority="71" operator="equal">
      <formula>"MODERADA"</formula>
    </cfRule>
  </conditionalFormatting>
  <conditionalFormatting sqref="F16:F19">
    <cfRule type="colorScale" priority="68">
      <colorScale>
        <cfvo type="num" val="1"/>
        <cfvo type="num" val="3"/>
        <cfvo type="num" val="5"/>
        <color theme="6" tint="-0.499984740745262"/>
        <color rgb="FFFFFF00"/>
        <color rgb="FFC00000"/>
      </colorScale>
    </cfRule>
  </conditionalFormatting>
  <conditionalFormatting sqref="H16:H19">
    <cfRule type="cellIs" dxfId="326" priority="67" operator="equal">
      <formula>"BAJA"</formula>
    </cfRule>
  </conditionalFormatting>
  <conditionalFormatting sqref="H16:H19">
    <cfRule type="cellIs" dxfId="325" priority="64" operator="equal">
      <formula>"EXTREMA"</formula>
    </cfRule>
    <cfRule type="cellIs" dxfId="324" priority="65" operator="equal">
      <formula>"ALTA"</formula>
    </cfRule>
    <cfRule type="cellIs" dxfId="323" priority="66" operator="equal">
      <formula>"MODERADA"</formula>
    </cfRule>
  </conditionalFormatting>
  <conditionalFormatting sqref="F16:F19">
    <cfRule type="colorScale" priority="63">
      <colorScale>
        <cfvo type="num" val="1"/>
        <cfvo type="num" val="3"/>
        <cfvo type="num" val="5"/>
        <color theme="6" tint="-0.499984740745262"/>
        <color rgb="FFFFFF00"/>
        <color rgb="FFC00000"/>
      </colorScale>
    </cfRule>
  </conditionalFormatting>
  <conditionalFormatting sqref="H16:H19">
    <cfRule type="cellIs" dxfId="322" priority="62" operator="equal">
      <formula>"BAJA"</formula>
    </cfRule>
  </conditionalFormatting>
  <conditionalFormatting sqref="H16:H19">
    <cfRule type="cellIs" dxfId="321" priority="59" operator="equal">
      <formula>"EXTREMA"</formula>
    </cfRule>
    <cfRule type="cellIs" dxfId="320" priority="60" operator="equal">
      <formula>"ALTA"</formula>
    </cfRule>
    <cfRule type="cellIs" dxfId="319" priority="61" operator="equal">
      <formula>"MODERADA"</formula>
    </cfRule>
  </conditionalFormatting>
  <conditionalFormatting sqref="F16:F19">
    <cfRule type="colorScale" priority="58">
      <colorScale>
        <cfvo type="num" val="1"/>
        <cfvo type="num" val="3"/>
        <cfvo type="num" val="5"/>
        <color theme="6" tint="-0.499984740745262"/>
        <color rgb="FFFFFF00"/>
        <color rgb="FFC00000"/>
      </colorScale>
    </cfRule>
  </conditionalFormatting>
  <conditionalFormatting sqref="H16:H19">
    <cfRule type="cellIs" dxfId="318" priority="57" operator="equal">
      <formula>"BAJA"</formula>
    </cfRule>
  </conditionalFormatting>
  <conditionalFormatting sqref="H16:H19">
    <cfRule type="cellIs" dxfId="317" priority="54" operator="equal">
      <formula>"EXTREMA"</formula>
    </cfRule>
    <cfRule type="cellIs" dxfId="316" priority="55" operator="equal">
      <formula>"ALTA"</formula>
    </cfRule>
    <cfRule type="cellIs" dxfId="315" priority="56" operator="equal">
      <formula>"MODERADA"</formula>
    </cfRule>
  </conditionalFormatting>
  <conditionalFormatting sqref="O16:O19">
    <cfRule type="cellIs" dxfId="314" priority="53" operator="equal">
      <formula>"BAJA"</formula>
    </cfRule>
  </conditionalFormatting>
  <conditionalFormatting sqref="O16:O19">
    <cfRule type="cellIs" dxfId="313" priority="50" operator="equal">
      <formula>"EXTREMA"</formula>
    </cfRule>
    <cfRule type="cellIs" dxfId="312" priority="51" operator="equal">
      <formula>"ALTA"</formula>
    </cfRule>
    <cfRule type="cellIs" dxfId="311" priority="52" operator="equal">
      <formula>"MODERADA"</formula>
    </cfRule>
  </conditionalFormatting>
  <conditionalFormatting sqref="M16:M19">
    <cfRule type="colorScale" priority="49">
      <colorScale>
        <cfvo type="num" val="1"/>
        <cfvo type="num" val="3"/>
        <cfvo type="num" val="5"/>
        <color theme="6" tint="-0.499984740745262"/>
        <color rgb="FFFFFF00"/>
        <color rgb="FFC00000"/>
      </colorScale>
    </cfRule>
  </conditionalFormatting>
  <conditionalFormatting sqref="O16:O19">
    <cfRule type="cellIs" dxfId="310" priority="48" operator="equal">
      <formula>"BAJA"</formula>
    </cfRule>
  </conditionalFormatting>
  <conditionalFormatting sqref="O16:O19">
    <cfRule type="cellIs" dxfId="309" priority="45" operator="equal">
      <formula>"EXTREMA"</formula>
    </cfRule>
    <cfRule type="cellIs" dxfId="308" priority="46" operator="equal">
      <formula>"ALTA"</formula>
    </cfRule>
    <cfRule type="cellIs" dxfId="307" priority="47" operator="equal">
      <formula>"MODERADA"</formula>
    </cfRule>
  </conditionalFormatting>
  <conditionalFormatting sqref="M16:M19">
    <cfRule type="colorScale" priority="44">
      <colorScale>
        <cfvo type="num" val="1"/>
        <cfvo type="num" val="3"/>
        <cfvo type="num" val="5"/>
        <color theme="6" tint="-0.499984740745262"/>
        <color rgb="FFFFFF00"/>
        <color rgb="FFC00000"/>
      </colorScale>
    </cfRule>
  </conditionalFormatting>
  <conditionalFormatting sqref="O16:O19">
    <cfRule type="cellIs" dxfId="306" priority="43" operator="equal">
      <formula>"BAJA"</formula>
    </cfRule>
  </conditionalFormatting>
  <conditionalFormatting sqref="O16:O19">
    <cfRule type="cellIs" dxfId="305" priority="40" operator="equal">
      <formula>"EXTREMA"</formula>
    </cfRule>
    <cfRule type="cellIs" dxfId="304" priority="41" operator="equal">
      <formula>"ALTA"</formula>
    </cfRule>
    <cfRule type="cellIs" dxfId="303" priority="42" operator="equal">
      <formula>"MODERADA"</formula>
    </cfRule>
  </conditionalFormatting>
  <conditionalFormatting sqref="M16:M19">
    <cfRule type="colorScale" priority="39">
      <colorScale>
        <cfvo type="num" val="1"/>
        <cfvo type="num" val="3"/>
        <cfvo type="num" val="5"/>
        <color theme="6" tint="-0.499984740745262"/>
        <color rgb="FFFFFF00"/>
        <color rgb="FFC00000"/>
      </colorScale>
    </cfRule>
  </conditionalFormatting>
  <conditionalFormatting sqref="O16:O19">
    <cfRule type="cellIs" dxfId="302" priority="38" operator="equal">
      <formula>"BAJA"</formula>
    </cfRule>
  </conditionalFormatting>
  <conditionalFormatting sqref="O16:O19">
    <cfRule type="cellIs" dxfId="301" priority="35" operator="equal">
      <formula>"EXTREMA"</formula>
    </cfRule>
    <cfRule type="cellIs" dxfId="300" priority="36" operator="equal">
      <formula>"ALTA"</formula>
    </cfRule>
    <cfRule type="cellIs" dxfId="299" priority="37" operator="equal">
      <formula>"MODERADA"</formula>
    </cfRule>
  </conditionalFormatting>
  <conditionalFormatting sqref="H13:H14 H10:H11">
    <cfRule type="cellIs" dxfId="298" priority="31" operator="equal">
      <formula>"EXTREMA"</formula>
    </cfRule>
    <cfRule type="cellIs" dxfId="297" priority="32" operator="equal">
      <formula>"ALTA"</formula>
    </cfRule>
    <cfRule type="cellIs" dxfId="296" priority="33" operator="equal">
      <formula>"MODERADA"</formula>
    </cfRule>
    <cfRule type="cellIs" dxfId="295" priority="34" operator="equal">
      <formula>"BAJA"</formula>
    </cfRule>
  </conditionalFormatting>
  <conditionalFormatting sqref="O10:O14">
    <cfRule type="cellIs" dxfId="294" priority="27" operator="equal">
      <formula>"EXTREMA"</formula>
    </cfRule>
    <cfRule type="cellIs" dxfId="293" priority="28" operator="equal">
      <formula>"ALTA"</formula>
    </cfRule>
    <cfRule type="cellIs" dxfId="292" priority="29" operator="equal">
      <formula>"MODERADA"</formula>
    </cfRule>
    <cfRule type="cellIs" dxfId="291" priority="30" operator="equal">
      <formula>"BAJA"</formula>
    </cfRule>
  </conditionalFormatting>
  <conditionalFormatting sqref="M10:N14">
    <cfRule type="colorScale" priority="26">
      <colorScale>
        <cfvo type="num" val="1"/>
        <cfvo type="num" val="3"/>
        <cfvo type="num" val="5"/>
        <color theme="6" tint="-0.499984740745262"/>
        <color rgb="FFFFFF00"/>
        <color rgb="FFC00000"/>
      </colorScale>
    </cfRule>
  </conditionalFormatting>
  <conditionalFormatting sqref="F12:G12">
    <cfRule type="colorScale" priority="25">
      <colorScale>
        <cfvo type="num" val="1"/>
        <cfvo type="num" val="3"/>
        <cfvo type="num" val="5"/>
        <color theme="6" tint="-0.499984740745262"/>
        <color rgb="FFFFFF00"/>
        <color rgb="FFC00000"/>
      </colorScale>
    </cfRule>
  </conditionalFormatting>
  <conditionalFormatting sqref="H12">
    <cfRule type="cellIs" dxfId="290" priority="21" operator="equal">
      <formula>"EXTREMA"</formula>
    </cfRule>
    <cfRule type="cellIs" dxfId="289" priority="22" operator="equal">
      <formula>"ALTA"</formula>
    </cfRule>
    <cfRule type="cellIs" dxfId="288" priority="23" operator="equal">
      <formula>"MODERADA"</formula>
    </cfRule>
    <cfRule type="cellIs" dxfId="287" priority="24" operator="equal">
      <formula>"BAJA"</formula>
    </cfRule>
  </conditionalFormatting>
  <conditionalFormatting sqref="H7:H8 O7:O8">
    <cfRule type="cellIs" dxfId="286" priority="20" operator="equal">
      <formula>"BAJA"</formula>
    </cfRule>
  </conditionalFormatting>
  <conditionalFormatting sqref="H7:H8 O7:O8">
    <cfRule type="cellIs" dxfId="285" priority="17" operator="equal">
      <formula>"EXTREMA"</formula>
    </cfRule>
    <cfRule type="cellIs" dxfId="284" priority="18" operator="equal">
      <formula>"ALTA"</formula>
    </cfRule>
    <cfRule type="cellIs" dxfId="283" priority="19" operator="equal">
      <formula>"MODERADA"</formula>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H9">
    <cfRule type="cellIs" dxfId="282" priority="11" operator="equal">
      <formula>"EXTREMA"</formula>
    </cfRule>
    <cfRule type="cellIs" dxfId="281" priority="12" operator="equal">
      <formula>"ALTA"</formula>
    </cfRule>
    <cfRule type="cellIs" dxfId="280" priority="13" operator="equal">
      <formula>"MODERADA"</formula>
    </cfRule>
    <cfRule type="cellIs" dxfId="279" priority="14" operator="equal">
      <formula>"BAJA"</formula>
    </cfRule>
  </conditionalFormatting>
  <conditionalFormatting sqref="O9">
    <cfRule type="cellIs" dxfId="278" priority="7" operator="equal">
      <formula>"EXTREMA"</formula>
    </cfRule>
    <cfRule type="cellIs" dxfId="277" priority="8" operator="equal">
      <formula>"ALTA"</formula>
    </cfRule>
    <cfRule type="cellIs" dxfId="276" priority="9" operator="equal">
      <formula>"MODERADA"</formula>
    </cfRule>
    <cfRule type="cellIs" dxfId="275" priority="10" operator="equal">
      <formula>"BAJA"</formula>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K3 R3">
    <cfRule type="cellIs" dxfId="274" priority="5" operator="equal">
      <formula>"BAJA"</formula>
    </cfRule>
  </conditionalFormatting>
  <conditionalFormatting sqref="K3 R3">
    <cfRule type="cellIs" dxfId="273" priority="2" operator="equal">
      <formula>"EXTREMA"</formula>
    </cfRule>
    <cfRule type="cellIs" dxfId="272" priority="3" operator="equal">
      <formula>"ALTA"</formula>
    </cfRule>
    <cfRule type="cellIs" dxfId="271"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9685039370078741" top="0.35433070866141736" bottom="0.19685039370078741" header="0.31496062992125984" footer="0.31496062992125984"/>
  <pageSetup paperSize="5" scale="50" fitToHeight="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AH56"/>
  <sheetViews>
    <sheetView showGridLines="0" topLeftCell="A27" zoomScale="70" zoomScaleNormal="70" workbookViewId="0">
      <selection activeCell="B1" sqref="B1:AB20"/>
    </sheetView>
  </sheetViews>
  <sheetFormatPr baseColWidth="10" defaultColWidth="11.42578125" defaultRowHeight="12" x14ac:dyDescent="0.2"/>
  <cols>
    <col min="1" max="1" width="4.7109375" style="1" customWidth="1"/>
    <col min="2" max="3" width="21.7109375" style="1" customWidth="1"/>
    <col min="4" max="4" width="17.42578125" style="1" bestFit="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16.7109375" style="2" customWidth="1"/>
    <col min="23" max="23" width="22.140625" style="2" hidden="1" customWidth="1"/>
    <col min="24" max="24" width="57.42578125" style="1" hidden="1" customWidth="1"/>
    <col min="25" max="25" width="22.140625" style="2" hidden="1" customWidth="1"/>
    <col min="26" max="26" width="53.42578125" style="1" hidden="1" customWidth="1"/>
    <col min="27" max="27" width="20.42578125" style="1" customWidth="1"/>
    <col min="28" max="28" width="59.85546875" style="1" customWidth="1"/>
    <col min="29" max="29" width="20.42578125" style="1" customWidth="1"/>
    <col min="30" max="30" width="59.85546875" style="1" customWidth="1"/>
    <col min="31" max="31" width="27" style="1" customWidth="1"/>
    <col min="32" max="32" width="26.140625" style="1" customWidth="1"/>
    <col min="33" max="33" width="25.28515625" style="1" customWidth="1"/>
    <col min="34" max="34" width="34.85546875" style="1" customWidth="1"/>
    <col min="35" max="16384" width="11.42578125" style="1"/>
  </cols>
  <sheetData>
    <row r="1" spans="1:34" ht="21" x14ac:dyDescent="0.35">
      <c r="A1" s="7"/>
      <c r="B1" s="57"/>
      <c r="C1" s="57"/>
      <c r="D1" s="57"/>
      <c r="E1" s="57"/>
      <c r="F1" s="444" t="s">
        <v>379</v>
      </c>
      <c r="G1" s="444"/>
      <c r="H1" s="444"/>
      <c r="I1" s="444"/>
      <c r="J1" s="444"/>
      <c r="K1" s="444"/>
      <c r="L1" s="444"/>
      <c r="M1" s="444"/>
      <c r="N1" s="444"/>
      <c r="O1" s="444"/>
      <c r="P1" s="444"/>
      <c r="Q1" s="444"/>
      <c r="R1" s="444"/>
      <c r="S1" s="444"/>
      <c r="T1" s="444"/>
      <c r="U1" s="444"/>
      <c r="V1" s="444"/>
      <c r="W1" s="444"/>
      <c r="X1" s="444"/>
      <c r="Y1" s="444"/>
    </row>
    <row r="2" spans="1:34" ht="34.5" customHeight="1" x14ac:dyDescent="0.35">
      <c r="A2" s="7"/>
      <c r="B2" s="57"/>
      <c r="C2" s="57"/>
      <c r="D2" s="57"/>
      <c r="E2" s="57"/>
      <c r="F2" s="444" t="s">
        <v>380</v>
      </c>
      <c r="G2" s="444"/>
      <c r="H2" s="444"/>
      <c r="I2" s="444"/>
      <c r="J2" s="444"/>
      <c r="K2" s="444"/>
      <c r="L2" s="444"/>
      <c r="M2" s="444"/>
      <c r="N2" s="444"/>
      <c r="O2" s="444"/>
      <c r="P2" s="444"/>
      <c r="Q2" s="444"/>
      <c r="R2" s="444"/>
      <c r="S2" s="444"/>
      <c r="T2" s="444"/>
      <c r="U2" s="444"/>
      <c r="V2" s="444"/>
      <c r="W2" s="444"/>
      <c r="X2" s="444"/>
      <c r="Y2" s="444"/>
    </row>
    <row r="3" spans="1:34" ht="42" customHeight="1" x14ac:dyDescent="0.35">
      <c r="A3" s="7"/>
      <c r="B3" s="57"/>
      <c r="C3" s="57"/>
      <c r="D3" s="57"/>
      <c r="E3" s="57"/>
      <c r="H3" s="50"/>
      <c r="I3" s="50"/>
      <c r="J3" s="50"/>
      <c r="K3" s="50"/>
      <c r="L3" s="51"/>
      <c r="M3" s="50"/>
      <c r="N3" s="50"/>
      <c r="O3" s="50"/>
      <c r="P3" s="50"/>
      <c r="Q3" s="1"/>
      <c r="S3" s="3"/>
      <c r="T3" s="3"/>
      <c r="V3" s="1"/>
      <c r="W3" s="1"/>
    </row>
    <row r="4" spans="1:34" ht="20.25" customHeight="1" x14ac:dyDescent="0.35">
      <c r="B4" s="350"/>
      <c r="C4" s="350"/>
      <c r="D4" s="57"/>
      <c r="E4" s="110"/>
      <c r="F4" s="110"/>
      <c r="G4" s="110"/>
      <c r="H4" s="110"/>
      <c r="I4" s="110"/>
      <c r="J4" s="110"/>
      <c r="K4" s="110"/>
      <c r="L4" s="110"/>
      <c r="M4" s="110"/>
      <c r="N4" s="110"/>
      <c r="O4" s="110"/>
      <c r="P4" s="110"/>
      <c r="Q4" s="110"/>
      <c r="R4" s="110"/>
      <c r="S4" s="110"/>
      <c r="T4" s="110"/>
      <c r="U4" s="110"/>
      <c r="V4" s="350"/>
      <c r="W4" s="350"/>
      <c r="X4" s="350"/>
      <c r="Y4" s="350"/>
    </row>
    <row r="5" spans="1:34" s="19" customFormat="1" ht="24" customHeight="1" x14ac:dyDescent="0.25">
      <c r="A5" s="47"/>
      <c r="D5" s="492" t="s">
        <v>73</v>
      </c>
      <c r="E5" s="493"/>
      <c r="F5" s="453" t="s">
        <v>227</v>
      </c>
      <c r="G5" s="453"/>
      <c r="H5" s="453"/>
      <c r="I5" s="453"/>
      <c r="J5" s="453"/>
      <c r="K5" s="453"/>
      <c r="L5" s="453"/>
      <c r="M5" s="453"/>
      <c r="N5" s="453"/>
      <c r="O5" s="453"/>
      <c r="P5" s="453"/>
      <c r="Q5" s="453"/>
      <c r="R5" s="454" t="s">
        <v>71</v>
      </c>
      <c r="S5" s="454"/>
      <c r="T5" s="455">
        <v>2022</v>
      </c>
      <c r="U5" s="455"/>
      <c r="V5" s="455"/>
      <c r="W5" s="49"/>
      <c r="Y5" s="49"/>
    </row>
    <row r="6" spans="1:34" s="19" customFormat="1" ht="73.5" customHeight="1" x14ac:dyDescent="0.25">
      <c r="A6" s="47"/>
      <c r="D6" s="492" t="s">
        <v>70</v>
      </c>
      <c r="E6" s="493"/>
      <c r="F6" s="456" t="s">
        <v>228</v>
      </c>
      <c r="G6" s="456"/>
      <c r="H6" s="456"/>
      <c r="I6" s="456"/>
      <c r="J6" s="456"/>
      <c r="K6" s="456"/>
      <c r="L6" s="456"/>
      <c r="M6" s="456"/>
      <c r="N6" s="456"/>
      <c r="O6" s="456"/>
      <c r="P6" s="456"/>
      <c r="Q6" s="456"/>
      <c r="R6" s="456"/>
      <c r="S6" s="456"/>
      <c r="T6" s="456"/>
      <c r="U6" s="456"/>
      <c r="V6" s="456"/>
      <c r="W6" s="56"/>
      <c r="Y6" s="56"/>
    </row>
    <row r="7" spans="1:34" s="19" customFormat="1" ht="15" x14ac:dyDescent="0.25">
      <c r="A7" s="47"/>
      <c r="B7" s="46"/>
      <c r="C7" s="46"/>
      <c r="I7" s="44"/>
      <c r="J7" s="45"/>
      <c r="K7" s="45"/>
      <c r="P7" s="44"/>
      <c r="Q7" s="44"/>
      <c r="V7" s="44"/>
      <c r="W7" s="44"/>
      <c r="Y7" s="44"/>
    </row>
    <row r="8" spans="1:34" s="35" customFormat="1" ht="30" customHeight="1" x14ac:dyDescent="0.25">
      <c r="A8" s="43"/>
      <c r="B8" s="414" t="s">
        <v>68</v>
      </c>
      <c r="C8" s="414" t="s">
        <v>67</v>
      </c>
      <c r="D8" s="414" t="s">
        <v>66</v>
      </c>
      <c r="E8" s="414" t="s">
        <v>65</v>
      </c>
      <c r="F8" s="445" t="s">
        <v>229</v>
      </c>
      <c r="G8" s="414" t="s">
        <v>63</v>
      </c>
      <c r="H8" s="414"/>
      <c r="I8" s="423" t="s">
        <v>58</v>
      </c>
      <c r="J8" s="418" t="s">
        <v>62</v>
      </c>
      <c r="K8" s="420" t="s">
        <v>61</v>
      </c>
      <c r="L8" s="421"/>
      <c r="M8" s="446" t="s">
        <v>60</v>
      </c>
      <c r="N8" s="414" t="s">
        <v>59</v>
      </c>
      <c r="O8" s="414"/>
      <c r="P8" s="423" t="s">
        <v>58</v>
      </c>
      <c r="Q8" s="445" t="s">
        <v>57</v>
      </c>
      <c r="R8" s="414" t="s">
        <v>56</v>
      </c>
      <c r="S8" s="415" t="s">
        <v>55</v>
      </c>
      <c r="T8" s="414" t="s">
        <v>230</v>
      </c>
      <c r="U8" s="418" t="s">
        <v>53</v>
      </c>
      <c r="V8" s="414" t="s">
        <v>52</v>
      </c>
      <c r="W8" s="482" t="s">
        <v>51</v>
      </c>
      <c r="X8" s="483"/>
      <c r="Y8" s="482" t="s">
        <v>304</v>
      </c>
      <c r="Z8" s="483"/>
      <c r="AA8" s="422" t="s">
        <v>689</v>
      </c>
      <c r="AB8" s="422"/>
      <c r="AC8" s="422" t="s">
        <v>690</v>
      </c>
      <c r="AD8" s="422"/>
      <c r="AE8" s="422" t="s">
        <v>691</v>
      </c>
      <c r="AF8" s="422"/>
      <c r="AG8" s="422" t="s">
        <v>692</v>
      </c>
      <c r="AH8" s="422"/>
    </row>
    <row r="9" spans="1:34" s="35" customFormat="1" ht="88.5" customHeight="1" x14ac:dyDescent="0.25">
      <c r="A9" s="43"/>
      <c r="B9" s="414"/>
      <c r="C9" s="414"/>
      <c r="D9" s="414"/>
      <c r="E9" s="414"/>
      <c r="F9" s="445"/>
      <c r="G9" s="42" t="s">
        <v>48</v>
      </c>
      <c r="H9" s="59" t="s">
        <v>47</v>
      </c>
      <c r="I9" s="424"/>
      <c r="J9" s="419"/>
      <c r="K9" s="58" t="s">
        <v>50</v>
      </c>
      <c r="L9" s="39" t="s">
        <v>49</v>
      </c>
      <c r="M9" s="447"/>
      <c r="N9" s="38" t="s">
        <v>48</v>
      </c>
      <c r="O9" s="37" t="s">
        <v>47</v>
      </c>
      <c r="P9" s="424"/>
      <c r="Q9" s="445"/>
      <c r="R9" s="414"/>
      <c r="S9" s="415"/>
      <c r="T9" s="414"/>
      <c r="U9" s="419"/>
      <c r="V9" s="414"/>
      <c r="W9" s="55" t="s">
        <v>117</v>
      </c>
      <c r="X9" s="55" t="s">
        <v>45</v>
      </c>
      <c r="Y9" s="55" t="s">
        <v>117</v>
      </c>
      <c r="Z9" s="55" t="s">
        <v>45</v>
      </c>
      <c r="AA9" s="36" t="s">
        <v>693</v>
      </c>
      <c r="AB9" s="36" t="s">
        <v>45</v>
      </c>
      <c r="AC9" s="36" t="s">
        <v>693</v>
      </c>
      <c r="AD9" s="36" t="s">
        <v>45</v>
      </c>
      <c r="AE9" s="36" t="s">
        <v>693</v>
      </c>
      <c r="AF9" s="36" t="s">
        <v>45</v>
      </c>
      <c r="AG9" s="36" t="s">
        <v>693</v>
      </c>
      <c r="AH9" s="36" t="s">
        <v>45</v>
      </c>
    </row>
    <row r="10" spans="1:34" s="19" customFormat="1" ht="135" customHeight="1" x14ac:dyDescent="0.25">
      <c r="A10" s="29">
        <v>1</v>
      </c>
      <c r="B10" s="22" t="s">
        <v>231</v>
      </c>
      <c r="C10" s="28" t="s">
        <v>232</v>
      </c>
      <c r="D10" s="22"/>
      <c r="E10" s="22" t="s">
        <v>233</v>
      </c>
      <c r="F10" s="23" t="s">
        <v>81</v>
      </c>
      <c r="G10" s="22">
        <v>4</v>
      </c>
      <c r="H10" s="22">
        <v>2</v>
      </c>
      <c r="I10" s="26" t="str">
        <f>INDEX([7]Listas!$L$4:$P$8,G10,H10)</f>
        <v>ALTA</v>
      </c>
      <c r="J10" s="27" t="s">
        <v>234</v>
      </c>
      <c r="K10" s="25" t="s">
        <v>23</v>
      </c>
      <c r="L10" s="72" t="str">
        <f>IF('[7]Evaluación de Controles'!F37="X","Probabilidad",IF('[7]Evaluación de Controles'!H37="X","Impacto",))</f>
        <v>Probabilidad</v>
      </c>
      <c r="M10" s="22">
        <f>'[7]Evaluación de Controles'!X37</f>
        <v>25</v>
      </c>
      <c r="N10" s="22">
        <f>IF('[7]Evaluación de Controles'!F37="X",IF(M10&gt;75,IF(G10&gt;2,G10-2,IF(G10&gt;1,G10-1,G10)),IF(M10&gt;50,IF(G10&gt;1,G10-1,G10),G10)),G10)</f>
        <v>4</v>
      </c>
      <c r="O10" s="22">
        <f>IF('[7]Evaluación de Controles'!H37="X",IF(M10&gt;75,IF(H10&gt;2,H10-2,IF(H10&gt;1,H10-1,H10)),IF(M10&gt;50,IF(H10&gt;1,H10-1,H10),H10)),H10)</f>
        <v>2</v>
      </c>
      <c r="P10" s="26" t="str">
        <f>INDEX([7]Listas!$L$4:$P$8,N10,O10)</f>
        <v>ALTA</v>
      </c>
      <c r="Q10" s="25"/>
      <c r="R10" s="24" t="s">
        <v>235</v>
      </c>
      <c r="S10" s="23" t="s">
        <v>236</v>
      </c>
      <c r="T10" s="22" t="s">
        <v>237</v>
      </c>
      <c r="U10" s="22" t="s">
        <v>238</v>
      </c>
      <c r="V10" s="22" t="s">
        <v>239</v>
      </c>
      <c r="W10" s="73">
        <v>0.9</v>
      </c>
      <c r="X10" s="74" t="s">
        <v>240</v>
      </c>
      <c r="Y10" s="102">
        <v>0.5</v>
      </c>
      <c r="Z10" s="103" t="s">
        <v>310</v>
      </c>
      <c r="AA10" s="347">
        <v>1</v>
      </c>
      <c r="AB10" s="343" t="s">
        <v>707</v>
      </c>
      <c r="AC10" s="347"/>
      <c r="AD10" s="343"/>
      <c r="AE10" s="150"/>
      <c r="AF10" s="150"/>
      <c r="AG10" s="150"/>
      <c r="AH10" s="150"/>
    </row>
    <row r="11" spans="1:34" s="19" customFormat="1" ht="145.5" customHeight="1" x14ac:dyDescent="0.25">
      <c r="A11" s="29">
        <v>2</v>
      </c>
      <c r="B11" s="22" t="s">
        <v>241</v>
      </c>
      <c r="C11" s="28" t="s">
        <v>242</v>
      </c>
      <c r="D11" s="22"/>
      <c r="E11" s="22" t="s">
        <v>243</v>
      </c>
      <c r="F11" s="23" t="s">
        <v>105</v>
      </c>
      <c r="G11" s="22">
        <v>1</v>
      </c>
      <c r="H11" s="22">
        <v>4</v>
      </c>
      <c r="I11" s="26" t="str">
        <f>INDEX([7]Listas!$L$4:$P$8,G11,H11)</f>
        <v>ALTA</v>
      </c>
      <c r="J11" s="27" t="s">
        <v>244</v>
      </c>
      <c r="K11" s="25" t="s">
        <v>14</v>
      </c>
      <c r="L11" s="72" t="str">
        <f>IF('[7]Evaluación de Controles'!F38="X","Probabilidad",IF('[7]Evaluación de Controles'!H38="X","Impacto",))</f>
        <v>Probabilidad</v>
      </c>
      <c r="M11" s="22">
        <f>'[7]Evaluación de Controles'!X38</f>
        <v>65</v>
      </c>
      <c r="N11" s="22">
        <f>IF('[7]Evaluación de Controles'!F38="X",IF(M11&gt;75,IF(G11&gt;2,G11-2,IF(G11&gt;1,G11-1,G11)),IF(M11&gt;50,IF(G11&gt;1,G11-1,G11),G11)),G11)</f>
        <v>1</v>
      </c>
      <c r="O11" s="22">
        <f>IF('[7]Evaluación de Controles'!H38="X",IF(M11&gt;75,IF(H11&gt;2,H11-2,IF(H11&gt;1,H11-1,H11)),IF(M11&gt;50,IF(H11&gt;1,H11-1,H11),H11)),H11)</f>
        <v>4</v>
      </c>
      <c r="P11" s="26" t="str">
        <f>INDEX([7]Listas!$L$4:$P$8,N11,O11)</f>
        <v>ALTA</v>
      </c>
      <c r="Q11" s="25"/>
      <c r="R11" s="24" t="s">
        <v>245</v>
      </c>
      <c r="S11" s="23" t="s">
        <v>174</v>
      </c>
      <c r="T11" s="22" t="s">
        <v>246</v>
      </c>
      <c r="U11" s="24" t="s">
        <v>247</v>
      </c>
      <c r="V11" s="22" t="s">
        <v>248</v>
      </c>
      <c r="W11" s="73">
        <v>0.9</v>
      </c>
      <c r="X11" s="74" t="s">
        <v>249</v>
      </c>
      <c r="Y11" s="102">
        <v>0.25</v>
      </c>
      <c r="Z11" s="103" t="s">
        <v>311</v>
      </c>
      <c r="AA11" s="347">
        <v>1</v>
      </c>
      <c r="AB11" s="343" t="s">
        <v>708</v>
      </c>
      <c r="AC11" s="347"/>
      <c r="AD11" s="343"/>
      <c r="AE11" s="150"/>
      <c r="AF11" s="150"/>
      <c r="AG11" s="150"/>
      <c r="AH11" s="150"/>
    </row>
    <row r="12" spans="1:34" s="19" customFormat="1" ht="137.25" customHeight="1" x14ac:dyDescent="0.25">
      <c r="A12" s="29">
        <v>3</v>
      </c>
      <c r="B12" s="22" t="s">
        <v>250</v>
      </c>
      <c r="C12" s="28" t="s">
        <v>251</v>
      </c>
      <c r="D12" s="22"/>
      <c r="E12" s="22" t="s">
        <v>252</v>
      </c>
      <c r="F12" s="23" t="s">
        <v>105</v>
      </c>
      <c r="G12" s="22">
        <v>5</v>
      </c>
      <c r="H12" s="22">
        <v>1</v>
      </c>
      <c r="I12" s="26" t="str">
        <f>INDEX([7]Listas!$L$4:$P$8,G12,H12)</f>
        <v>ALTA</v>
      </c>
      <c r="J12" s="27" t="s">
        <v>253</v>
      </c>
      <c r="K12" s="25" t="s">
        <v>182</v>
      </c>
      <c r="L12" s="72" t="str">
        <f>IF('[7]Evaluación de Controles'!F39="X","Probabilidad",IF('[7]Evaluación de Controles'!H39="X","Impacto",))</f>
        <v>Probabilidad</v>
      </c>
      <c r="M12" s="22">
        <f>'[7]Evaluación de Controles'!X39</f>
        <v>70</v>
      </c>
      <c r="N12" s="22">
        <f>IF('[7]Evaluación de Controles'!F39="X",IF(M12&gt;75,IF(G12&gt;2,G12-2,IF(G12&gt;1,G12-1,G12)),IF(M12&gt;50,IF(G12&gt;1,G12-1,G12),G12)),G12)</f>
        <v>4</v>
      </c>
      <c r="O12" s="22">
        <f>IF('[7]Evaluación de Controles'!H39="X",IF(M12&gt;75,IF(H12&gt;2,H12-2,IF(H12&gt;1,H12-1,H12)),IF(M12&gt;50,IF(H12&gt;1,H12-1,H12),H12)),H12)</f>
        <v>1</v>
      </c>
      <c r="P12" s="26" t="str">
        <f>INDEX([7]Listas!$L$4:$P$8,N12,O12)</f>
        <v>MODERADA</v>
      </c>
      <c r="Q12" s="25"/>
      <c r="R12" s="24" t="s">
        <v>254</v>
      </c>
      <c r="S12" s="23" t="s">
        <v>205</v>
      </c>
      <c r="T12" s="22" t="s">
        <v>237</v>
      </c>
      <c r="U12" s="24" t="s">
        <v>255</v>
      </c>
      <c r="V12" s="22" t="s">
        <v>256</v>
      </c>
      <c r="W12" s="73">
        <v>0.9</v>
      </c>
      <c r="X12" s="74" t="s">
        <v>257</v>
      </c>
      <c r="Y12" s="73">
        <v>0.25</v>
      </c>
      <c r="Z12" s="74" t="s">
        <v>312</v>
      </c>
      <c r="AA12" s="342">
        <v>1</v>
      </c>
      <c r="AB12" s="346" t="s">
        <v>709</v>
      </c>
      <c r="AC12" s="342"/>
      <c r="AD12" s="346"/>
      <c r="AE12" s="150"/>
      <c r="AF12" s="150"/>
      <c r="AG12" s="150"/>
      <c r="AH12" s="150"/>
    </row>
    <row r="13" spans="1:34" s="19" customFormat="1" ht="114" hidden="1" customHeight="1" x14ac:dyDescent="0.25">
      <c r="A13" s="29"/>
      <c r="B13" s="22"/>
      <c r="C13" s="28"/>
      <c r="D13" s="22"/>
      <c r="E13" s="22"/>
      <c r="F13" s="23"/>
      <c r="G13" s="22"/>
      <c r="H13" s="22"/>
      <c r="I13" s="26"/>
      <c r="J13" s="27"/>
      <c r="K13" s="25"/>
      <c r="L13" s="72"/>
      <c r="M13" s="22"/>
      <c r="N13" s="22"/>
      <c r="O13" s="22"/>
      <c r="P13" s="26"/>
      <c r="Q13" s="25"/>
      <c r="R13" s="24"/>
      <c r="S13" s="23"/>
      <c r="T13" s="22"/>
      <c r="U13" s="24"/>
      <c r="V13" s="22"/>
      <c r="W13" s="75"/>
      <c r="X13" s="76"/>
      <c r="Y13" s="75"/>
      <c r="Z13" s="76"/>
    </row>
    <row r="14" spans="1:34" s="19" customFormat="1" ht="97.5" hidden="1" customHeight="1" x14ac:dyDescent="0.25">
      <c r="A14" s="29"/>
      <c r="B14" s="22"/>
      <c r="C14" s="28"/>
      <c r="D14" s="22"/>
      <c r="E14" s="22"/>
      <c r="F14" s="23"/>
      <c r="G14" s="22"/>
      <c r="H14" s="22"/>
      <c r="I14" s="26"/>
      <c r="J14" s="27"/>
      <c r="K14" s="25"/>
      <c r="L14" s="72"/>
      <c r="M14" s="22"/>
      <c r="N14" s="22"/>
      <c r="O14" s="22"/>
      <c r="P14" s="26"/>
      <c r="Q14" s="25"/>
      <c r="R14" s="24"/>
      <c r="S14" s="23"/>
      <c r="T14" s="22"/>
      <c r="U14" s="24"/>
      <c r="V14" s="22"/>
      <c r="W14" s="75"/>
      <c r="X14" s="76"/>
      <c r="Y14" s="75"/>
      <c r="Z14" s="76"/>
    </row>
    <row r="15" spans="1:34" x14ac:dyDescent="0.2">
      <c r="B15" s="12"/>
      <c r="C15" s="12"/>
      <c r="D15" s="12"/>
      <c r="E15" s="12"/>
      <c r="F15" s="12"/>
      <c r="G15" s="7"/>
      <c r="I15" s="9"/>
      <c r="J15" s="8"/>
      <c r="K15" s="8"/>
      <c r="L15" s="7"/>
      <c r="M15" s="11"/>
    </row>
    <row r="16" spans="1:34" x14ac:dyDescent="0.2">
      <c r="B16" s="464"/>
      <c r="C16" s="464"/>
      <c r="D16" s="464"/>
      <c r="E16" s="464"/>
      <c r="F16" s="464"/>
      <c r="G16" s="425" t="s">
        <v>6</v>
      </c>
      <c r="H16" s="425"/>
      <c r="I16" s="10">
        <f>COUNTIF(I10:I12,"BAJA")</f>
        <v>0</v>
      </c>
      <c r="J16" s="8"/>
      <c r="K16" s="8"/>
      <c r="L16" s="7"/>
      <c r="M16" s="12"/>
      <c r="N16" s="425" t="s">
        <v>6</v>
      </c>
      <c r="O16" s="425"/>
      <c r="P16" s="10">
        <f>COUNTIF(P10:P12,"BAJA")</f>
        <v>0</v>
      </c>
    </row>
    <row r="17" spans="2:25" x14ac:dyDescent="0.2">
      <c r="D17" s="7"/>
      <c r="E17" s="7"/>
      <c r="F17" s="7"/>
      <c r="G17" s="425" t="s">
        <v>5</v>
      </c>
      <c r="H17" s="425"/>
      <c r="I17" s="10">
        <f>COUNTIF(I10:I12,"MODERADA")</f>
        <v>0</v>
      </c>
      <c r="J17" s="8"/>
      <c r="K17" s="8"/>
      <c r="L17" s="7"/>
      <c r="M17" s="7"/>
      <c r="N17" s="425" t="s">
        <v>5</v>
      </c>
      <c r="O17" s="425"/>
      <c r="P17" s="10">
        <f>COUNTIF(P10:P12,"MODERADA")</f>
        <v>1</v>
      </c>
      <c r="Q17" s="1"/>
      <c r="V17" s="1"/>
      <c r="W17" s="1"/>
      <c r="Y17" s="1"/>
    </row>
    <row r="18" spans="2:25" x14ac:dyDescent="0.2">
      <c r="B18" s="15"/>
      <c r="D18" s="7"/>
      <c r="E18" s="15"/>
      <c r="F18" s="7"/>
      <c r="G18" s="425" t="s">
        <v>4</v>
      </c>
      <c r="H18" s="425"/>
      <c r="I18" s="10">
        <f>COUNTIF(I10:I12,"ALTA")</f>
        <v>3</v>
      </c>
      <c r="J18" s="8"/>
      <c r="K18" s="8"/>
      <c r="L18" s="7"/>
      <c r="M18" s="7"/>
      <c r="N18" s="425" t="s">
        <v>4</v>
      </c>
      <c r="O18" s="425"/>
      <c r="P18" s="10">
        <f>COUNTIF(P10:P12,"ALTA")</f>
        <v>2</v>
      </c>
      <c r="Q18" s="1"/>
      <c r="V18" s="1"/>
      <c r="W18" s="1"/>
      <c r="Y18" s="1"/>
    </row>
    <row r="19" spans="2:25" ht="15.75" x14ac:dyDescent="0.2">
      <c r="B19" s="14" t="s">
        <v>3</v>
      </c>
      <c r="D19" s="7"/>
      <c r="E19" s="13" t="s">
        <v>2</v>
      </c>
      <c r="G19" s="425" t="s">
        <v>1</v>
      </c>
      <c r="H19" s="425"/>
      <c r="I19" s="10">
        <f>COUNTIF(I10:I12,"EXTREMA")</f>
        <v>0</v>
      </c>
      <c r="J19" s="8"/>
      <c r="K19" s="8"/>
      <c r="L19" s="7"/>
      <c r="M19" s="7"/>
      <c r="N19" s="425" t="s">
        <v>1</v>
      </c>
      <c r="O19" s="425"/>
      <c r="P19" s="10">
        <f>COUNTIF(P10:P12,"EXTREMA")</f>
        <v>0</v>
      </c>
      <c r="Q19" s="1"/>
      <c r="V19" s="1"/>
      <c r="W19" s="1"/>
      <c r="Y19" s="1"/>
    </row>
    <row r="20" spans="2:25" x14ac:dyDescent="0.2">
      <c r="D20" s="7"/>
      <c r="E20" s="7"/>
      <c r="G20" s="7"/>
      <c r="H20" s="7"/>
      <c r="I20" s="9"/>
      <c r="J20" s="8"/>
      <c r="K20" s="8"/>
      <c r="L20" s="7"/>
      <c r="M20" s="7"/>
      <c r="P20" s="1"/>
      <c r="Q20" s="1"/>
      <c r="V20" s="1"/>
      <c r="W20" s="1"/>
      <c r="Y20" s="1"/>
    </row>
    <row r="21" spans="2:25" ht="15.75" x14ac:dyDescent="0.2">
      <c r="B21" s="6"/>
      <c r="C21" s="5"/>
      <c r="D21" s="7"/>
      <c r="E21" s="7"/>
      <c r="G21" s="7"/>
      <c r="H21" s="7"/>
      <c r="I21" s="9"/>
      <c r="J21" s="8"/>
      <c r="K21" s="8"/>
      <c r="L21" s="7"/>
      <c r="M21" s="7"/>
      <c r="P21" s="1"/>
      <c r="Q21" s="1"/>
      <c r="V21" s="1"/>
      <c r="W21" s="1"/>
      <c r="Y21" s="1"/>
    </row>
    <row r="22" spans="2:25" x14ac:dyDescent="0.2">
      <c r="D22" s="7"/>
      <c r="H22" s="7"/>
      <c r="I22" s="9"/>
      <c r="P22" s="1"/>
      <c r="Q22" s="1"/>
      <c r="V22" s="1"/>
      <c r="W22" s="1"/>
      <c r="Y22" s="1"/>
    </row>
    <row r="23" spans="2:25" x14ac:dyDescent="0.2">
      <c r="D23" s="7"/>
      <c r="F23" s="7"/>
      <c r="H23" s="7"/>
      <c r="I23" s="9"/>
      <c r="P23" s="1"/>
      <c r="Q23" s="1"/>
      <c r="V23" s="1"/>
      <c r="W23" s="1"/>
      <c r="Y23" s="1"/>
    </row>
    <row r="24" spans="2:25" x14ac:dyDescent="0.2">
      <c r="D24" s="7"/>
      <c r="H24" s="7"/>
      <c r="I24" s="9"/>
      <c r="P24" s="1"/>
      <c r="Q24" s="1"/>
      <c r="V24" s="1"/>
      <c r="W24" s="1"/>
      <c r="Y24" s="1"/>
    </row>
    <row r="25" spans="2:25" x14ac:dyDescent="0.2">
      <c r="D25" s="7"/>
      <c r="H25" s="7"/>
      <c r="I25" s="9"/>
      <c r="P25" s="1"/>
      <c r="Q25" s="1"/>
      <c r="V25" s="1"/>
      <c r="W25" s="1"/>
      <c r="Y25" s="1"/>
    </row>
    <row r="26" spans="2:25" x14ac:dyDescent="0.2">
      <c r="D26" s="7"/>
      <c r="H26" s="7"/>
      <c r="I26" s="9"/>
      <c r="P26" s="1"/>
      <c r="Q26" s="1"/>
      <c r="V26" s="1"/>
      <c r="W26" s="1"/>
      <c r="Y26" s="1"/>
    </row>
    <row r="27" spans="2:25" x14ac:dyDescent="0.2">
      <c r="D27" s="7"/>
      <c r="H27" s="7"/>
      <c r="I27" s="9"/>
      <c r="P27" s="1"/>
      <c r="Q27" s="1"/>
      <c r="V27" s="1"/>
      <c r="W27" s="1"/>
      <c r="Y27" s="1"/>
    </row>
    <row r="28" spans="2:25" x14ac:dyDescent="0.2">
      <c r="D28" s="7"/>
      <c r="H28" s="7"/>
      <c r="I28" s="9"/>
      <c r="P28" s="1"/>
      <c r="Q28" s="1"/>
      <c r="V28" s="1"/>
      <c r="W28" s="1"/>
      <c r="Y28" s="1"/>
    </row>
    <row r="29" spans="2:25" x14ac:dyDescent="0.2">
      <c r="D29" s="7"/>
      <c r="H29" s="7"/>
      <c r="I29" s="9"/>
      <c r="P29" s="1"/>
      <c r="Q29" s="1"/>
      <c r="V29" s="1"/>
      <c r="W29" s="1"/>
      <c r="Y29" s="1"/>
    </row>
    <row r="30" spans="2:25" x14ac:dyDescent="0.2">
      <c r="D30" s="7"/>
      <c r="P30" s="1"/>
      <c r="Q30" s="1"/>
      <c r="V30" s="1"/>
      <c r="W30" s="1"/>
      <c r="Y30" s="1"/>
    </row>
    <row r="31" spans="2:25" x14ac:dyDescent="0.2">
      <c r="D31" s="7"/>
      <c r="P31" s="1"/>
      <c r="Q31" s="1"/>
      <c r="V31" s="1"/>
      <c r="W31" s="1"/>
      <c r="Y31" s="1"/>
    </row>
    <row r="32" spans="2:25" x14ac:dyDescent="0.2">
      <c r="D32" s="7"/>
      <c r="P32" s="1"/>
      <c r="Q32" s="1"/>
      <c r="V32" s="1"/>
      <c r="W32" s="1"/>
      <c r="Y32" s="1"/>
    </row>
    <row r="33" spans="4:25" x14ac:dyDescent="0.2">
      <c r="D33" s="7"/>
      <c r="I33" s="1"/>
      <c r="J33" s="1"/>
      <c r="K33" s="1"/>
      <c r="P33" s="1"/>
      <c r="Q33" s="1"/>
      <c r="V33" s="1"/>
      <c r="W33" s="1"/>
      <c r="Y33" s="1"/>
    </row>
    <row r="34" spans="4:25" x14ac:dyDescent="0.2">
      <c r="D34" s="7"/>
      <c r="I34" s="1"/>
      <c r="J34" s="1"/>
      <c r="K34" s="1"/>
      <c r="P34" s="1"/>
      <c r="Q34" s="1"/>
      <c r="V34" s="1"/>
      <c r="W34" s="1"/>
      <c r="Y34" s="1"/>
    </row>
    <row r="35" spans="4:25" x14ac:dyDescent="0.2">
      <c r="D35" s="7"/>
      <c r="I35" s="1"/>
      <c r="J35" s="1"/>
      <c r="K35" s="1"/>
      <c r="P35" s="1"/>
      <c r="Q35" s="1"/>
      <c r="V35" s="1"/>
      <c r="W35" s="1"/>
      <c r="Y35" s="1"/>
    </row>
    <row r="36" spans="4:25" x14ac:dyDescent="0.2">
      <c r="D36" s="7"/>
      <c r="I36" s="1"/>
      <c r="J36" s="1"/>
      <c r="K36" s="1"/>
      <c r="P36" s="1"/>
      <c r="Q36" s="1"/>
      <c r="V36" s="1"/>
      <c r="W36" s="1"/>
      <c r="Y36" s="1"/>
    </row>
    <row r="37" spans="4:25" x14ac:dyDescent="0.2">
      <c r="D37" s="7"/>
      <c r="I37" s="1"/>
      <c r="J37" s="1"/>
      <c r="K37" s="1"/>
      <c r="P37" s="1"/>
      <c r="Q37" s="1"/>
      <c r="V37" s="1"/>
      <c r="W37" s="1"/>
      <c r="Y37" s="1"/>
    </row>
    <row r="38" spans="4:25" x14ac:dyDescent="0.2">
      <c r="D38" s="7"/>
      <c r="I38" s="1"/>
      <c r="J38" s="1"/>
      <c r="K38" s="1"/>
      <c r="P38" s="1"/>
      <c r="Q38" s="1"/>
      <c r="V38" s="1"/>
      <c r="W38" s="1"/>
      <c r="Y38" s="1"/>
    </row>
    <row r="39" spans="4:25" x14ac:dyDescent="0.2">
      <c r="D39" s="7"/>
      <c r="I39" s="1"/>
      <c r="J39" s="1"/>
      <c r="K39" s="1"/>
      <c r="P39" s="1"/>
      <c r="Q39" s="1"/>
      <c r="V39" s="1"/>
      <c r="W39" s="1"/>
      <c r="Y39" s="1"/>
    </row>
    <row r="40" spans="4:25" x14ac:dyDescent="0.2">
      <c r="D40" s="7"/>
      <c r="I40" s="1"/>
      <c r="J40" s="1"/>
      <c r="K40" s="1"/>
      <c r="P40" s="1"/>
      <c r="Q40" s="1"/>
      <c r="V40" s="1"/>
      <c r="W40" s="1"/>
      <c r="Y40" s="1"/>
    </row>
    <row r="41" spans="4:25" x14ac:dyDescent="0.2">
      <c r="D41" s="7"/>
      <c r="I41" s="1"/>
      <c r="J41" s="1"/>
      <c r="K41" s="1"/>
      <c r="P41" s="1"/>
      <c r="Q41" s="1"/>
      <c r="V41" s="1"/>
      <c r="W41" s="1"/>
      <c r="Y41" s="1"/>
    </row>
    <row r="42" spans="4:25" x14ac:dyDescent="0.2">
      <c r="D42" s="7"/>
      <c r="I42" s="1"/>
      <c r="J42" s="1"/>
      <c r="K42" s="1"/>
      <c r="P42" s="1"/>
      <c r="Q42" s="1"/>
      <c r="V42" s="1"/>
      <c r="W42" s="1"/>
      <c r="Y42" s="1"/>
    </row>
    <row r="43" spans="4:25" x14ac:dyDescent="0.2">
      <c r="D43" s="7"/>
      <c r="I43" s="1"/>
      <c r="J43" s="1"/>
      <c r="K43" s="1"/>
      <c r="P43" s="1"/>
      <c r="Q43" s="1"/>
      <c r="V43" s="1"/>
      <c r="W43" s="1"/>
      <c r="Y43" s="1"/>
    </row>
    <row r="44" spans="4:25" x14ac:dyDescent="0.2">
      <c r="D44" s="7"/>
      <c r="I44" s="1"/>
      <c r="J44" s="1"/>
      <c r="K44" s="1"/>
      <c r="P44" s="1"/>
      <c r="Q44" s="1"/>
      <c r="V44" s="1"/>
      <c r="W44" s="1"/>
      <c r="Y44" s="1"/>
    </row>
    <row r="45" spans="4:25" x14ac:dyDescent="0.2">
      <c r="D45" s="7"/>
      <c r="I45" s="1"/>
      <c r="J45" s="1"/>
      <c r="K45" s="1"/>
      <c r="P45" s="1"/>
      <c r="Q45" s="1"/>
      <c r="V45" s="1"/>
      <c r="W45" s="1"/>
      <c r="Y45" s="1"/>
    </row>
    <row r="46" spans="4:25" x14ac:dyDescent="0.2">
      <c r="D46" s="7"/>
      <c r="I46" s="1"/>
      <c r="J46" s="1"/>
      <c r="K46" s="1"/>
      <c r="P46" s="1"/>
      <c r="Q46" s="1"/>
      <c r="V46" s="1"/>
      <c r="W46" s="1"/>
      <c r="Y46" s="1"/>
    </row>
    <row r="47" spans="4:25" x14ac:dyDescent="0.2">
      <c r="D47" s="7"/>
      <c r="I47" s="1"/>
      <c r="J47" s="1"/>
      <c r="K47" s="1"/>
      <c r="P47" s="1"/>
      <c r="Q47" s="1"/>
      <c r="V47" s="1"/>
      <c r="W47" s="1"/>
      <c r="Y47" s="1"/>
    </row>
    <row r="48" spans="4:25" x14ac:dyDescent="0.2">
      <c r="D48" s="7"/>
      <c r="I48" s="1"/>
      <c r="J48" s="1"/>
      <c r="K48" s="1"/>
      <c r="P48" s="1"/>
      <c r="Q48" s="1"/>
      <c r="V48" s="1"/>
      <c r="W48" s="1"/>
      <c r="Y48" s="1"/>
    </row>
    <row r="49" spans="4:25" x14ac:dyDescent="0.2">
      <c r="D49" s="7"/>
      <c r="I49" s="1"/>
      <c r="J49" s="1"/>
      <c r="K49" s="1"/>
      <c r="P49" s="1"/>
      <c r="Q49" s="1"/>
      <c r="V49" s="1"/>
      <c r="W49" s="1"/>
      <c r="Y49" s="1"/>
    </row>
    <row r="50" spans="4:25" x14ac:dyDescent="0.2">
      <c r="D50" s="7"/>
      <c r="I50" s="1"/>
      <c r="J50" s="1"/>
      <c r="K50" s="1"/>
      <c r="P50" s="1"/>
      <c r="Q50" s="1"/>
      <c r="V50" s="1"/>
      <c r="W50" s="1"/>
      <c r="Y50" s="1"/>
    </row>
    <row r="51" spans="4:25" x14ac:dyDescent="0.2">
      <c r="D51" s="7"/>
      <c r="I51" s="1"/>
      <c r="J51" s="1"/>
      <c r="K51" s="1"/>
      <c r="P51" s="1"/>
      <c r="Q51" s="1"/>
      <c r="V51" s="1"/>
      <c r="W51" s="1"/>
      <c r="Y51" s="1"/>
    </row>
    <row r="52" spans="4:25" x14ac:dyDescent="0.2">
      <c r="D52" s="7"/>
      <c r="I52" s="1"/>
      <c r="J52" s="1"/>
      <c r="K52" s="1"/>
      <c r="P52" s="1"/>
      <c r="Q52" s="1"/>
      <c r="V52" s="1"/>
      <c r="W52" s="1"/>
      <c r="Y52" s="1"/>
    </row>
    <row r="53" spans="4:25" x14ac:dyDescent="0.2">
      <c r="D53" s="7"/>
      <c r="I53" s="1"/>
      <c r="J53" s="1"/>
      <c r="K53" s="1"/>
      <c r="P53" s="1"/>
      <c r="Q53" s="1"/>
      <c r="V53" s="1"/>
      <c r="W53" s="1"/>
      <c r="Y53" s="1"/>
    </row>
    <row r="54" spans="4:25" x14ac:dyDescent="0.2">
      <c r="D54" s="7"/>
      <c r="I54" s="1"/>
      <c r="J54" s="1"/>
      <c r="K54" s="1"/>
      <c r="P54" s="1"/>
      <c r="Q54" s="1"/>
      <c r="V54" s="1"/>
      <c r="W54" s="1"/>
      <c r="Y54" s="1"/>
    </row>
    <row r="55" spans="4:25" x14ac:dyDescent="0.2">
      <c r="D55" s="7"/>
      <c r="I55" s="1"/>
      <c r="J55" s="1"/>
      <c r="K55" s="1"/>
      <c r="P55" s="1"/>
      <c r="Q55" s="1"/>
      <c r="V55" s="1"/>
      <c r="W55" s="1"/>
      <c r="Y55" s="1"/>
    </row>
    <row r="56" spans="4:25" x14ac:dyDescent="0.2">
      <c r="D56" s="7"/>
      <c r="I56" s="1"/>
      <c r="J56" s="1"/>
      <c r="K56" s="1"/>
      <c r="P56" s="1"/>
      <c r="Q56" s="1"/>
      <c r="V56" s="1"/>
      <c r="W56" s="1"/>
      <c r="Y56" s="1"/>
    </row>
  </sheetData>
  <mergeCells count="41">
    <mergeCell ref="F1:Y1"/>
    <mergeCell ref="F2:Y2"/>
    <mergeCell ref="AC8:AD8"/>
    <mergeCell ref="AA8:AB8"/>
    <mergeCell ref="T5:V5"/>
    <mergeCell ref="V8:V9"/>
    <mergeCell ref="W8:X8"/>
    <mergeCell ref="Y8:Z8"/>
    <mergeCell ref="T8:T9"/>
    <mergeCell ref="U8:U9"/>
    <mergeCell ref="D8:D9"/>
    <mergeCell ref="E8:E9"/>
    <mergeCell ref="K8:L8"/>
    <mergeCell ref="M8:M9"/>
    <mergeCell ref="N8:O8"/>
    <mergeCell ref="D5:E5"/>
    <mergeCell ref="F5:Q5"/>
    <mergeCell ref="R5:S5"/>
    <mergeCell ref="R8:R9"/>
    <mergeCell ref="B16:F16"/>
    <mergeCell ref="G16:H16"/>
    <mergeCell ref="N16:O16"/>
    <mergeCell ref="S8:S9"/>
    <mergeCell ref="F8:F9"/>
    <mergeCell ref="G8:H8"/>
    <mergeCell ref="I8:I9"/>
    <mergeCell ref="J8:J9"/>
    <mergeCell ref="D6:E6"/>
    <mergeCell ref="F6:V6"/>
    <mergeCell ref="B8:B9"/>
    <mergeCell ref="C8:C9"/>
    <mergeCell ref="AE8:AF8"/>
    <mergeCell ref="AG8:AH8"/>
    <mergeCell ref="G19:H19"/>
    <mergeCell ref="N19:O19"/>
    <mergeCell ref="G17:H17"/>
    <mergeCell ref="N17:O17"/>
    <mergeCell ref="G18:H18"/>
    <mergeCell ref="N18:O18"/>
    <mergeCell ref="P8:P9"/>
    <mergeCell ref="Q8:Q9"/>
  </mergeCells>
  <conditionalFormatting sqref="F15:G1048576 N7:O7 N15:O1048576">
    <cfRule type="colorScale" priority="77">
      <colorScale>
        <cfvo type="num" val="1"/>
        <cfvo type="num" val="3"/>
        <cfvo type="num" val="5"/>
        <color theme="6" tint="-0.499984740745262"/>
        <color rgb="FFFFFF00"/>
        <color rgb="FFC00000"/>
      </colorScale>
    </cfRule>
  </conditionalFormatting>
  <conditionalFormatting sqref="I7 P7 I15:I1048576 P15:P1048576">
    <cfRule type="cellIs" dxfId="270" priority="76" operator="equal">
      <formula>"BAJA"</formula>
    </cfRule>
  </conditionalFormatting>
  <conditionalFormatting sqref="I7 P7 I15:I1048576 P15:P1048576">
    <cfRule type="cellIs" dxfId="269" priority="73" operator="equal">
      <formula>"EXTREMA"</formula>
    </cfRule>
    <cfRule type="cellIs" dxfId="268" priority="74" operator="equal">
      <formula>"ALTA"</formula>
    </cfRule>
    <cfRule type="cellIs" dxfId="267" priority="75" operator="equal">
      <formula>"MODERADA"</formula>
    </cfRule>
  </conditionalFormatting>
  <conditionalFormatting sqref="F7:G7 G10:H14">
    <cfRule type="colorScale" priority="68">
      <colorScale>
        <cfvo type="num" val="1"/>
        <cfvo type="num" val="3"/>
        <cfvo type="num" val="5"/>
        <color theme="6" tint="-0.499984740745262"/>
        <color rgb="FFFFFF00"/>
        <color rgb="FFC00000"/>
      </colorScale>
    </cfRule>
  </conditionalFormatting>
  <conditionalFormatting sqref="I16:I19">
    <cfRule type="cellIs" dxfId="266" priority="67" operator="equal">
      <formula>"BAJA"</formula>
    </cfRule>
  </conditionalFormatting>
  <conditionalFormatting sqref="I16:I19">
    <cfRule type="cellIs" dxfId="265" priority="64" operator="equal">
      <formula>"EXTREMA"</formula>
    </cfRule>
    <cfRule type="cellIs" dxfId="264" priority="65" operator="equal">
      <formula>"ALTA"</formula>
    </cfRule>
    <cfRule type="cellIs" dxfId="263" priority="66" operator="equal">
      <formula>"MODERADA"</formula>
    </cfRule>
  </conditionalFormatting>
  <conditionalFormatting sqref="G16:G19">
    <cfRule type="colorScale" priority="63">
      <colorScale>
        <cfvo type="num" val="1"/>
        <cfvo type="num" val="3"/>
        <cfvo type="num" val="5"/>
        <color theme="6" tint="-0.499984740745262"/>
        <color rgb="FFFFFF00"/>
        <color rgb="FFC00000"/>
      </colorScale>
    </cfRule>
  </conditionalFormatting>
  <conditionalFormatting sqref="I16:I19">
    <cfRule type="cellIs" dxfId="262" priority="62" operator="equal">
      <formula>"BAJA"</formula>
    </cfRule>
  </conditionalFormatting>
  <conditionalFormatting sqref="I16:I19">
    <cfRule type="cellIs" dxfId="261" priority="59" operator="equal">
      <formula>"EXTREMA"</formula>
    </cfRule>
    <cfRule type="cellIs" dxfId="260" priority="60" operator="equal">
      <formula>"ALTA"</formula>
    </cfRule>
    <cfRule type="cellIs" dxfId="259"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258" priority="57" operator="equal">
      <formula>"BAJA"</formula>
    </cfRule>
  </conditionalFormatting>
  <conditionalFormatting sqref="I16:I19">
    <cfRule type="cellIs" dxfId="257" priority="54" operator="equal">
      <formula>"EXTREMA"</formula>
    </cfRule>
    <cfRule type="cellIs" dxfId="256" priority="55" operator="equal">
      <formula>"ALTA"</formula>
    </cfRule>
    <cfRule type="cellIs" dxfId="255"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254" priority="52" operator="equal">
      <formula>"BAJA"</formula>
    </cfRule>
  </conditionalFormatting>
  <conditionalFormatting sqref="I16:I19">
    <cfRule type="cellIs" dxfId="253" priority="49" operator="equal">
      <formula>"EXTREMA"</formula>
    </cfRule>
    <cfRule type="cellIs" dxfId="252" priority="50" operator="equal">
      <formula>"ALTA"</formula>
    </cfRule>
    <cfRule type="cellIs" dxfId="251"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250" priority="47" operator="equal">
      <formula>"BAJA"</formula>
    </cfRule>
  </conditionalFormatting>
  <conditionalFormatting sqref="I16:I19">
    <cfRule type="cellIs" dxfId="249" priority="44" operator="equal">
      <formula>"EXTREMA"</formula>
    </cfRule>
    <cfRule type="cellIs" dxfId="248" priority="45" operator="equal">
      <formula>"ALTA"</formula>
    </cfRule>
    <cfRule type="cellIs" dxfId="247" priority="46" operator="equal">
      <formula>"MODERADA"</formula>
    </cfRule>
  </conditionalFormatting>
  <conditionalFormatting sqref="P16:P19">
    <cfRule type="cellIs" dxfId="246" priority="43" operator="equal">
      <formula>"BAJA"</formula>
    </cfRule>
  </conditionalFormatting>
  <conditionalFormatting sqref="P16:P19">
    <cfRule type="cellIs" dxfId="245" priority="40" operator="equal">
      <formula>"EXTREMA"</formula>
    </cfRule>
    <cfRule type="cellIs" dxfId="244" priority="41" operator="equal">
      <formula>"ALTA"</formula>
    </cfRule>
    <cfRule type="cellIs" dxfId="243"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242" priority="38" operator="equal">
      <formula>"BAJA"</formula>
    </cfRule>
  </conditionalFormatting>
  <conditionalFormatting sqref="P16:P19">
    <cfRule type="cellIs" dxfId="241" priority="35" operator="equal">
      <formula>"EXTREMA"</formula>
    </cfRule>
    <cfRule type="cellIs" dxfId="240" priority="36" operator="equal">
      <formula>"ALTA"</formula>
    </cfRule>
    <cfRule type="cellIs" dxfId="239"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238" priority="33" operator="equal">
      <formula>"BAJA"</formula>
    </cfRule>
  </conditionalFormatting>
  <conditionalFormatting sqref="P16:P19">
    <cfRule type="cellIs" dxfId="237" priority="30" operator="equal">
      <formula>"EXTREMA"</formula>
    </cfRule>
    <cfRule type="cellIs" dxfId="236" priority="31" operator="equal">
      <formula>"ALTA"</formula>
    </cfRule>
    <cfRule type="cellIs" dxfId="235"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234" priority="28" operator="equal">
      <formula>"BAJA"</formula>
    </cfRule>
  </conditionalFormatting>
  <conditionalFormatting sqref="P16:P19">
    <cfRule type="cellIs" dxfId="233" priority="25" operator="equal">
      <formula>"EXTREMA"</formula>
    </cfRule>
    <cfRule type="cellIs" dxfId="232" priority="26" operator="equal">
      <formula>"ALTA"</formula>
    </cfRule>
    <cfRule type="cellIs" dxfId="231"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230" priority="23" operator="equal">
      <formula>"BAJA"</formula>
    </cfRule>
  </conditionalFormatting>
  <conditionalFormatting sqref="P16:P19">
    <cfRule type="cellIs" dxfId="229" priority="20" operator="equal">
      <formula>"EXTREMA"</formula>
    </cfRule>
    <cfRule type="cellIs" dxfId="228" priority="21" operator="equal">
      <formula>"ALTA"</formula>
    </cfRule>
    <cfRule type="cellIs" dxfId="227" priority="22" operator="equal">
      <formula>"MODERADA"</formula>
    </cfRule>
  </conditionalFormatting>
  <conditionalFormatting sqref="I10:I14">
    <cfRule type="cellIs" dxfId="226" priority="16" operator="equal">
      <formula>"EXTREMA"</formula>
    </cfRule>
    <cfRule type="cellIs" dxfId="225" priority="17" operator="equal">
      <formula>"ALTA"</formula>
    </cfRule>
    <cfRule type="cellIs" dxfId="224" priority="18" operator="equal">
      <formula>"MODERADA"</formula>
    </cfRule>
    <cfRule type="cellIs" dxfId="223" priority="19" operator="equal">
      <formula>"BAJA"</formula>
    </cfRule>
  </conditionalFormatting>
  <conditionalFormatting sqref="P10:P14">
    <cfRule type="cellIs" dxfId="222" priority="12" operator="equal">
      <formula>"EXTREMA"</formula>
    </cfRule>
    <cfRule type="cellIs" dxfId="221" priority="13" operator="equal">
      <formula>"ALTA"</formula>
    </cfRule>
    <cfRule type="cellIs" dxfId="220" priority="14" operator="equal">
      <formula>"MODERADA"</formula>
    </cfRule>
    <cfRule type="cellIs" dxfId="219" priority="15" operator="equal">
      <formula>"BAJA"</formula>
    </cfRule>
  </conditionalFormatting>
  <conditionalFormatting sqref="N10:O14">
    <cfRule type="colorScale" priority="11">
      <colorScale>
        <cfvo type="num" val="1"/>
        <cfvo type="num" val="3"/>
        <cfvo type="num" val="5"/>
        <color theme="6" tint="-0.499984740745262"/>
        <color rgb="FFFFFF00"/>
        <color rgb="FFC00000"/>
      </colorScale>
    </cfRule>
  </conditionalFormatting>
  <conditionalFormatting sqref="I8:I9 P8:P9">
    <cfRule type="cellIs" dxfId="218" priority="10" operator="equal">
      <formula>"BAJA"</formula>
    </cfRule>
  </conditionalFormatting>
  <conditionalFormatting sqref="I8:I9 P8:P9">
    <cfRule type="cellIs" dxfId="217" priority="7" operator="equal">
      <formula>"EXTREMA"</formula>
    </cfRule>
    <cfRule type="cellIs" dxfId="216" priority="8" operator="equal">
      <formula>"ALTA"</formula>
    </cfRule>
    <cfRule type="cellIs" dxfId="215" priority="9" operator="equal">
      <formula>"MODERADA"</formula>
    </cfRule>
  </conditionalFormatting>
  <conditionalFormatting sqref="G8:H9 N8:O9">
    <cfRule type="colorScale" priority="6">
      <colorScale>
        <cfvo type="num" val="1"/>
        <cfvo type="num" val="3"/>
        <cfvo type="num" val="5"/>
        <color theme="6" tint="-0.499984740745262"/>
        <color rgb="FFFFFF00"/>
        <color rgb="FFC00000"/>
      </colorScale>
    </cfRule>
  </conditionalFormatting>
  <conditionalFormatting sqref="L3 S3">
    <cfRule type="cellIs" dxfId="214" priority="5" operator="equal">
      <formula>"BAJA"</formula>
    </cfRule>
  </conditionalFormatting>
  <conditionalFormatting sqref="L3 S3">
    <cfRule type="cellIs" dxfId="213" priority="2" operator="equal">
      <formula>"EXTREMA"</formula>
    </cfRule>
    <cfRule type="cellIs" dxfId="212" priority="3" operator="equal">
      <formula>"ALTA"</formula>
    </cfRule>
    <cfRule type="cellIs" dxfId="211" priority="4" operator="equal">
      <formula>"MODERADA"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printOptions horizontalCentered="1"/>
  <pageMargins left="0.11811023622047245" right="0.23622047244094491" top="0.35433070866141736" bottom="0.39370078740157483" header="0.31496062992125984" footer="0.31496062992125984"/>
  <pageSetup paperSize="5" scale="50" fitToHeight="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AG58"/>
  <sheetViews>
    <sheetView showGridLines="0" topLeftCell="A28" zoomScale="70" zoomScaleNormal="70" workbookViewId="0">
      <selection activeCell="B1" sqref="B1:AA21"/>
    </sheetView>
  </sheetViews>
  <sheetFormatPr baseColWidth="10" defaultColWidth="11.42578125" defaultRowHeight="12" x14ac:dyDescent="0.2"/>
  <cols>
    <col min="1" max="1" width="4.71093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7109375" style="2" customWidth="1"/>
    <col min="22" max="22" width="16.7109375" style="2" hidden="1" customWidth="1"/>
    <col min="23" max="23" width="67.7109375" style="1" hidden="1" customWidth="1"/>
    <col min="24" max="24" width="16.7109375" style="2" hidden="1" customWidth="1"/>
    <col min="25" max="25" width="67.7109375" style="1" hidden="1" customWidth="1"/>
    <col min="26" max="26" width="20.42578125" style="1" customWidth="1"/>
    <col min="27" max="27" width="46.5703125" style="1" customWidth="1"/>
    <col min="28" max="29" width="11.42578125" style="1"/>
    <col min="30" max="30" width="30.5703125" style="1" customWidth="1"/>
    <col min="31" max="31" width="35.140625" style="1" customWidth="1"/>
    <col min="32" max="32" width="41.28515625" style="1" customWidth="1"/>
    <col min="33" max="33" width="56.28515625" style="1" customWidth="1"/>
    <col min="34" max="16384" width="11.42578125" style="1"/>
  </cols>
  <sheetData>
    <row r="1" spans="1:33" ht="20.25" customHeight="1" x14ac:dyDescent="0.35">
      <c r="A1" s="7"/>
      <c r="B1" s="57"/>
      <c r="C1" s="57"/>
      <c r="D1" s="57"/>
      <c r="E1" s="444" t="s">
        <v>379</v>
      </c>
      <c r="F1" s="444"/>
      <c r="G1" s="444"/>
      <c r="H1" s="444"/>
      <c r="I1" s="444"/>
      <c r="J1" s="444"/>
      <c r="K1" s="444"/>
      <c r="L1" s="444"/>
      <c r="M1" s="444"/>
      <c r="N1" s="444"/>
      <c r="O1" s="444"/>
      <c r="P1" s="444"/>
      <c r="Q1" s="444"/>
      <c r="R1" s="444"/>
      <c r="S1" s="444"/>
      <c r="T1" s="444"/>
      <c r="U1" s="444"/>
      <c r="V1" s="444"/>
      <c r="W1" s="444"/>
      <c r="X1" s="444"/>
    </row>
    <row r="2" spans="1:33" ht="32.25" customHeight="1" x14ac:dyDescent="0.35">
      <c r="A2" s="7"/>
      <c r="B2" s="57"/>
      <c r="C2" s="57"/>
      <c r="D2" s="57"/>
      <c r="E2" s="444" t="s">
        <v>380</v>
      </c>
      <c r="F2" s="444"/>
      <c r="G2" s="444"/>
      <c r="H2" s="444"/>
      <c r="I2" s="444"/>
      <c r="J2" s="444"/>
      <c r="K2" s="444"/>
      <c r="L2" s="444"/>
      <c r="M2" s="444"/>
      <c r="N2" s="444"/>
      <c r="O2" s="444"/>
      <c r="P2" s="444"/>
      <c r="Q2" s="444"/>
      <c r="R2" s="444"/>
      <c r="S2" s="444"/>
      <c r="T2" s="444"/>
      <c r="U2" s="444"/>
      <c r="V2" s="444"/>
      <c r="W2" s="444"/>
      <c r="X2" s="444"/>
    </row>
    <row r="3" spans="1:33" ht="41.25" customHeight="1" x14ac:dyDescent="0.35">
      <c r="A3" s="7"/>
      <c r="B3" s="57"/>
      <c r="C3" s="57"/>
      <c r="D3" s="57"/>
      <c r="G3" s="50"/>
      <c r="H3" s="50"/>
      <c r="I3" s="50"/>
      <c r="J3" s="50"/>
      <c r="K3" s="51"/>
      <c r="L3" s="50"/>
      <c r="M3" s="50"/>
      <c r="N3" s="50"/>
      <c r="O3" s="50"/>
      <c r="P3" s="1"/>
      <c r="R3" s="3"/>
      <c r="S3" s="3"/>
      <c r="U3" s="1"/>
      <c r="V3" s="1"/>
    </row>
    <row r="4" spans="1:33" ht="11.25" customHeight="1" x14ac:dyDescent="0.35">
      <c r="B4" s="350"/>
      <c r="C4" s="350"/>
      <c r="D4" s="110"/>
      <c r="E4" s="110"/>
      <c r="F4" s="110"/>
      <c r="G4" s="110"/>
      <c r="H4" s="110"/>
      <c r="I4" s="110"/>
      <c r="J4" s="110"/>
      <c r="K4" s="110"/>
      <c r="L4" s="110"/>
      <c r="M4" s="110"/>
      <c r="N4" s="110"/>
      <c r="O4" s="110"/>
      <c r="P4" s="110"/>
      <c r="Q4" s="110"/>
      <c r="R4" s="110"/>
      <c r="S4" s="110"/>
      <c r="T4" s="110"/>
      <c r="U4" s="350"/>
      <c r="V4" s="350"/>
      <c r="W4" s="350"/>
      <c r="X4" s="350"/>
    </row>
    <row r="5" spans="1:33" ht="13.5" customHeight="1" thickBot="1" x14ac:dyDescent="0.4">
      <c r="D5" s="50"/>
      <c r="E5" s="50"/>
      <c r="F5" s="50"/>
      <c r="G5" s="50"/>
      <c r="H5" s="51"/>
      <c r="I5" s="50"/>
      <c r="J5" s="50"/>
      <c r="K5" s="50"/>
      <c r="L5" s="50"/>
    </row>
    <row r="6" spans="1:33" s="19" customFormat="1" ht="24" customHeight="1" x14ac:dyDescent="0.25">
      <c r="A6" s="47"/>
      <c r="D6" s="371" t="s">
        <v>73</v>
      </c>
      <c r="E6" s="476" t="s">
        <v>146</v>
      </c>
      <c r="F6" s="476"/>
      <c r="G6" s="476"/>
      <c r="H6" s="476"/>
      <c r="I6" s="476"/>
      <c r="J6" s="476"/>
      <c r="K6" s="476"/>
      <c r="L6" s="476"/>
      <c r="M6" s="476"/>
      <c r="N6" s="476"/>
      <c r="O6" s="476"/>
      <c r="P6" s="476"/>
      <c r="Q6" s="477" t="s">
        <v>71</v>
      </c>
      <c r="R6" s="477"/>
      <c r="S6" s="478">
        <v>2022</v>
      </c>
      <c r="T6" s="478"/>
      <c r="U6" s="479"/>
      <c r="V6" s="49"/>
      <c r="X6" s="49"/>
    </row>
    <row r="7" spans="1:33" s="19" customFormat="1" ht="38.25" customHeight="1" thickBot="1" x14ac:dyDescent="0.3">
      <c r="A7" s="47"/>
      <c r="D7" s="372" t="s">
        <v>70</v>
      </c>
      <c r="E7" s="480" t="s">
        <v>145</v>
      </c>
      <c r="F7" s="480"/>
      <c r="G7" s="480"/>
      <c r="H7" s="480"/>
      <c r="I7" s="480"/>
      <c r="J7" s="480"/>
      <c r="K7" s="480"/>
      <c r="L7" s="480"/>
      <c r="M7" s="480"/>
      <c r="N7" s="480"/>
      <c r="O7" s="480"/>
      <c r="P7" s="480"/>
      <c r="Q7" s="480"/>
      <c r="R7" s="480"/>
      <c r="S7" s="480"/>
      <c r="T7" s="480"/>
      <c r="U7" s="481"/>
      <c r="V7" s="48"/>
      <c r="X7" s="48"/>
    </row>
    <row r="8" spans="1:33" s="19" customFormat="1" ht="15" x14ac:dyDescent="0.25">
      <c r="A8" s="47"/>
      <c r="B8" s="46"/>
      <c r="C8" s="46"/>
      <c r="H8" s="44"/>
      <c r="I8" s="45"/>
      <c r="J8" s="45"/>
      <c r="O8" s="44"/>
      <c r="P8" s="44"/>
      <c r="U8" s="44"/>
      <c r="V8" s="44"/>
      <c r="X8" s="44"/>
    </row>
    <row r="9" spans="1:33" s="35" customFormat="1" ht="30" customHeight="1" x14ac:dyDescent="0.25">
      <c r="A9" s="43"/>
      <c r="B9" s="414" t="s">
        <v>68</v>
      </c>
      <c r="C9" s="414" t="s">
        <v>67</v>
      </c>
      <c r="D9" s="414" t="s">
        <v>65</v>
      </c>
      <c r="E9" s="445" t="s">
        <v>64</v>
      </c>
      <c r="F9" s="414" t="s">
        <v>63</v>
      </c>
      <c r="G9" s="414"/>
      <c r="H9" s="423" t="s">
        <v>58</v>
      </c>
      <c r="I9" s="418" t="s">
        <v>62</v>
      </c>
      <c r="J9" s="420" t="s">
        <v>61</v>
      </c>
      <c r="K9" s="421"/>
      <c r="L9" s="446" t="s">
        <v>60</v>
      </c>
      <c r="M9" s="414" t="s">
        <v>59</v>
      </c>
      <c r="N9" s="414"/>
      <c r="O9" s="423" t="s">
        <v>58</v>
      </c>
      <c r="P9" s="445" t="s">
        <v>57</v>
      </c>
      <c r="Q9" s="414" t="s">
        <v>56</v>
      </c>
      <c r="R9" s="415" t="s">
        <v>55</v>
      </c>
      <c r="S9" s="414" t="s">
        <v>54</v>
      </c>
      <c r="T9" s="418" t="s">
        <v>53</v>
      </c>
      <c r="U9" s="414" t="s">
        <v>52</v>
      </c>
      <c r="V9" s="482" t="s">
        <v>51</v>
      </c>
      <c r="W9" s="483"/>
      <c r="X9" s="482" t="s">
        <v>304</v>
      </c>
      <c r="Y9" s="483"/>
      <c r="Z9" s="422" t="s">
        <v>689</v>
      </c>
      <c r="AA9" s="422"/>
      <c r="AB9" s="422" t="s">
        <v>690</v>
      </c>
      <c r="AC9" s="422"/>
      <c r="AD9" s="422" t="s">
        <v>691</v>
      </c>
      <c r="AE9" s="422"/>
      <c r="AF9" s="422" t="s">
        <v>692</v>
      </c>
      <c r="AG9" s="422"/>
    </row>
    <row r="10" spans="1:33" s="35" customFormat="1" ht="98.25" customHeight="1" x14ac:dyDescent="0.25">
      <c r="A10" s="43"/>
      <c r="B10" s="414"/>
      <c r="C10" s="414"/>
      <c r="D10" s="414"/>
      <c r="E10" s="445"/>
      <c r="F10" s="42" t="s">
        <v>48</v>
      </c>
      <c r="G10" s="64" t="s">
        <v>47</v>
      </c>
      <c r="H10" s="424"/>
      <c r="I10" s="419"/>
      <c r="J10" s="63" t="s">
        <v>50</v>
      </c>
      <c r="K10" s="39" t="s">
        <v>49</v>
      </c>
      <c r="L10" s="447"/>
      <c r="M10" s="38" t="s">
        <v>48</v>
      </c>
      <c r="N10" s="37" t="s">
        <v>47</v>
      </c>
      <c r="O10" s="424"/>
      <c r="P10" s="445"/>
      <c r="Q10" s="414"/>
      <c r="R10" s="415"/>
      <c r="S10" s="414"/>
      <c r="T10" s="419"/>
      <c r="U10" s="414"/>
      <c r="V10" s="36" t="s">
        <v>46</v>
      </c>
      <c r="W10" s="36" t="s">
        <v>45</v>
      </c>
      <c r="X10" s="36" t="s">
        <v>46</v>
      </c>
      <c r="Y10" s="125" t="s">
        <v>45</v>
      </c>
      <c r="Z10" s="36" t="s">
        <v>693</v>
      </c>
      <c r="AA10" s="36" t="s">
        <v>45</v>
      </c>
      <c r="AB10" s="36" t="s">
        <v>693</v>
      </c>
      <c r="AC10" s="36" t="s">
        <v>45</v>
      </c>
      <c r="AD10" s="36" t="s">
        <v>693</v>
      </c>
      <c r="AE10" s="36" t="s">
        <v>45</v>
      </c>
      <c r="AF10" s="36" t="s">
        <v>693</v>
      </c>
      <c r="AG10" s="36" t="s">
        <v>45</v>
      </c>
    </row>
    <row r="11" spans="1:33" s="19" customFormat="1" ht="122.25" customHeight="1" x14ac:dyDescent="0.25">
      <c r="A11" s="29">
        <v>1</v>
      </c>
      <c r="B11" s="22" t="s">
        <v>270</v>
      </c>
      <c r="C11" s="61" t="s">
        <v>144</v>
      </c>
      <c r="D11" s="22" t="s">
        <v>143</v>
      </c>
      <c r="E11" s="23" t="s">
        <v>81</v>
      </c>
      <c r="F11" s="22">
        <v>1</v>
      </c>
      <c r="G11" s="22">
        <v>3</v>
      </c>
      <c r="H11" s="26" t="str">
        <f>INDEX([5]Listas!$L$4:$P$8,F11,G11)</f>
        <v>MODERADA</v>
      </c>
      <c r="I11" s="27" t="s">
        <v>142</v>
      </c>
      <c r="J11" s="25" t="s">
        <v>14</v>
      </c>
      <c r="K11" s="25" t="str">
        <f>IF('[5]Evaluación de Controles'!F40="X","Probabilidad",IF('[5]Evaluación de Controles'!H40="X","Impacto",))</f>
        <v>Probabilidad</v>
      </c>
      <c r="L11" s="22">
        <f>'[5]Evaluación de Controles'!X40</f>
        <v>70</v>
      </c>
      <c r="M11" s="22">
        <f>IF('[5]Evaluación de Controles'!F40="X",IF(L11&gt;75,IF(F11&gt;2,F11-2,IF(F11&gt;1,F11-1,F11)),IF(L11&gt;50,IF(F11&gt;1,F11-1,F11),F11)),F11)</f>
        <v>1</v>
      </c>
      <c r="N11" s="22">
        <f>IF('[5]Evaluación de Controles'!H40="X",IF(L11&gt;75,IF(G11&gt;2,G11-2,IF(G11&gt;1,G11-1,G11)),IF(L11&gt;50,IF(G11&gt;1,G11-1,G11),G11)),G11)</f>
        <v>3</v>
      </c>
      <c r="O11" s="26" t="str">
        <f>INDEX([5]Listas!$L$4:$P$8,M11,N11)</f>
        <v>MODERADA</v>
      </c>
      <c r="P11" s="25" t="s">
        <v>103</v>
      </c>
      <c r="Q11" s="24" t="s">
        <v>141</v>
      </c>
      <c r="R11" s="23" t="s">
        <v>124</v>
      </c>
      <c r="S11" s="22" t="s">
        <v>123</v>
      </c>
      <c r="T11" s="22" t="s">
        <v>133</v>
      </c>
      <c r="U11" s="22" t="s">
        <v>140</v>
      </c>
      <c r="V11" s="31">
        <v>1</v>
      </c>
      <c r="W11" s="62" t="s">
        <v>139</v>
      </c>
      <c r="X11" s="31">
        <v>1</v>
      </c>
      <c r="Y11" s="357" t="s">
        <v>271</v>
      </c>
      <c r="Z11" s="359">
        <v>1</v>
      </c>
      <c r="AA11" s="344" t="s">
        <v>710</v>
      </c>
      <c r="AB11" s="145"/>
      <c r="AC11" s="145"/>
      <c r="AD11" s="145"/>
      <c r="AE11" s="145"/>
      <c r="AF11" s="145"/>
      <c r="AG11" s="145"/>
    </row>
    <row r="12" spans="1:33" s="19" customFormat="1" ht="130.5" customHeight="1" x14ac:dyDescent="0.25">
      <c r="A12" s="29">
        <v>2</v>
      </c>
      <c r="B12" s="22" t="s">
        <v>138</v>
      </c>
      <c r="C12" s="61" t="s">
        <v>137</v>
      </c>
      <c r="D12" s="22" t="s">
        <v>136</v>
      </c>
      <c r="E12" s="23" t="s">
        <v>81</v>
      </c>
      <c r="F12" s="22">
        <v>2</v>
      </c>
      <c r="G12" s="22">
        <v>4</v>
      </c>
      <c r="H12" s="26" t="str">
        <f>INDEX([5]Listas!$L$4:$P$8,F12,G12)</f>
        <v>ALTA</v>
      </c>
      <c r="I12" s="27" t="s">
        <v>135</v>
      </c>
      <c r="J12" s="25" t="s">
        <v>23</v>
      </c>
      <c r="K12" s="25" t="str">
        <f>IF('[5]Evaluación de Controles'!F42="X","Probabilidad",IF('[5]Evaluación de Controles'!H42="X","Impacto",))</f>
        <v>Probabilidad</v>
      </c>
      <c r="L12" s="22">
        <f>'[5]Evaluación de Controles'!X41</f>
        <v>40</v>
      </c>
      <c r="M12" s="22">
        <f>IF('[5]Evaluación de Controles'!F41="X",IF(L12&gt;75,IF(F12&gt;2,F12-2,IF(F12&gt;1,F12-1,F12)),IF(L12&gt;50,IF(F12&gt;1,F12-1,F12),F12)),F12)</f>
        <v>2</v>
      </c>
      <c r="N12" s="22">
        <f>IF('[5]Evaluación de Controles'!H41="X",IF(L12&gt;75,IF(G12&gt;2,G12-2,IF(G12&gt;1,G12-1,G12)),IF(L12&gt;50,IF(G12&gt;1,G12-1,G12),G12)),G12)</f>
        <v>4</v>
      </c>
      <c r="O12" s="26" t="str">
        <f>INDEX([5]Listas!$L$4:$P$8,M12,N12)</f>
        <v>ALTA</v>
      </c>
      <c r="P12" s="25" t="s">
        <v>126</v>
      </c>
      <c r="Q12" s="24" t="s">
        <v>134</v>
      </c>
      <c r="R12" s="23" t="s">
        <v>124</v>
      </c>
      <c r="S12" s="22" t="s">
        <v>123</v>
      </c>
      <c r="T12" s="22" t="s">
        <v>133</v>
      </c>
      <c r="U12" s="22" t="s">
        <v>132</v>
      </c>
      <c r="V12" s="33">
        <v>1</v>
      </c>
      <c r="W12" s="34" t="s">
        <v>131</v>
      </c>
      <c r="X12" s="33">
        <v>1</v>
      </c>
      <c r="Y12" s="358" t="s">
        <v>302</v>
      </c>
      <c r="Z12" s="360">
        <v>1</v>
      </c>
      <c r="AA12" s="345" t="s">
        <v>711</v>
      </c>
      <c r="AB12" s="145"/>
      <c r="AC12" s="145"/>
      <c r="AD12" s="145"/>
      <c r="AE12" s="145"/>
      <c r="AF12" s="145"/>
      <c r="AG12" s="145"/>
    </row>
    <row r="13" spans="1:33" s="19" customFormat="1" ht="116.25" customHeight="1" x14ac:dyDescent="0.25">
      <c r="A13" s="29">
        <v>3</v>
      </c>
      <c r="B13" s="22" t="s">
        <v>130</v>
      </c>
      <c r="C13" s="61" t="s">
        <v>129</v>
      </c>
      <c r="D13" s="22" t="s">
        <v>128</v>
      </c>
      <c r="E13" s="23" t="s">
        <v>81</v>
      </c>
      <c r="F13" s="22">
        <v>3</v>
      </c>
      <c r="G13" s="22">
        <v>3</v>
      </c>
      <c r="H13" s="26" t="str">
        <f>INDEX([5]Listas!$L$4:$P$8,F13,G13)</f>
        <v>ALTA</v>
      </c>
      <c r="I13" s="27" t="s">
        <v>127</v>
      </c>
      <c r="J13" s="25" t="s">
        <v>23</v>
      </c>
      <c r="K13" s="25" t="str">
        <f>IF('[5]Evaluación de Controles'!F43="X","Probabilidad",IF('[5]Evaluación de Controles'!H43="X","Impacto",))</f>
        <v>Probabilidad</v>
      </c>
      <c r="L13" s="22">
        <f>'[5]Evaluación de Controles'!X42</f>
        <v>70</v>
      </c>
      <c r="M13" s="22">
        <f>IF('[5]Evaluación de Controles'!F42="X",IF(L13&gt;75,IF(F13&gt;2,F13-2,IF(F13&gt;1,F13-1,F13)),IF(L13&gt;50,IF(F13&gt;1,F13-1,F13),F13)),F13)</f>
        <v>2</v>
      </c>
      <c r="N13" s="22">
        <f>IF('[5]Evaluación de Controles'!H42="X",IF(L13&gt;75,IF(G13&gt;2,G13-2,IF(G13&gt;1,G13-1,G13)),IF(L13&gt;50,IF(G13&gt;1,G13-1,G13),G13)),G13)</f>
        <v>3</v>
      </c>
      <c r="O13" s="26" t="str">
        <f>INDEX([5]Listas!$L$4:$P$8,M13,N13)</f>
        <v>MODERADA</v>
      </c>
      <c r="P13" s="25" t="s">
        <v>126</v>
      </c>
      <c r="Q13" s="24" t="s">
        <v>125</v>
      </c>
      <c r="R13" s="23" t="s">
        <v>124</v>
      </c>
      <c r="S13" s="22" t="s">
        <v>123</v>
      </c>
      <c r="T13" s="22" t="s">
        <v>122</v>
      </c>
      <c r="U13" s="22" t="s">
        <v>121</v>
      </c>
      <c r="V13" s="33">
        <v>1</v>
      </c>
      <c r="W13" s="34" t="s">
        <v>120</v>
      </c>
      <c r="X13" s="33">
        <v>1</v>
      </c>
      <c r="Y13" s="358" t="s">
        <v>303</v>
      </c>
      <c r="Z13" s="360">
        <v>1</v>
      </c>
      <c r="AA13" s="354" t="s">
        <v>712</v>
      </c>
      <c r="AB13" s="145"/>
      <c r="AC13" s="145"/>
      <c r="AD13" s="145"/>
      <c r="AE13" s="145"/>
      <c r="AF13" s="145"/>
      <c r="AG13" s="145"/>
    </row>
    <row r="14" spans="1:33" s="19" customFormat="1" ht="24.75" hidden="1" customHeight="1" x14ac:dyDescent="0.25">
      <c r="A14" s="29"/>
      <c r="B14" s="22"/>
      <c r="C14" s="61"/>
      <c r="D14" s="22"/>
      <c r="E14" s="23"/>
      <c r="F14" s="22"/>
      <c r="G14" s="22"/>
      <c r="H14" s="26"/>
      <c r="I14" s="27"/>
      <c r="J14" s="25"/>
      <c r="K14" s="25"/>
      <c r="L14" s="22"/>
      <c r="M14" s="22"/>
      <c r="N14" s="22"/>
      <c r="O14" s="26"/>
      <c r="P14" s="25"/>
      <c r="Q14" s="24"/>
      <c r="R14" s="23"/>
      <c r="S14" s="22"/>
      <c r="T14" s="22"/>
      <c r="U14" s="22"/>
      <c r="V14" s="53"/>
      <c r="W14" s="60"/>
      <c r="X14" s="53"/>
      <c r="Y14" s="60"/>
      <c r="Z14" s="145"/>
      <c r="AA14" s="150"/>
      <c r="AB14" s="145"/>
      <c r="AC14" s="145"/>
      <c r="AD14" s="145"/>
      <c r="AE14" s="145"/>
      <c r="AF14" s="145"/>
      <c r="AG14" s="145"/>
    </row>
    <row r="15" spans="1:33" ht="105" customHeight="1" x14ac:dyDescent="0.2">
      <c r="A15" s="355">
        <v>4</v>
      </c>
      <c r="B15" s="370" t="s">
        <v>680</v>
      </c>
      <c r="C15" s="380" t="s">
        <v>681</v>
      </c>
      <c r="D15" s="370" t="s">
        <v>682</v>
      </c>
      <c r="E15" s="369" t="s">
        <v>81</v>
      </c>
      <c r="F15" s="370">
        <v>2</v>
      </c>
      <c r="G15" s="370">
        <v>3</v>
      </c>
      <c r="H15" s="367" t="s">
        <v>517</v>
      </c>
      <c r="I15" s="381" t="s">
        <v>683</v>
      </c>
      <c r="J15" s="368" t="s">
        <v>23</v>
      </c>
      <c r="K15" s="368" t="s">
        <v>48</v>
      </c>
      <c r="L15" s="370">
        <v>70</v>
      </c>
      <c r="M15" s="370">
        <v>3</v>
      </c>
      <c r="N15" s="370">
        <v>3</v>
      </c>
      <c r="O15" s="367" t="s">
        <v>517</v>
      </c>
      <c r="P15" s="368" t="s">
        <v>126</v>
      </c>
      <c r="Q15" s="382" t="s">
        <v>684</v>
      </c>
      <c r="R15" s="369" t="s">
        <v>685</v>
      </c>
      <c r="S15" s="370" t="s">
        <v>123</v>
      </c>
      <c r="T15" s="370" t="s">
        <v>686</v>
      </c>
      <c r="U15" s="370" t="s">
        <v>687</v>
      </c>
      <c r="V15" s="351"/>
      <c r="W15" s="352"/>
      <c r="X15" s="351"/>
      <c r="Y15" s="352"/>
      <c r="Z15" s="383">
        <v>1</v>
      </c>
      <c r="AA15" s="384" t="s">
        <v>713</v>
      </c>
      <c r="AB15" s="385"/>
      <c r="AC15" s="385"/>
      <c r="AD15" s="385"/>
      <c r="AE15" s="385"/>
      <c r="AF15" s="385"/>
      <c r="AG15" s="385"/>
    </row>
    <row r="16" spans="1:33" s="386" customFormat="1" ht="26.25" customHeight="1" x14ac:dyDescent="0.2">
      <c r="B16" s="387"/>
      <c r="C16" s="388"/>
      <c r="D16" s="387"/>
      <c r="E16" s="389"/>
      <c r="F16" s="387"/>
      <c r="G16" s="387"/>
      <c r="H16" s="397"/>
      <c r="I16" s="390"/>
      <c r="J16" s="391"/>
      <c r="K16" s="391"/>
      <c r="L16" s="387"/>
      <c r="M16" s="387"/>
      <c r="N16" s="387"/>
      <c r="O16" s="397"/>
      <c r="P16" s="391"/>
      <c r="Q16" s="392"/>
      <c r="R16" s="389"/>
      <c r="S16" s="387"/>
      <c r="T16" s="387"/>
      <c r="U16" s="387"/>
      <c r="V16" s="393"/>
      <c r="W16" s="394"/>
      <c r="X16" s="393"/>
      <c r="Y16" s="394"/>
      <c r="Z16" s="395"/>
      <c r="AA16" s="396"/>
    </row>
    <row r="17" spans="2:24" x14ac:dyDescent="0.2">
      <c r="B17" s="12"/>
      <c r="C17" s="12"/>
      <c r="D17" s="12"/>
      <c r="E17" s="12"/>
      <c r="F17" s="425" t="s">
        <v>6</v>
      </c>
      <c r="G17" s="425"/>
      <c r="H17" s="10">
        <f>COUNTIF(H11:H13,"BAJA")</f>
        <v>0</v>
      </c>
      <c r="I17" s="8"/>
      <c r="J17" s="8"/>
      <c r="K17" s="7"/>
      <c r="L17" s="11"/>
      <c r="M17" s="425" t="s">
        <v>6</v>
      </c>
      <c r="N17" s="425"/>
      <c r="O17" s="10">
        <f>COUNTIF(O11:O14,"BAJA")</f>
        <v>0</v>
      </c>
      <c r="V17" s="1"/>
      <c r="X17" s="1"/>
    </row>
    <row r="18" spans="2:24" x14ac:dyDescent="0.2">
      <c r="B18" s="464"/>
      <c r="C18" s="464"/>
      <c r="D18" s="464"/>
      <c r="E18" s="464"/>
      <c r="F18" s="425" t="s">
        <v>5</v>
      </c>
      <c r="G18" s="425"/>
      <c r="H18" s="10">
        <f>COUNTIF(H11:H13,"MODERADA")</f>
        <v>1</v>
      </c>
      <c r="I18" s="8"/>
      <c r="J18" s="8"/>
      <c r="K18" s="7"/>
      <c r="L18" s="12"/>
      <c r="M18" s="425" t="s">
        <v>5</v>
      </c>
      <c r="N18" s="425"/>
      <c r="O18" s="10">
        <f>COUNTIF(O11:O13,"MODERADA")</f>
        <v>2</v>
      </c>
      <c r="V18" s="1"/>
      <c r="X18" s="1"/>
    </row>
    <row r="19" spans="2:24" x14ac:dyDescent="0.2">
      <c r="B19" s="15"/>
      <c r="D19" s="15"/>
      <c r="E19" s="7"/>
      <c r="F19" s="425" t="s">
        <v>4</v>
      </c>
      <c r="G19" s="425"/>
      <c r="H19" s="10">
        <f>COUNTIF(H11:H13,"ALTA")</f>
        <v>2</v>
      </c>
      <c r="I19" s="8"/>
      <c r="J19" s="8"/>
      <c r="K19" s="7"/>
      <c r="L19" s="7"/>
      <c r="M19" s="425" t="s">
        <v>4</v>
      </c>
      <c r="N19" s="425"/>
      <c r="O19" s="10">
        <f>COUNTIF(O11:O13,"ALTA")</f>
        <v>1</v>
      </c>
      <c r="P19" s="1"/>
      <c r="U19" s="1"/>
      <c r="V19" s="1"/>
      <c r="X19" s="1"/>
    </row>
    <row r="20" spans="2:24" ht="15.75" x14ac:dyDescent="0.2">
      <c r="B20" s="14" t="s">
        <v>3</v>
      </c>
      <c r="D20" s="13" t="s">
        <v>2</v>
      </c>
      <c r="E20" s="7"/>
      <c r="F20" s="425" t="s">
        <v>1</v>
      </c>
      <c r="G20" s="425"/>
      <c r="H20" s="10">
        <f>COUNTIF(H11:H13,"EXTREMA")</f>
        <v>0</v>
      </c>
      <c r="I20" s="8"/>
      <c r="J20" s="8"/>
      <c r="K20" s="7"/>
      <c r="L20" s="7"/>
      <c r="M20" s="425" t="s">
        <v>1</v>
      </c>
      <c r="N20" s="425"/>
      <c r="O20" s="10">
        <f>COUNTIF(O11:O13,"EXTREMA")</f>
        <v>0</v>
      </c>
      <c r="P20" s="1"/>
      <c r="U20" s="1"/>
      <c r="V20" s="1"/>
      <c r="X20" s="1"/>
    </row>
    <row r="21" spans="2:24" x14ac:dyDescent="0.2">
      <c r="D21" s="7"/>
      <c r="F21" s="7"/>
      <c r="G21" s="7"/>
      <c r="H21" s="9"/>
      <c r="I21" s="8"/>
      <c r="J21" s="8"/>
      <c r="K21" s="7"/>
      <c r="L21" s="7" t="s">
        <v>0</v>
      </c>
      <c r="O21" s="1"/>
      <c r="P21" s="1"/>
      <c r="U21" s="1"/>
      <c r="V21" s="1"/>
      <c r="X21" s="1"/>
    </row>
    <row r="22" spans="2:24" ht="15.75" x14ac:dyDescent="0.2">
      <c r="B22" s="6"/>
      <c r="C22" s="5"/>
      <c r="D22" s="7"/>
      <c r="F22" s="7"/>
      <c r="G22" s="7"/>
      <c r="H22" s="9"/>
      <c r="I22" s="8"/>
      <c r="J22" s="8"/>
      <c r="K22" s="7"/>
      <c r="L22" s="7"/>
      <c r="O22" s="1"/>
      <c r="P22" s="1"/>
      <c r="U22" s="1"/>
    </row>
    <row r="23" spans="2:24" x14ac:dyDescent="0.2">
      <c r="D23" s="7"/>
      <c r="F23" s="7"/>
      <c r="G23" s="7"/>
      <c r="H23" s="9"/>
      <c r="I23" s="8"/>
      <c r="J23" s="8"/>
      <c r="K23" s="7"/>
      <c r="L23" s="7"/>
      <c r="O23" s="1"/>
      <c r="P23" s="1"/>
      <c r="U23" s="1"/>
    </row>
    <row r="24" spans="2:24" x14ac:dyDescent="0.2">
      <c r="G24" s="7"/>
      <c r="H24" s="9"/>
      <c r="O24" s="1"/>
      <c r="P24" s="1"/>
      <c r="U24" s="1"/>
    </row>
    <row r="25" spans="2:24" x14ac:dyDescent="0.2">
      <c r="E25" s="7"/>
      <c r="G25" s="7"/>
      <c r="H25" s="9"/>
      <c r="O25" s="1"/>
      <c r="P25" s="1"/>
      <c r="U25" s="1"/>
    </row>
    <row r="26" spans="2:24" x14ac:dyDescent="0.2">
      <c r="G26" s="7"/>
      <c r="H26" s="9"/>
      <c r="O26" s="1"/>
      <c r="P26" s="1"/>
      <c r="U26" s="1"/>
    </row>
    <row r="27" spans="2:24" x14ac:dyDescent="0.2">
      <c r="G27" s="7"/>
      <c r="H27" s="9"/>
      <c r="O27" s="1"/>
      <c r="P27" s="1"/>
      <c r="U27" s="1"/>
    </row>
    <row r="28" spans="2:24" x14ac:dyDescent="0.2">
      <c r="G28" s="7"/>
      <c r="H28" s="9"/>
      <c r="O28" s="1"/>
      <c r="P28" s="1"/>
      <c r="U28" s="1"/>
    </row>
    <row r="29" spans="2:24" x14ac:dyDescent="0.2">
      <c r="G29" s="7"/>
      <c r="H29" s="9"/>
      <c r="O29" s="1"/>
      <c r="P29" s="1"/>
      <c r="U29" s="1"/>
    </row>
    <row r="30" spans="2:24" x14ac:dyDescent="0.2">
      <c r="G30" s="7"/>
      <c r="H30" s="9"/>
      <c r="O30" s="1"/>
      <c r="P30" s="1"/>
      <c r="U30" s="1"/>
    </row>
    <row r="31" spans="2:24" x14ac:dyDescent="0.2">
      <c r="G31" s="7"/>
      <c r="H31" s="9"/>
      <c r="O31" s="1"/>
      <c r="P31" s="1"/>
      <c r="U31" s="1"/>
    </row>
    <row r="32" spans="2:24" x14ac:dyDescent="0.2">
      <c r="O32" s="1"/>
      <c r="P32" s="1"/>
      <c r="U32" s="1"/>
    </row>
    <row r="33" spans="1:25" x14ac:dyDescent="0.2">
      <c r="O33" s="1"/>
      <c r="P33" s="1"/>
      <c r="U33" s="1"/>
    </row>
    <row r="34" spans="1:25" x14ac:dyDescent="0.2">
      <c r="O34" s="1"/>
      <c r="P34" s="1"/>
      <c r="U34" s="1"/>
    </row>
    <row r="35" spans="1:25" x14ac:dyDescent="0.2">
      <c r="H35" s="1"/>
      <c r="I35" s="1"/>
      <c r="J35" s="1"/>
      <c r="O35" s="1"/>
      <c r="P35" s="1"/>
      <c r="U35" s="1"/>
    </row>
    <row r="36" spans="1:25" s="2" customFormat="1" x14ac:dyDescent="0.2">
      <c r="A36" s="1"/>
      <c r="B36" s="1"/>
      <c r="C36" s="1"/>
      <c r="D36" s="1"/>
      <c r="E36" s="1"/>
      <c r="F36" s="1"/>
      <c r="G36" s="1"/>
      <c r="H36" s="1"/>
      <c r="I36" s="1"/>
      <c r="J36" s="1"/>
      <c r="K36" s="1"/>
      <c r="L36" s="1"/>
      <c r="M36" s="1"/>
      <c r="N36" s="1"/>
      <c r="O36" s="1"/>
      <c r="P36" s="1"/>
      <c r="Q36" s="1"/>
      <c r="R36" s="1"/>
      <c r="S36" s="1"/>
      <c r="T36" s="1"/>
      <c r="U36" s="1"/>
      <c r="W36" s="1"/>
      <c r="Y36" s="1"/>
    </row>
    <row r="37" spans="1:25" s="2" customFormat="1" x14ac:dyDescent="0.2">
      <c r="A37" s="1"/>
      <c r="B37" s="1"/>
      <c r="C37" s="1"/>
      <c r="D37" s="1"/>
      <c r="E37" s="1"/>
      <c r="F37" s="1"/>
      <c r="G37" s="1"/>
      <c r="H37" s="1"/>
      <c r="I37" s="1"/>
      <c r="J37" s="1"/>
      <c r="K37" s="1"/>
      <c r="L37" s="1"/>
      <c r="M37" s="1"/>
      <c r="N37" s="1"/>
      <c r="O37" s="1"/>
      <c r="P37" s="1"/>
      <c r="Q37" s="1"/>
      <c r="R37" s="1"/>
      <c r="S37" s="1"/>
      <c r="T37" s="1"/>
      <c r="U37" s="1"/>
      <c r="W37" s="1"/>
      <c r="Y37" s="1"/>
    </row>
    <row r="38" spans="1:25" s="2" customFormat="1" x14ac:dyDescent="0.2">
      <c r="A38" s="1"/>
      <c r="B38" s="1"/>
      <c r="C38" s="1"/>
      <c r="D38" s="1"/>
      <c r="E38" s="1"/>
      <c r="F38" s="1"/>
      <c r="G38" s="1"/>
      <c r="H38" s="1"/>
      <c r="I38" s="1"/>
      <c r="J38" s="1"/>
      <c r="K38" s="1"/>
      <c r="L38" s="1"/>
      <c r="M38" s="1"/>
      <c r="N38" s="1"/>
      <c r="O38" s="1"/>
      <c r="P38" s="1"/>
      <c r="Q38" s="1"/>
      <c r="R38" s="1"/>
      <c r="S38" s="1"/>
      <c r="T38" s="1"/>
      <c r="U38" s="1"/>
      <c r="W38" s="1"/>
      <c r="Y38" s="1"/>
    </row>
    <row r="39" spans="1:25" s="2" customFormat="1" x14ac:dyDescent="0.2">
      <c r="A39" s="1"/>
      <c r="B39" s="1"/>
      <c r="C39" s="1"/>
      <c r="D39" s="1"/>
      <c r="E39" s="1"/>
      <c r="F39" s="1"/>
      <c r="G39" s="1"/>
      <c r="H39" s="1"/>
      <c r="I39" s="1"/>
      <c r="J39" s="1"/>
      <c r="K39" s="1"/>
      <c r="L39" s="1"/>
      <c r="M39" s="1"/>
      <c r="N39" s="1"/>
      <c r="O39" s="1"/>
      <c r="P39" s="1"/>
      <c r="Q39" s="1"/>
      <c r="R39" s="1"/>
      <c r="S39" s="1"/>
      <c r="T39" s="1"/>
      <c r="U39" s="1"/>
      <c r="W39" s="1"/>
      <c r="Y39" s="1"/>
    </row>
    <row r="40" spans="1:25" s="2" customFormat="1" x14ac:dyDescent="0.2">
      <c r="A40" s="1"/>
      <c r="B40" s="1"/>
      <c r="C40" s="1"/>
      <c r="D40" s="1"/>
      <c r="E40" s="1"/>
      <c r="F40" s="1"/>
      <c r="G40" s="1"/>
      <c r="H40" s="1"/>
      <c r="I40" s="1"/>
      <c r="J40" s="1"/>
      <c r="K40" s="1"/>
      <c r="L40" s="1"/>
      <c r="M40" s="1"/>
      <c r="N40" s="1"/>
      <c r="O40" s="1"/>
      <c r="P40" s="1"/>
      <c r="Q40" s="1"/>
      <c r="R40" s="1"/>
      <c r="S40" s="1"/>
      <c r="T40" s="1"/>
      <c r="U40" s="1"/>
      <c r="W40" s="1"/>
      <c r="Y40" s="1"/>
    </row>
    <row r="41" spans="1:25" s="2" customFormat="1" x14ac:dyDescent="0.2">
      <c r="A41" s="1"/>
      <c r="B41" s="1"/>
      <c r="C41" s="1"/>
      <c r="D41" s="1"/>
      <c r="E41" s="1"/>
      <c r="F41" s="1"/>
      <c r="G41" s="1"/>
      <c r="H41" s="1"/>
      <c r="I41" s="1"/>
      <c r="J41" s="1"/>
      <c r="K41" s="1"/>
      <c r="L41" s="1"/>
      <c r="M41" s="1"/>
      <c r="N41" s="1"/>
      <c r="O41" s="1"/>
      <c r="P41" s="1"/>
      <c r="Q41" s="1"/>
      <c r="R41" s="1"/>
      <c r="S41" s="1"/>
      <c r="T41" s="1"/>
      <c r="U41" s="1"/>
      <c r="W41" s="1"/>
      <c r="Y41" s="1"/>
    </row>
    <row r="42" spans="1:25" s="2" customFormat="1" x14ac:dyDescent="0.2">
      <c r="A42" s="1"/>
      <c r="B42" s="1"/>
      <c r="C42" s="1"/>
      <c r="D42" s="1"/>
      <c r="E42" s="1"/>
      <c r="F42" s="1"/>
      <c r="G42" s="1"/>
      <c r="H42" s="1"/>
      <c r="I42" s="1"/>
      <c r="J42" s="1"/>
      <c r="K42" s="1"/>
      <c r="L42" s="1"/>
      <c r="M42" s="1"/>
      <c r="N42" s="1"/>
      <c r="O42" s="1"/>
      <c r="P42" s="1"/>
      <c r="Q42" s="1"/>
      <c r="R42" s="1"/>
      <c r="S42" s="1"/>
      <c r="T42" s="1"/>
      <c r="U42" s="1"/>
      <c r="W42" s="1"/>
      <c r="Y42" s="1"/>
    </row>
    <row r="43" spans="1:25" s="2" customFormat="1" x14ac:dyDescent="0.2">
      <c r="A43" s="1"/>
      <c r="B43" s="1"/>
      <c r="C43" s="1"/>
      <c r="D43" s="1"/>
      <c r="E43" s="1"/>
      <c r="F43" s="1"/>
      <c r="G43" s="1"/>
      <c r="H43" s="1"/>
      <c r="I43" s="1"/>
      <c r="J43" s="1"/>
      <c r="K43" s="1"/>
      <c r="L43" s="1"/>
      <c r="M43" s="1"/>
      <c r="N43" s="1"/>
      <c r="O43" s="1"/>
      <c r="P43" s="1"/>
      <c r="Q43" s="1"/>
      <c r="R43" s="1"/>
      <c r="S43" s="1"/>
      <c r="T43" s="1"/>
      <c r="U43" s="1"/>
      <c r="W43" s="1"/>
      <c r="Y43" s="1"/>
    </row>
    <row r="44" spans="1:25" s="2" customFormat="1" x14ac:dyDescent="0.2">
      <c r="A44" s="1"/>
      <c r="B44" s="1"/>
      <c r="C44" s="1"/>
      <c r="D44" s="1"/>
      <c r="E44" s="1"/>
      <c r="F44" s="1"/>
      <c r="G44" s="1"/>
      <c r="H44" s="1"/>
      <c r="I44" s="1"/>
      <c r="J44" s="1"/>
      <c r="K44" s="1"/>
      <c r="L44" s="1"/>
      <c r="M44" s="1"/>
      <c r="N44" s="1"/>
      <c r="O44" s="1"/>
      <c r="P44" s="1"/>
      <c r="Q44" s="1"/>
      <c r="R44" s="1"/>
      <c r="S44" s="1"/>
      <c r="T44" s="1"/>
      <c r="U44" s="1"/>
      <c r="W44" s="1"/>
      <c r="Y44" s="1"/>
    </row>
    <row r="45" spans="1:25" s="2" customFormat="1" x14ac:dyDescent="0.2">
      <c r="A45" s="1"/>
      <c r="B45" s="1"/>
      <c r="C45" s="1"/>
      <c r="D45" s="1"/>
      <c r="E45" s="1"/>
      <c r="F45" s="1"/>
      <c r="G45" s="1"/>
      <c r="H45" s="1"/>
      <c r="I45" s="1"/>
      <c r="J45" s="1"/>
      <c r="K45" s="1"/>
      <c r="L45" s="1"/>
      <c r="M45" s="1"/>
      <c r="N45" s="1"/>
      <c r="O45" s="1"/>
      <c r="P45" s="1"/>
      <c r="Q45" s="1"/>
      <c r="R45" s="1"/>
      <c r="S45" s="1"/>
      <c r="T45" s="1"/>
      <c r="U45" s="1"/>
      <c r="W45" s="1"/>
      <c r="Y45" s="1"/>
    </row>
    <row r="46" spans="1:25" s="2" customFormat="1" x14ac:dyDescent="0.2">
      <c r="A46" s="1"/>
      <c r="B46" s="1"/>
      <c r="C46" s="1"/>
      <c r="D46" s="1"/>
      <c r="E46" s="1"/>
      <c r="F46" s="1"/>
      <c r="G46" s="1"/>
      <c r="H46" s="1"/>
      <c r="I46" s="1"/>
      <c r="J46" s="1"/>
      <c r="K46" s="1"/>
      <c r="L46" s="1"/>
      <c r="M46" s="1"/>
      <c r="N46" s="1"/>
      <c r="O46" s="1"/>
      <c r="P46" s="1"/>
      <c r="Q46" s="1"/>
      <c r="R46" s="1"/>
      <c r="S46" s="1"/>
      <c r="T46" s="1"/>
      <c r="U46" s="1"/>
      <c r="W46" s="1"/>
      <c r="Y46" s="1"/>
    </row>
    <row r="47" spans="1:25" s="2" customFormat="1" x14ac:dyDescent="0.2">
      <c r="A47" s="1"/>
      <c r="B47" s="1"/>
      <c r="C47" s="1"/>
      <c r="D47" s="1"/>
      <c r="E47" s="1"/>
      <c r="F47" s="1"/>
      <c r="G47" s="1"/>
      <c r="H47" s="1"/>
      <c r="I47" s="1"/>
      <c r="J47" s="1"/>
      <c r="K47" s="1"/>
      <c r="L47" s="1"/>
      <c r="M47" s="1"/>
      <c r="N47" s="1"/>
      <c r="O47" s="1"/>
      <c r="P47" s="1"/>
      <c r="Q47" s="1"/>
      <c r="R47" s="1"/>
      <c r="S47" s="1"/>
      <c r="T47" s="1"/>
      <c r="U47" s="1"/>
      <c r="W47" s="1"/>
      <c r="Y47" s="1"/>
    </row>
    <row r="48" spans="1:25" s="2" customFormat="1" x14ac:dyDescent="0.2">
      <c r="A48" s="1"/>
      <c r="B48" s="1"/>
      <c r="C48" s="1"/>
      <c r="D48" s="1"/>
      <c r="E48" s="1"/>
      <c r="F48" s="1"/>
      <c r="G48" s="1"/>
      <c r="H48" s="1"/>
      <c r="I48" s="1"/>
      <c r="J48" s="1"/>
      <c r="K48" s="1"/>
      <c r="L48" s="1"/>
      <c r="M48" s="1"/>
      <c r="N48" s="1"/>
      <c r="O48" s="1"/>
      <c r="P48" s="1"/>
      <c r="Q48" s="1"/>
      <c r="R48" s="1"/>
      <c r="S48" s="1"/>
      <c r="T48" s="1"/>
      <c r="U48" s="1"/>
      <c r="W48" s="1"/>
      <c r="Y48" s="1"/>
    </row>
    <row r="49" spans="1:25" s="2" customFormat="1" x14ac:dyDescent="0.2">
      <c r="A49" s="1"/>
      <c r="B49" s="1"/>
      <c r="C49" s="1"/>
      <c r="D49" s="1"/>
      <c r="E49" s="1"/>
      <c r="F49" s="1"/>
      <c r="G49" s="1"/>
      <c r="H49" s="1"/>
      <c r="I49" s="1"/>
      <c r="J49" s="1"/>
      <c r="K49" s="1"/>
      <c r="L49" s="1"/>
      <c r="M49" s="1"/>
      <c r="N49" s="1"/>
      <c r="O49" s="1"/>
      <c r="P49" s="1"/>
      <c r="Q49" s="1"/>
      <c r="R49" s="1"/>
      <c r="S49" s="1"/>
      <c r="T49" s="1"/>
      <c r="U49" s="1"/>
      <c r="W49" s="1"/>
      <c r="Y49" s="1"/>
    </row>
    <row r="50" spans="1:25" s="2" customFormat="1" x14ac:dyDescent="0.2">
      <c r="A50" s="1"/>
      <c r="B50" s="1"/>
      <c r="C50" s="1"/>
      <c r="D50" s="1"/>
      <c r="E50" s="1"/>
      <c r="F50" s="1"/>
      <c r="G50" s="1"/>
      <c r="H50" s="1"/>
      <c r="I50" s="1"/>
      <c r="J50" s="1"/>
      <c r="K50" s="1"/>
      <c r="L50" s="1"/>
      <c r="M50" s="1"/>
      <c r="N50" s="1"/>
      <c r="O50" s="1"/>
      <c r="P50" s="1"/>
      <c r="Q50" s="1"/>
      <c r="R50" s="1"/>
      <c r="S50" s="1"/>
      <c r="T50" s="1"/>
      <c r="U50" s="1"/>
      <c r="W50" s="1"/>
      <c r="Y50" s="1"/>
    </row>
    <row r="51" spans="1:25" s="2" customFormat="1" x14ac:dyDescent="0.2">
      <c r="A51" s="1"/>
      <c r="B51" s="1"/>
      <c r="C51" s="1"/>
      <c r="D51" s="1"/>
      <c r="E51" s="1"/>
      <c r="F51" s="1"/>
      <c r="G51" s="1"/>
      <c r="H51" s="1"/>
      <c r="I51" s="1"/>
      <c r="J51" s="1"/>
      <c r="K51" s="1"/>
      <c r="L51" s="1"/>
      <c r="M51" s="1"/>
      <c r="N51" s="1"/>
      <c r="O51" s="1"/>
      <c r="P51" s="1"/>
      <c r="Q51" s="1"/>
      <c r="R51" s="1"/>
      <c r="S51" s="1"/>
      <c r="T51" s="1"/>
      <c r="U51" s="1"/>
      <c r="W51" s="1"/>
      <c r="Y51" s="1"/>
    </row>
    <row r="52" spans="1:25" s="2" customFormat="1" x14ac:dyDescent="0.2">
      <c r="A52" s="1"/>
      <c r="B52" s="1"/>
      <c r="C52" s="1"/>
      <c r="D52" s="1"/>
      <c r="E52" s="1"/>
      <c r="F52" s="1"/>
      <c r="G52" s="1"/>
      <c r="H52" s="1"/>
      <c r="I52" s="1"/>
      <c r="J52" s="1"/>
      <c r="K52" s="1"/>
      <c r="L52" s="1"/>
      <c r="M52" s="1"/>
      <c r="N52" s="1"/>
      <c r="O52" s="1"/>
      <c r="P52" s="1"/>
      <c r="Q52" s="1"/>
      <c r="R52" s="1"/>
      <c r="S52" s="1"/>
      <c r="T52" s="1"/>
      <c r="U52" s="1"/>
      <c r="W52" s="1"/>
      <c r="Y52" s="1"/>
    </row>
    <row r="53" spans="1:25" s="2" customFormat="1" x14ac:dyDescent="0.2">
      <c r="A53" s="1"/>
      <c r="B53" s="1"/>
      <c r="C53" s="1"/>
      <c r="D53" s="1"/>
      <c r="E53" s="1"/>
      <c r="F53" s="1"/>
      <c r="G53" s="1"/>
      <c r="H53" s="1"/>
      <c r="I53" s="1"/>
      <c r="J53" s="1"/>
      <c r="K53" s="1"/>
      <c r="L53" s="1"/>
      <c r="M53" s="1"/>
      <c r="N53" s="1"/>
      <c r="O53" s="1"/>
      <c r="P53" s="1"/>
      <c r="Q53" s="1"/>
      <c r="R53" s="1"/>
      <c r="S53" s="1"/>
      <c r="T53" s="1"/>
      <c r="U53" s="1"/>
      <c r="W53" s="1"/>
      <c r="Y53" s="1"/>
    </row>
    <row r="54" spans="1:25" s="2" customFormat="1" x14ac:dyDescent="0.2">
      <c r="A54" s="1"/>
      <c r="B54" s="1"/>
      <c r="C54" s="1"/>
      <c r="D54" s="1"/>
      <c r="E54" s="1"/>
      <c r="F54" s="1"/>
      <c r="G54" s="1"/>
      <c r="H54" s="1"/>
      <c r="I54" s="1"/>
      <c r="J54" s="1"/>
      <c r="K54" s="1"/>
      <c r="L54" s="1"/>
      <c r="M54" s="1"/>
      <c r="N54" s="1"/>
      <c r="O54" s="1"/>
      <c r="P54" s="1"/>
      <c r="Q54" s="1"/>
      <c r="R54" s="1"/>
      <c r="S54" s="1"/>
      <c r="T54" s="1"/>
      <c r="U54" s="1"/>
      <c r="W54" s="1"/>
      <c r="Y54" s="1"/>
    </row>
    <row r="55" spans="1:25" s="2" customFormat="1" x14ac:dyDescent="0.2">
      <c r="A55" s="1"/>
      <c r="B55" s="1"/>
      <c r="C55" s="1"/>
      <c r="D55" s="1"/>
      <c r="E55" s="1"/>
      <c r="F55" s="1"/>
      <c r="G55" s="1"/>
      <c r="H55" s="1"/>
      <c r="I55" s="1"/>
      <c r="J55" s="1"/>
      <c r="K55" s="1"/>
      <c r="L55" s="1"/>
      <c r="M55" s="1"/>
      <c r="N55" s="1"/>
      <c r="O55" s="1"/>
      <c r="P55" s="1"/>
      <c r="Q55" s="1"/>
      <c r="R55" s="1"/>
      <c r="S55" s="1"/>
      <c r="T55" s="1"/>
      <c r="U55" s="1"/>
      <c r="W55" s="1"/>
      <c r="Y55" s="1"/>
    </row>
    <row r="56" spans="1:25" s="2" customFormat="1" x14ac:dyDescent="0.2">
      <c r="A56" s="1"/>
      <c r="B56" s="1"/>
      <c r="C56" s="1"/>
      <c r="D56" s="1"/>
      <c r="E56" s="1"/>
      <c r="F56" s="1"/>
      <c r="G56" s="1"/>
      <c r="H56" s="1"/>
      <c r="I56" s="1"/>
      <c r="J56" s="1"/>
      <c r="K56" s="1"/>
      <c r="L56" s="1"/>
      <c r="M56" s="1"/>
      <c r="N56" s="1"/>
      <c r="O56" s="1"/>
      <c r="P56" s="1"/>
      <c r="Q56" s="1"/>
      <c r="R56" s="1"/>
      <c r="S56" s="1"/>
      <c r="T56" s="1"/>
      <c r="U56" s="1"/>
      <c r="W56" s="1"/>
      <c r="Y56" s="1"/>
    </row>
    <row r="57" spans="1:25" s="2" customFormat="1" x14ac:dyDescent="0.2">
      <c r="A57" s="1"/>
      <c r="B57" s="1"/>
      <c r="C57" s="1"/>
      <c r="D57" s="1"/>
      <c r="E57" s="1"/>
      <c r="F57" s="1"/>
      <c r="G57" s="1"/>
      <c r="H57" s="1"/>
      <c r="I57" s="1"/>
      <c r="J57" s="1"/>
      <c r="K57" s="1"/>
      <c r="L57" s="1"/>
      <c r="M57" s="1"/>
      <c r="N57" s="1"/>
      <c r="O57" s="1"/>
      <c r="P57" s="1"/>
      <c r="Q57" s="1"/>
      <c r="R57" s="1"/>
      <c r="S57" s="1"/>
      <c r="T57" s="1"/>
      <c r="U57" s="1"/>
      <c r="W57" s="1"/>
      <c r="Y57" s="1"/>
    </row>
    <row r="58" spans="1:25" s="2" customFormat="1" x14ac:dyDescent="0.2">
      <c r="A58" s="1"/>
      <c r="B58" s="1"/>
      <c r="C58" s="1"/>
      <c r="D58" s="1"/>
      <c r="E58" s="1"/>
      <c r="F58" s="1"/>
      <c r="G58" s="1"/>
      <c r="H58" s="1"/>
      <c r="I58" s="1"/>
      <c r="J58" s="1"/>
      <c r="K58" s="1"/>
      <c r="L58" s="1"/>
      <c r="M58" s="1"/>
      <c r="N58" s="1"/>
      <c r="O58" s="1"/>
      <c r="P58" s="1"/>
      <c r="Q58" s="1"/>
      <c r="R58" s="1"/>
      <c r="S58" s="1"/>
      <c r="T58" s="1"/>
      <c r="U58" s="1"/>
      <c r="W58" s="1"/>
      <c r="Y58" s="1"/>
    </row>
  </sheetData>
  <mergeCells count="38">
    <mergeCell ref="B18:E18"/>
    <mergeCell ref="F18:G18"/>
    <mergeCell ref="M18:N18"/>
    <mergeCell ref="F19:G19"/>
    <mergeCell ref="X9:Y9"/>
    <mergeCell ref="J9:K9"/>
    <mergeCell ref="L9:L10"/>
    <mergeCell ref="M9:N9"/>
    <mergeCell ref="O9:O10"/>
    <mergeCell ref="P9:P10"/>
    <mergeCell ref="Q9:Q10"/>
    <mergeCell ref="R9:R10"/>
    <mergeCell ref="S9:S10"/>
    <mergeCell ref="T9:T10"/>
    <mergeCell ref="U9:U10"/>
    <mergeCell ref="B9:B10"/>
    <mergeCell ref="F20:G20"/>
    <mergeCell ref="M20:N20"/>
    <mergeCell ref="F17:G17"/>
    <mergeCell ref="M17:N17"/>
    <mergeCell ref="M19:N19"/>
    <mergeCell ref="C9:C10"/>
    <mergeCell ref="D9:D10"/>
    <mergeCell ref="E9:E10"/>
    <mergeCell ref="E1:X1"/>
    <mergeCell ref="E2:X2"/>
    <mergeCell ref="AB9:AC9"/>
    <mergeCell ref="AD9:AE9"/>
    <mergeCell ref="AF9:AG9"/>
    <mergeCell ref="Z9:AA9"/>
    <mergeCell ref="E6:P6"/>
    <mergeCell ref="Q6:R6"/>
    <mergeCell ref="S6:U6"/>
    <mergeCell ref="E7:U7"/>
    <mergeCell ref="F9:G9"/>
    <mergeCell ref="H9:H10"/>
    <mergeCell ref="I9:I10"/>
    <mergeCell ref="V9:W9"/>
  </mergeCells>
  <conditionalFormatting sqref="H5 O5 H8 O8 H15:H1048576 O15:O1048576">
    <cfRule type="cellIs" dxfId="210" priority="92" operator="equal">
      <formula>"BAJA"</formula>
    </cfRule>
  </conditionalFormatting>
  <conditionalFormatting sqref="H5 O5 H8 O8 H15:H1048576 O15:O1048576">
    <cfRule type="cellIs" dxfId="209" priority="89" operator="equal">
      <formula>"EXTREMA"</formula>
    </cfRule>
    <cfRule type="cellIs" dxfId="208" priority="90" operator="equal">
      <formula>"ALTA"</formula>
    </cfRule>
    <cfRule type="cellIs" dxfId="207" priority="91" operator="equal">
      <formula>"MODERADA"</formula>
    </cfRule>
  </conditionalFormatting>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H17:H20">
    <cfRule type="cellIs" dxfId="206" priority="87" operator="equal">
      <formula>"BAJA"</formula>
    </cfRule>
  </conditionalFormatting>
  <conditionalFormatting sqref="H17:H20">
    <cfRule type="cellIs" dxfId="205" priority="84" operator="equal">
      <formula>"EXTREMA"</formula>
    </cfRule>
    <cfRule type="cellIs" dxfId="204" priority="85" operator="equal">
      <formula>"ALTA"</formula>
    </cfRule>
    <cfRule type="cellIs" dxfId="203" priority="86" operator="equal">
      <formula>"MODERADA"</formula>
    </cfRule>
  </conditionalFormatting>
  <conditionalFormatting sqref="F17:F20">
    <cfRule type="colorScale" priority="83">
      <colorScale>
        <cfvo type="num" val="1"/>
        <cfvo type="num" val="3"/>
        <cfvo type="num" val="5"/>
        <color theme="6" tint="-0.499984740745262"/>
        <color rgb="FFFFFF00"/>
        <color rgb="FFC00000"/>
      </colorScale>
    </cfRule>
  </conditionalFormatting>
  <conditionalFormatting sqref="H17:H20">
    <cfRule type="cellIs" dxfId="202" priority="82" operator="equal">
      <formula>"BAJA"</formula>
    </cfRule>
  </conditionalFormatting>
  <conditionalFormatting sqref="H17:H20">
    <cfRule type="cellIs" dxfId="201" priority="79" operator="equal">
      <formula>"EXTREMA"</formula>
    </cfRule>
    <cfRule type="cellIs" dxfId="200" priority="80" operator="equal">
      <formula>"ALTA"</formula>
    </cfRule>
    <cfRule type="cellIs" dxfId="199" priority="81" operator="equal">
      <formula>"MODERADA"</formula>
    </cfRule>
  </conditionalFormatting>
  <conditionalFormatting sqref="F17:F20">
    <cfRule type="colorScale" priority="78">
      <colorScale>
        <cfvo type="num" val="1"/>
        <cfvo type="num" val="3"/>
        <cfvo type="num" val="5"/>
        <color theme="6" tint="-0.499984740745262"/>
        <color rgb="FFFFFF00"/>
        <color rgb="FFC00000"/>
      </colorScale>
    </cfRule>
  </conditionalFormatting>
  <conditionalFormatting sqref="H17:H20">
    <cfRule type="cellIs" dxfId="198" priority="77" operator="equal">
      <formula>"BAJA"</formula>
    </cfRule>
  </conditionalFormatting>
  <conditionalFormatting sqref="H17:H20">
    <cfRule type="cellIs" dxfId="197" priority="74" operator="equal">
      <formula>"EXTREMA"</formula>
    </cfRule>
    <cfRule type="cellIs" dxfId="196" priority="75" operator="equal">
      <formula>"ALTA"</formula>
    </cfRule>
    <cfRule type="cellIs" dxfId="195" priority="76" operator="equal">
      <formula>"MODERADA"</formula>
    </cfRule>
  </conditionalFormatting>
  <conditionalFormatting sqref="F17:F20">
    <cfRule type="colorScale" priority="73">
      <colorScale>
        <cfvo type="num" val="1"/>
        <cfvo type="num" val="3"/>
        <cfvo type="num" val="5"/>
        <color theme="6" tint="-0.499984740745262"/>
        <color rgb="FFFFFF00"/>
        <color rgb="FFC00000"/>
      </colorScale>
    </cfRule>
  </conditionalFormatting>
  <conditionalFormatting sqref="H17:H20">
    <cfRule type="cellIs" dxfId="194" priority="72" operator="equal">
      <formula>"BAJA"</formula>
    </cfRule>
  </conditionalFormatting>
  <conditionalFormatting sqref="H17:H20">
    <cfRule type="cellIs" dxfId="193" priority="69" operator="equal">
      <formula>"EXTREMA"</formula>
    </cfRule>
    <cfRule type="cellIs" dxfId="192" priority="70" operator="equal">
      <formula>"ALTA"</formula>
    </cfRule>
    <cfRule type="cellIs" dxfId="191" priority="71" operator="equal">
      <formula>"MODERADA"</formula>
    </cfRule>
  </conditionalFormatting>
  <conditionalFormatting sqref="F17:F20">
    <cfRule type="colorScale" priority="68">
      <colorScale>
        <cfvo type="num" val="1"/>
        <cfvo type="num" val="3"/>
        <cfvo type="num" val="5"/>
        <color theme="6" tint="-0.499984740745262"/>
        <color rgb="FFFFFF00"/>
        <color rgb="FFC00000"/>
      </colorScale>
    </cfRule>
  </conditionalFormatting>
  <conditionalFormatting sqref="H17:H20">
    <cfRule type="cellIs" dxfId="190" priority="67" operator="equal">
      <formula>"BAJA"</formula>
    </cfRule>
  </conditionalFormatting>
  <conditionalFormatting sqref="H17:H20">
    <cfRule type="cellIs" dxfId="189" priority="64" operator="equal">
      <formula>"EXTREMA"</formula>
    </cfRule>
    <cfRule type="cellIs" dxfId="188" priority="65" operator="equal">
      <formula>"ALTA"</formula>
    </cfRule>
    <cfRule type="cellIs" dxfId="187" priority="66" operator="equal">
      <formula>"MODERADA"</formula>
    </cfRule>
  </conditionalFormatting>
  <conditionalFormatting sqref="F17:F20">
    <cfRule type="colorScale" priority="63">
      <colorScale>
        <cfvo type="num" val="1"/>
        <cfvo type="num" val="3"/>
        <cfvo type="num" val="5"/>
        <color theme="6" tint="-0.499984740745262"/>
        <color rgb="FFFFFF00"/>
        <color rgb="FFC00000"/>
      </colorScale>
    </cfRule>
  </conditionalFormatting>
  <conditionalFormatting sqref="H17:H20">
    <cfRule type="cellIs" dxfId="186" priority="62" operator="equal">
      <formula>"BAJA"</formula>
    </cfRule>
  </conditionalFormatting>
  <conditionalFormatting sqref="H17:H20">
    <cfRule type="cellIs" dxfId="185" priority="59" operator="equal">
      <formula>"EXTREMA"</formula>
    </cfRule>
    <cfRule type="cellIs" dxfId="184" priority="60" operator="equal">
      <formula>"ALTA"</formula>
    </cfRule>
    <cfRule type="cellIs" dxfId="183" priority="61" operator="equal">
      <formula>"MODERADA"</formula>
    </cfRule>
  </conditionalFormatting>
  <conditionalFormatting sqref="F17:F20">
    <cfRule type="colorScale" priority="58">
      <colorScale>
        <cfvo type="num" val="1"/>
        <cfvo type="num" val="3"/>
        <cfvo type="num" val="5"/>
        <color theme="6" tint="-0.499984740745262"/>
        <color rgb="FFFFFF00"/>
        <color rgb="FFC00000"/>
      </colorScale>
    </cfRule>
  </conditionalFormatting>
  <conditionalFormatting sqref="H17:H20">
    <cfRule type="cellIs" dxfId="182" priority="57" operator="equal">
      <formula>"BAJA"</formula>
    </cfRule>
  </conditionalFormatting>
  <conditionalFormatting sqref="H17:H20">
    <cfRule type="cellIs" dxfId="181" priority="54" operator="equal">
      <formula>"EXTREMA"</formula>
    </cfRule>
    <cfRule type="cellIs" dxfId="180" priority="55" operator="equal">
      <formula>"ALTA"</formula>
    </cfRule>
    <cfRule type="cellIs" dxfId="179" priority="56" operator="equal">
      <formula>"MODERADA"</formula>
    </cfRule>
  </conditionalFormatting>
  <conditionalFormatting sqref="O17:O20">
    <cfRule type="cellIs" dxfId="178" priority="53" operator="equal">
      <formula>"BAJA"</formula>
    </cfRule>
  </conditionalFormatting>
  <conditionalFormatting sqref="O17:O20">
    <cfRule type="cellIs" dxfId="177" priority="50" operator="equal">
      <formula>"EXTREMA"</formula>
    </cfRule>
    <cfRule type="cellIs" dxfId="176" priority="51" operator="equal">
      <formula>"ALTA"</formula>
    </cfRule>
    <cfRule type="cellIs" dxfId="175" priority="52" operator="equal">
      <formula>"MODERADA"</formula>
    </cfRule>
  </conditionalFormatting>
  <conditionalFormatting sqref="M17:M20">
    <cfRule type="colorScale" priority="49">
      <colorScale>
        <cfvo type="num" val="1"/>
        <cfvo type="num" val="3"/>
        <cfvo type="num" val="5"/>
        <color theme="6" tint="-0.499984740745262"/>
        <color rgb="FFFFFF00"/>
        <color rgb="FFC00000"/>
      </colorScale>
    </cfRule>
  </conditionalFormatting>
  <conditionalFormatting sqref="O17:O20">
    <cfRule type="cellIs" dxfId="174" priority="48" operator="equal">
      <formula>"BAJA"</formula>
    </cfRule>
  </conditionalFormatting>
  <conditionalFormatting sqref="O17:O20">
    <cfRule type="cellIs" dxfId="173" priority="45" operator="equal">
      <formula>"EXTREMA"</formula>
    </cfRule>
    <cfRule type="cellIs" dxfId="172" priority="46" operator="equal">
      <formula>"ALTA"</formula>
    </cfRule>
    <cfRule type="cellIs" dxfId="171" priority="47" operator="equal">
      <formula>"MODERADA"</formula>
    </cfRule>
  </conditionalFormatting>
  <conditionalFormatting sqref="M17:M20">
    <cfRule type="colorScale" priority="44">
      <colorScale>
        <cfvo type="num" val="1"/>
        <cfvo type="num" val="3"/>
        <cfvo type="num" val="5"/>
        <color theme="6" tint="-0.499984740745262"/>
        <color rgb="FFFFFF00"/>
        <color rgb="FFC00000"/>
      </colorScale>
    </cfRule>
  </conditionalFormatting>
  <conditionalFormatting sqref="O17:O20">
    <cfRule type="cellIs" dxfId="170" priority="43" operator="equal">
      <formula>"BAJA"</formula>
    </cfRule>
  </conditionalFormatting>
  <conditionalFormatting sqref="O17:O20">
    <cfRule type="cellIs" dxfId="169" priority="40" operator="equal">
      <formula>"EXTREMA"</formula>
    </cfRule>
    <cfRule type="cellIs" dxfId="168" priority="41" operator="equal">
      <formula>"ALTA"</formula>
    </cfRule>
    <cfRule type="cellIs" dxfId="167" priority="42" operator="equal">
      <formula>"MODERADA"</formula>
    </cfRule>
  </conditionalFormatting>
  <conditionalFormatting sqref="M17:M20">
    <cfRule type="colorScale" priority="39">
      <colorScale>
        <cfvo type="num" val="1"/>
        <cfvo type="num" val="3"/>
        <cfvo type="num" val="5"/>
        <color theme="6" tint="-0.499984740745262"/>
        <color rgb="FFFFFF00"/>
        <color rgb="FFC00000"/>
      </colorScale>
    </cfRule>
  </conditionalFormatting>
  <conditionalFormatting sqref="O17:O20">
    <cfRule type="cellIs" dxfId="166" priority="38" operator="equal">
      <formula>"BAJA"</formula>
    </cfRule>
  </conditionalFormatting>
  <conditionalFormatting sqref="O17:O20">
    <cfRule type="cellIs" dxfId="165" priority="35" operator="equal">
      <formula>"EXTREMA"</formula>
    </cfRule>
    <cfRule type="cellIs" dxfId="164" priority="36" operator="equal">
      <formula>"ALTA"</formula>
    </cfRule>
    <cfRule type="cellIs" dxfId="163" priority="37" operator="equal">
      <formula>"MODERADA"</formula>
    </cfRule>
  </conditionalFormatting>
  <conditionalFormatting sqref="M17:M20">
    <cfRule type="colorScale" priority="34">
      <colorScale>
        <cfvo type="num" val="1"/>
        <cfvo type="num" val="3"/>
        <cfvo type="num" val="5"/>
        <color theme="6" tint="-0.499984740745262"/>
        <color rgb="FFFFFF00"/>
        <color rgb="FFC00000"/>
      </colorScale>
    </cfRule>
  </conditionalFormatting>
  <conditionalFormatting sqref="O17:O20">
    <cfRule type="cellIs" dxfId="162" priority="33" operator="equal">
      <formula>"BAJA"</formula>
    </cfRule>
  </conditionalFormatting>
  <conditionalFormatting sqref="O17:O20">
    <cfRule type="cellIs" dxfId="161" priority="30" operator="equal">
      <formula>"EXTREMA"</formula>
    </cfRule>
    <cfRule type="cellIs" dxfId="160" priority="31" operator="equal">
      <formula>"ALTA"</formula>
    </cfRule>
    <cfRule type="cellIs" dxfId="159" priority="32" operator="equal">
      <formula>"MODERADA"</formula>
    </cfRule>
  </conditionalFormatting>
  <conditionalFormatting sqref="M17:M20">
    <cfRule type="colorScale" priority="29">
      <colorScale>
        <cfvo type="num" val="1"/>
        <cfvo type="num" val="3"/>
        <cfvo type="num" val="5"/>
        <color theme="6" tint="-0.499984740745262"/>
        <color rgb="FFFFFF00"/>
        <color rgb="FFC00000"/>
      </colorScale>
    </cfRule>
  </conditionalFormatting>
  <conditionalFormatting sqref="O17:O20">
    <cfRule type="cellIs" dxfId="158" priority="28" operator="equal">
      <formula>"BAJA"</formula>
    </cfRule>
  </conditionalFormatting>
  <conditionalFormatting sqref="O17:O20">
    <cfRule type="cellIs" dxfId="157" priority="25" operator="equal">
      <formula>"EXTREMA"</formula>
    </cfRule>
    <cfRule type="cellIs" dxfId="156" priority="26" operator="equal">
      <formula>"ALTA"</formula>
    </cfRule>
    <cfRule type="cellIs" dxfId="155" priority="27" operator="equal">
      <formula>"MODERADA"</formula>
    </cfRule>
  </conditionalFormatting>
  <conditionalFormatting sqref="M17:M20">
    <cfRule type="colorScale" priority="24">
      <colorScale>
        <cfvo type="num" val="1"/>
        <cfvo type="num" val="3"/>
        <cfvo type="num" val="5"/>
        <color theme="6" tint="-0.499984740745262"/>
        <color rgb="FFFFFF00"/>
        <color rgb="FFC00000"/>
      </colorScale>
    </cfRule>
  </conditionalFormatting>
  <conditionalFormatting sqref="O17:O20">
    <cfRule type="cellIs" dxfId="154" priority="23" operator="equal">
      <formula>"BAJA"</formula>
    </cfRule>
  </conditionalFormatting>
  <conditionalFormatting sqref="O17:O20">
    <cfRule type="cellIs" dxfId="153" priority="20" operator="equal">
      <formula>"EXTREMA"</formula>
    </cfRule>
    <cfRule type="cellIs" dxfId="152" priority="21" operator="equal">
      <formula>"ALTA"</formula>
    </cfRule>
    <cfRule type="cellIs" dxfId="151" priority="22" operator="equal">
      <formula>"MODERADA"</formula>
    </cfRule>
  </conditionalFormatting>
  <conditionalFormatting sqref="H11:H14">
    <cfRule type="cellIs" dxfId="150" priority="16" operator="equal">
      <formula>"EXTREMA"</formula>
    </cfRule>
    <cfRule type="cellIs" dxfId="149" priority="17" operator="equal">
      <formula>"ALTA"</formula>
    </cfRule>
    <cfRule type="cellIs" dxfId="148" priority="18" operator="equal">
      <formula>"MODERADA"</formula>
    </cfRule>
    <cfRule type="cellIs" dxfId="147" priority="19" operator="equal">
      <formula>"BAJA"</formula>
    </cfRule>
  </conditionalFormatting>
  <conditionalFormatting sqref="O11:O14">
    <cfRule type="cellIs" dxfId="146" priority="12" operator="equal">
      <formula>"EXTREMA"</formula>
    </cfRule>
    <cfRule type="cellIs" dxfId="145" priority="13" operator="equal">
      <formula>"ALTA"</formula>
    </cfRule>
    <cfRule type="cellIs" dxfId="144" priority="14" operator="equal">
      <formula>"MODERADA"</formula>
    </cfRule>
    <cfRule type="cellIs" dxfId="143" priority="15" operator="equal">
      <formula>"BAJA"</formula>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H9:H10 O9:O10">
    <cfRule type="cellIs" dxfId="142" priority="10" operator="equal">
      <formula>"BAJA"</formula>
    </cfRule>
  </conditionalFormatting>
  <conditionalFormatting sqref="H9:H10 O9:O10">
    <cfRule type="cellIs" dxfId="141" priority="7" operator="equal">
      <formula>"EXTREMA"</formula>
    </cfRule>
    <cfRule type="cellIs" dxfId="140" priority="8" operator="equal">
      <formula>"ALTA"</formula>
    </cfRule>
    <cfRule type="cellIs" dxfId="139" priority="9" operator="equal">
      <formula>"MODERADA"</formula>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K3 R3">
    <cfRule type="cellIs" dxfId="138" priority="5" operator="equal">
      <formula>"BAJA"</formula>
    </cfRule>
  </conditionalFormatting>
  <conditionalFormatting sqref="K3 R3">
    <cfRule type="cellIs" dxfId="137" priority="2" operator="equal">
      <formula>"EXTREMA"</formula>
    </cfRule>
    <cfRule type="cellIs" dxfId="136" priority="3" operator="equal">
      <formula>"ALTA"</formula>
    </cfRule>
    <cfRule type="cellIs" dxfId="135"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23622047244094491" top="0.39370078740157483" bottom="0.15748031496062992" header="0.31496062992125984" footer="0.31496062992125984"/>
  <pageSetup paperSize="5" scale="5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topLeftCell="E13" zoomScale="70" zoomScaleNormal="70" workbookViewId="0">
      <selection activeCell="B1" sqref="B1:AA21"/>
    </sheetView>
  </sheetViews>
  <sheetFormatPr baseColWidth="10" defaultColWidth="11.42578125" defaultRowHeight="12" x14ac:dyDescent="0.2"/>
  <cols>
    <col min="1" max="1" width="4.71093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11.42578125" style="1"/>
    <col min="27" max="27" width="44" style="1" customWidth="1"/>
    <col min="28" max="28" width="26" style="1" customWidth="1"/>
    <col min="29" max="29" width="42.85546875" style="1" customWidth="1"/>
    <col min="30" max="30" width="23.85546875" style="1" customWidth="1"/>
    <col min="31" max="31" width="32" style="1" customWidth="1"/>
    <col min="32" max="32" width="26.28515625" style="1" customWidth="1"/>
    <col min="33" max="33" width="41" style="1" customWidth="1"/>
    <col min="34" max="16384" width="11.42578125" style="1"/>
  </cols>
  <sheetData>
    <row r="1" spans="1:33" ht="21" x14ac:dyDescent="0.35">
      <c r="B1" s="57"/>
      <c r="C1" s="57"/>
      <c r="D1" s="57"/>
      <c r="E1" s="444" t="s">
        <v>379</v>
      </c>
      <c r="F1" s="444"/>
      <c r="G1" s="444"/>
      <c r="H1" s="444"/>
      <c r="I1" s="444"/>
      <c r="J1" s="444"/>
      <c r="K1" s="444"/>
      <c r="L1" s="444"/>
      <c r="M1" s="444"/>
      <c r="N1" s="444"/>
      <c r="O1" s="444"/>
      <c r="P1" s="444"/>
      <c r="Q1" s="444"/>
      <c r="R1" s="444"/>
      <c r="S1" s="444"/>
      <c r="T1" s="444"/>
      <c r="U1" s="444"/>
      <c r="V1" s="444"/>
      <c r="W1" s="444"/>
      <c r="X1" s="444"/>
    </row>
    <row r="2" spans="1:33" ht="21" x14ac:dyDescent="0.35">
      <c r="B2" s="57"/>
      <c r="C2" s="57"/>
      <c r="D2" s="57"/>
      <c r="E2" s="444" t="s">
        <v>380</v>
      </c>
      <c r="F2" s="444"/>
      <c r="G2" s="444"/>
      <c r="H2" s="444"/>
      <c r="I2" s="444"/>
      <c r="J2" s="444"/>
      <c r="K2" s="444"/>
      <c r="L2" s="444"/>
      <c r="M2" s="444"/>
      <c r="N2" s="444"/>
      <c r="O2" s="444"/>
      <c r="P2" s="444"/>
      <c r="Q2" s="444"/>
      <c r="R2" s="444"/>
      <c r="S2" s="444"/>
      <c r="T2" s="444"/>
      <c r="U2" s="444"/>
      <c r="V2" s="444"/>
      <c r="W2" s="444"/>
      <c r="X2" s="444"/>
    </row>
    <row r="3" spans="1:33" ht="73.5" customHeight="1" x14ac:dyDescent="0.35">
      <c r="B3" s="57"/>
      <c r="C3" s="57"/>
      <c r="D3" s="57"/>
      <c r="G3" s="50"/>
      <c r="H3" s="50"/>
      <c r="I3" s="50"/>
      <c r="J3" s="50"/>
      <c r="K3" s="51"/>
      <c r="L3" s="50"/>
      <c r="M3" s="50"/>
      <c r="N3" s="50"/>
      <c r="O3" s="50"/>
      <c r="P3" s="1"/>
      <c r="R3" s="3"/>
      <c r="S3" s="3"/>
      <c r="U3" s="1"/>
      <c r="V3" s="1"/>
    </row>
    <row r="4" spans="1:33" ht="21.75" thickBot="1" x14ac:dyDescent="0.4">
      <c r="B4" s="350"/>
      <c r="C4" s="350"/>
      <c r="D4" s="110"/>
      <c r="E4" s="110"/>
      <c r="F4" s="110"/>
      <c r="G4" s="110"/>
      <c r="H4" s="110"/>
      <c r="I4" s="110"/>
      <c r="J4" s="110"/>
      <c r="K4" s="110"/>
      <c r="L4" s="110"/>
      <c r="M4" s="110"/>
      <c r="N4" s="110"/>
      <c r="O4" s="110"/>
      <c r="P4" s="110"/>
      <c r="Q4" s="110"/>
      <c r="R4" s="110"/>
      <c r="S4" s="110"/>
      <c r="T4" s="110"/>
      <c r="U4" s="350"/>
      <c r="V4" s="350"/>
      <c r="W4" s="350"/>
      <c r="X4" s="350"/>
    </row>
    <row r="5" spans="1:33" s="19" customFormat="1" ht="24" customHeight="1" x14ac:dyDescent="0.25">
      <c r="A5" s="47"/>
      <c r="D5" s="371" t="s">
        <v>73</v>
      </c>
      <c r="E5" s="476" t="s">
        <v>119</v>
      </c>
      <c r="F5" s="476"/>
      <c r="G5" s="476"/>
      <c r="H5" s="476"/>
      <c r="I5" s="476"/>
      <c r="J5" s="476"/>
      <c r="K5" s="476"/>
      <c r="L5" s="476"/>
      <c r="M5" s="476"/>
      <c r="N5" s="476"/>
      <c r="O5" s="476"/>
      <c r="P5" s="476"/>
      <c r="Q5" s="477" t="s">
        <v>71</v>
      </c>
      <c r="R5" s="477"/>
      <c r="S5" s="478">
        <v>2022</v>
      </c>
      <c r="T5" s="478"/>
      <c r="U5" s="479"/>
      <c r="V5" s="49"/>
      <c r="X5" s="49"/>
    </row>
    <row r="6" spans="1:33" s="19" customFormat="1" ht="48.75" customHeight="1" thickBot="1" x14ac:dyDescent="0.3">
      <c r="A6" s="47"/>
      <c r="D6" s="372" t="s">
        <v>70</v>
      </c>
      <c r="E6" s="480" t="s">
        <v>118</v>
      </c>
      <c r="F6" s="480"/>
      <c r="G6" s="480"/>
      <c r="H6" s="480"/>
      <c r="I6" s="480"/>
      <c r="J6" s="480"/>
      <c r="K6" s="480"/>
      <c r="L6" s="480"/>
      <c r="M6" s="480"/>
      <c r="N6" s="480"/>
      <c r="O6" s="480"/>
      <c r="P6" s="480"/>
      <c r="Q6" s="480"/>
      <c r="R6" s="480"/>
      <c r="S6" s="480"/>
      <c r="T6" s="480"/>
      <c r="U6" s="481"/>
      <c r="V6" s="56"/>
      <c r="X6" s="56"/>
    </row>
    <row r="7" spans="1:33" s="19" customFormat="1" ht="15" x14ac:dyDescent="0.25">
      <c r="A7" s="47"/>
      <c r="B7" s="46"/>
      <c r="C7" s="46"/>
      <c r="H7" s="44"/>
      <c r="I7" s="45"/>
      <c r="J7" s="45"/>
      <c r="O7" s="44"/>
      <c r="P7" s="44"/>
      <c r="U7" s="44"/>
      <c r="V7" s="44"/>
      <c r="X7" s="44"/>
    </row>
    <row r="8" spans="1:33" s="35" customFormat="1" ht="39.75" customHeight="1" x14ac:dyDescent="0.25">
      <c r="A8" s="43"/>
      <c r="B8" s="414" t="s">
        <v>68</v>
      </c>
      <c r="C8" s="414" t="s">
        <v>67</v>
      </c>
      <c r="D8" s="414" t="s">
        <v>65</v>
      </c>
      <c r="E8" s="445" t="s">
        <v>64</v>
      </c>
      <c r="F8" s="414" t="s">
        <v>63</v>
      </c>
      <c r="G8" s="414"/>
      <c r="H8" s="423" t="s">
        <v>58</v>
      </c>
      <c r="I8" s="418" t="s">
        <v>62</v>
      </c>
      <c r="J8" s="420" t="s">
        <v>61</v>
      </c>
      <c r="K8" s="421"/>
      <c r="L8" s="446" t="s">
        <v>60</v>
      </c>
      <c r="M8" s="414" t="s">
        <v>59</v>
      </c>
      <c r="N8" s="414"/>
      <c r="O8" s="423" t="s">
        <v>58</v>
      </c>
      <c r="P8" s="445" t="s">
        <v>57</v>
      </c>
      <c r="Q8" s="414" t="s">
        <v>56</v>
      </c>
      <c r="R8" s="415" t="s">
        <v>55</v>
      </c>
      <c r="S8" s="414" t="s">
        <v>54</v>
      </c>
      <c r="T8" s="418" t="s">
        <v>53</v>
      </c>
      <c r="U8" s="414" t="s">
        <v>52</v>
      </c>
      <c r="V8" s="482" t="s">
        <v>51</v>
      </c>
      <c r="W8" s="483"/>
      <c r="X8" s="482" t="s">
        <v>305</v>
      </c>
      <c r="Y8" s="494"/>
      <c r="Z8" s="422" t="s">
        <v>689</v>
      </c>
      <c r="AA8" s="422"/>
      <c r="AB8" s="422" t="s">
        <v>690</v>
      </c>
      <c r="AC8" s="422"/>
      <c r="AD8" s="422" t="s">
        <v>691</v>
      </c>
      <c r="AE8" s="422"/>
      <c r="AF8" s="422" t="s">
        <v>692</v>
      </c>
      <c r="AG8" s="422"/>
    </row>
    <row r="9" spans="1:33" s="35" customFormat="1" ht="90" customHeight="1" x14ac:dyDescent="0.25">
      <c r="A9" s="43"/>
      <c r="B9" s="414"/>
      <c r="C9" s="414"/>
      <c r="D9" s="414"/>
      <c r="E9" s="445"/>
      <c r="F9" s="41" t="s">
        <v>48</v>
      </c>
      <c r="G9" s="41" t="s">
        <v>47</v>
      </c>
      <c r="H9" s="424"/>
      <c r="I9" s="419"/>
      <c r="J9" s="40" t="s">
        <v>50</v>
      </c>
      <c r="K9" s="39" t="s">
        <v>49</v>
      </c>
      <c r="L9" s="447"/>
      <c r="M9" s="38" t="s">
        <v>48</v>
      </c>
      <c r="N9" s="37" t="s">
        <v>47</v>
      </c>
      <c r="O9" s="424"/>
      <c r="P9" s="445"/>
      <c r="Q9" s="414"/>
      <c r="R9" s="415"/>
      <c r="S9" s="414"/>
      <c r="T9" s="419"/>
      <c r="U9" s="414"/>
      <c r="V9" s="55" t="s">
        <v>117</v>
      </c>
      <c r="W9" s="55" t="s">
        <v>45</v>
      </c>
      <c r="X9" s="55" t="s">
        <v>117</v>
      </c>
      <c r="Y9" s="55" t="s">
        <v>45</v>
      </c>
      <c r="Z9" s="36" t="s">
        <v>693</v>
      </c>
      <c r="AA9" s="36" t="s">
        <v>45</v>
      </c>
      <c r="AB9" s="36" t="s">
        <v>693</v>
      </c>
      <c r="AC9" s="36" t="s">
        <v>45</v>
      </c>
      <c r="AD9" s="36" t="s">
        <v>693</v>
      </c>
      <c r="AE9" s="36" t="s">
        <v>45</v>
      </c>
      <c r="AF9" s="36" t="s">
        <v>693</v>
      </c>
      <c r="AG9" s="36" t="s">
        <v>45</v>
      </c>
    </row>
    <row r="10" spans="1:33" s="19" customFormat="1" ht="129" customHeight="1" x14ac:dyDescent="0.25">
      <c r="A10" s="29">
        <v>1</v>
      </c>
      <c r="B10" s="22" t="s">
        <v>116</v>
      </c>
      <c r="C10" s="28" t="s">
        <v>115</v>
      </c>
      <c r="D10" s="22" t="s">
        <v>114</v>
      </c>
      <c r="E10" s="23" t="s">
        <v>16</v>
      </c>
      <c r="F10" s="22">
        <v>3</v>
      </c>
      <c r="G10" s="22">
        <v>2</v>
      </c>
      <c r="H10" s="26" t="str">
        <f>INDEX([8]Listas!$L$4:$P$8,F10,G10)</f>
        <v>MODERADA</v>
      </c>
      <c r="I10" s="27" t="s">
        <v>113</v>
      </c>
      <c r="J10" s="25" t="s">
        <v>14</v>
      </c>
      <c r="K10" s="25" t="str">
        <f>IF('[8]Evaluación de Controles'!F43="X","Probabilidad",IF('[8]Evaluación de Controles'!H43="X","Impacto",))</f>
        <v>Probabilidad</v>
      </c>
      <c r="L10" s="22">
        <f>'[8]Evaluación de Controles'!X43</f>
        <v>60</v>
      </c>
      <c r="M10" s="22">
        <f>IF('[8]Evaluación de Controles'!F43="X",IF(L10&gt;75,IF(F10&gt;2,F10-2,IF(F10&gt;1,F10-1,F10)),IF(L10&gt;50,IF(F10&gt;1,F10-1,F10),F10)),F10)</f>
        <v>2</v>
      </c>
      <c r="N10" s="22" t="e">
        <f>IF('[8]Evaluación de Controles'!H43="X",IF(L10&gt;75,IF(G10&gt;2,G10-2,IF(G10&gt;1,G10-1,G10)),IF(L10&gt;50,IF(G10&gt;1,G10-1,G10),G10)),G10)</f>
        <v>#REF!</v>
      </c>
      <c r="O10" s="26" t="e">
        <f>INDEX([8]Listas!$L$4:$P$8,M10,N10)</f>
        <v>#REF!</v>
      </c>
      <c r="P10" s="25" t="s">
        <v>13</v>
      </c>
      <c r="Q10" s="24" t="s">
        <v>112</v>
      </c>
      <c r="R10" s="23" t="s">
        <v>101</v>
      </c>
      <c r="S10" s="22" t="s">
        <v>77</v>
      </c>
      <c r="T10" s="22" t="s">
        <v>88</v>
      </c>
      <c r="U10" s="22" t="s">
        <v>111</v>
      </c>
      <c r="V10" s="54">
        <v>0.9</v>
      </c>
      <c r="W10" s="30" t="s">
        <v>110</v>
      </c>
      <c r="X10" s="54">
        <v>0.3</v>
      </c>
      <c r="Y10" s="361" t="s">
        <v>109</v>
      </c>
      <c r="Z10" s="349">
        <v>1</v>
      </c>
      <c r="AA10" s="363" t="s">
        <v>714</v>
      </c>
      <c r="AB10" s="349"/>
      <c r="AC10" s="363"/>
      <c r="AD10" s="145"/>
      <c r="AE10" s="145"/>
      <c r="AF10" s="145"/>
      <c r="AG10" s="145"/>
    </row>
    <row r="11" spans="1:33" s="19" customFormat="1" ht="111.75" customHeight="1" x14ac:dyDescent="0.25">
      <c r="A11" s="29">
        <v>2</v>
      </c>
      <c r="B11" s="22" t="s">
        <v>108</v>
      </c>
      <c r="C11" s="28" t="s">
        <v>107</v>
      </c>
      <c r="D11" s="22" t="s">
        <v>106</v>
      </c>
      <c r="E11" s="23" t="s">
        <v>105</v>
      </c>
      <c r="F11" s="22">
        <v>2</v>
      </c>
      <c r="G11" s="22">
        <v>3</v>
      </c>
      <c r="H11" s="26" t="str">
        <f>INDEX([8]Listas!$L$4:$P$8,F11,G11)</f>
        <v>MODERADA</v>
      </c>
      <c r="I11" s="27" t="s">
        <v>104</v>
      </c>
      <c r="J11" s="25" t="s">
        <v>14</v>
      </c>
      <c r="K11" s="25" t="str">
        <f>IF('[8]Evaluación de Controles'!F44="X","Probabilidad",IF('[8]Evaluación de Controles'!H44="X","Impacto",))</f>
        <v>Probabilidad</v>
      </c>
      <c r="L11" s="22">
        <f>'[8]Evaluación de Controles'!X44</f>
        <v>70</v>
      </c>
      <c r="M11" s="22">
        <f>IF('[8]Evaluación de Controles'!F44="X",IF(L11&gt;75,IF(F11&gt;2,F11-2,IF(F11&gt;1,F11-1,F11)),IF(L11&gt;50,IF(F11&gt;1,F11-1,F11),F11)),F11)</f>
        <v>1</v>
      </c>
      <c r="N11" s="22" t="e">
        <f>IF('[8]Evaluación de Controles'!H44="X",IF(L11&gt;75,IF(G11&gt;2,G11-2,IF(G11&gt;1,G11-1,G11)),IF(L11&gt;50,IF(G11&gt;1,G11-1,G11),G11)),G11)</f>
        <v>#REF!</v>
      </c>
      <c r="O11" s="26" t="e">
        <f>INDEX([8]Listas!$L$4:$P$8,M11,N11)</f>
        <v>#REF!</v>
      </c>
      <c r="P11" s="25" t="s">
        <v>103</v>
      </c>
      <c r="Q11" s="24" t="s">
        <v>102</v>
      </c>
      <c r="R11" s="23" t="s">
        <v>101</v>
      </c>
      <c r="S11" s="22" t="s">
        <v>100</v>
      </c>
      <c r="T11" s="22" t="s">
        <v>99</v>
      </c>
      <c r="U11" s="22" t="s">
        <v>98</v>
      </c>
      <c r="V11" s="54">
        <v>0.9</v>
      </c>
      <c r="W11" s="30" t="s">
        <v>97</v>
      </c>
      <c r="X11" s="54">
        <v>0.3</v>
      </c>
      <c r="Y11" s="362" t="s">
        <v>96</v>
      </c>
      <c r="Z11" s="349">
        <v>1</v>
      </c>
      <c r="AA11" s="364" t="s">
        <v>715</v>
      </c>
      <c r="AB11" s="349"/>
      <c r="AC11" s="364"/>
      <c r="AD11" s="145"/>
      <c r="AE11" s="145"/>
      <c r="AF11" s="145"/>
      <c r="AG11" s="145"/>
    </row>
    <row r="12" spans="1:33" s="19" customFormat="1" ht="154.5" customHeight="1" x14ac:dyDescent="0.25">
      <c r="A12" s="29">
        <v>3</v>
      </c>
      <c r="B12" s="22" t="s">
        <v>95</v>
      </c>
      <c r="C12" s="28" t="s">
        <v>94</v>
      </c>
      <c r="D12" s="22" t="s">
        <v>93</v>
      </c>
      <c r="E12" s="23" t="s">
        <v>92</v>
      </c>
      <c r="F12" s="22">
        <v>3</v>
      </c>
      <c r="G12" s="22">
        <v>2</v>
      </c>
      <c r="H12" s="26" t="str">
        <f>INDEX([8]Listas!$L$4:$P$8,F12,G12)</f>
        <v>MODERADA</v>
      </c>
      <c r="I12" s="27" t="s">
        <v>91</v>
      </c>
      <c r="J12" s="25" t="s">
        <v>14</v>
      </c>
      <c r="K12" s="25" t="str">
        <f>IF('[8]Evaluación de Controles'!F45="X","Probabilidad",IF('[8]Evaluación de Controles'!H45="X","Impacto",))</f>
        <v>Probabilidad</v>
      </c>
      <c r="L12" s="22">
        <f>'[8]Evaluación de Controles'!X45</f>
        <v>70</v>
      </c>
      <c r="M12" s="22">
        <f>IF('[8]Evaluación de Controles'!F45="X",IF(L12&gt;75,IF(F12&gt;2,F12-2,IF(F12&gt;1,F12-1,F12)),IF(L12&gt;50,IF(F12&gt;1,F12-1,F12),F12)),F12)</f>
        <v>2</v>
      </c>
      <c r="N12" s="22" t="e">
        <f>IF('[8]Evaluación de Controles'!H45="X",IF(L12&gt;75,IF(G12&gt;2,G12-2,IF(G12&gt;1,G12-1,G12)),IF(L12&gt;50,IF(G12&gt;1,G12-1,G12),G12)),G12)</f>
        <v>#REF!</v>
      </c>
      <c r="O12" s="26" t="e">
        <f>INDEX([8]Listas!$L$4:$P$8,M12,N12)</f>
        <v>#REF!</v>
      </c>
      <c r="P12" s="25" t="s">
        <v>13</v>
      </c>
      <c r="Q12" s="24" t="s">
        <v>90</v>
      </c>
      <c r="R12" s="23" t="s">
        <v>89</v>
      </c>
      <c r="S12" s="22" t="s">
        <v>77</v>
      </c>
      <c r="T12" s="24" t="s">
        <v>88</v>
      </c>
      <c r="U12" s="22" t="s">
        <v>87</v>
      </c>
      <c r="V12" s="54">
        <v>0.9</v>
      </c>
      <c r="W12" s="30" t="s">
        <v>86</v>
      </c>
      <c r="X12" s="54">
        <v>0.3</v>
      </c>
      <c r="Y12" s="361" t="s">
        <v>85</v>
      </c>
      <c r="Z12" s="349">
        <v>0.8</v>
      </c>
      <c r="AA12" s="363" t="s">
        <v>716</v>
      </c>
      <c r="AB12" s="349"/>
      <c r="AC12" s="363"/>
      <c r="AD12" s="145"/>
      <c r="AE12" s="145"/>
      <c r="AF12" s="145"/>
      <c r="AG12" s="145"/>
    </row>
    <row r="13" spans="1:33" s="19" customFormat="1" ht="154.5" customHeight="1" x14ac:dyDescent="0.25">
      <c r="A13" s="29">
        <v>4</v>
      </c>
      <c r="B13" s="22" t="s">
        <v>84</v>
      </c>
      <c r="C13" s="28" t="s">
        <v>83</v>
      </c>
      <c r="D13" s="22" t="s">
        <v>82</v>
      </c>
      <c r="E13" s="23" t="s">
        <v>81</v>
      </c>
      <c r="F13" s="22">
        <v>1</v>
      </c>
      <c r="G13" s="22">
        <v>2</v>
      </c>
      <c r="H13" s="26" t="str">
        <f>INDEX([8]Listas!$L$4:$P$8,F13,G13)</f>
        <v>BAJA</v>
      </c>
      <c r="I13" s="27" t="s">
        <v>80</v>
      </c>
      <c r="J13" s="25" t="s">
        <v>14</v>
      </c>
      <c r="K13" s="25" t="str">
        <f>IF('[8]Evaluación de Controles'!F46="X","Probabilidad",IF('[8]Evaluación de Controles'!H46="X","Impacto",))</f>
        <v>Probabilidad</v>
      </c>
      <c r="L13" s="22">
        <f>'[8]Evaluación de Controles'!X46</f>
        <v>70</v>
      </c>
      <c r="M13" s="22">
        <f>IF('[8]Evaluación de Controles'!F46="X",IF(L13&gt;75,IF(F13&gt;2,F13-2,IF(F13&gt;1,F13-1,F13)),IF(L13&gt;50,IF(F13&gt;1,F13-1,F13),F13)),F13)</f>
        <v>1</v>
      </c>
      <c r="N13" s="22" t="e">
        <f>IF('[8]Evaluación de Controles'!H46="X",IF(L13&gt;75,IF(G13&gt;2,G13-2,IF(G13&gt;1,G13-1,G13)),IF(L13&gt;50,IF(G13&gt;1,G13-1,G13),G13)),G13)</f>
        <v>#REF!</v>
      </c>
      <c r="O13" s="26" t="e">
        <f>INDEX([8]Listas!$L$4:$P$8,M13,N13)</f>
        <v>#REF!</v>
      </c>
      <c r="P13" s="25" t="s">
        <v>13</v>
      </c>
      <c r="Q13" s="24" t="s">
        <v>79</v>
      </c>
      <c r="R13" s="23" t="s">
        <v>78</v>
      </c>
      <c r="S13" s="22" t="s">
        <v>77</v>
      </c>
      <c r="T13" s="24" t="s">
        <v>76</v>
      </c>
      <c r="U13" s="22" t="s">
        <v>75</v>
      </c>
      <c r="V13" s="54">
        <v>0.9</v>
      </c>
      <c r="W13" s="30" t="s">
        <v>74</v>
      </c>
      <c r="X13" s="54">
        <v>0.3</v>
      </c>
      <c r="Y13" s="361" t="s">
        <v>306</v>
      </c>
      <c r="Z13" s="349">
        <v>1</v>
      </c>
      <c r="AA13" s="363" t="s">
        <v>717</v>
      </c>
      <c r="AB13" s="349"/>
      <c r="AC13" s="363"/>
      <c r="AD13" s="145"/>
      <c r="AE13" s="145"/>
      <c r="AF13" s="145"/>
      <c r="AG13" s="145"/>
    </row>
    <row r="14" spans="1:33" s="19" customFormat="1" ht="99" hidden="1" customHeight="1" x14ac:dyDescent="0.25">
      <c r="A14" s="29"/>
      <c r="B14" s="22"/>
      <c r="C14" s="28"/>
      <c r="D14" s="22"/>
      <c r="E14" s="23"/>
      <c r="F14" s="22"/>
      <c r="G14" s="22"/>
      <c r="H14" s="26"/>
      <c r="I14" s="27"/>
      <c r="J14" s="25"/>
      <c r="K14" s="25"/>
      <c r="L14" s="22"/>
      <c r="M14" s="22"/>
      <c r="N14" s="22"/>
      <c r="O14" s="26"/>
      <c r="P14" s="25"/>
      <c r="Q14" s="24"/>
      <c r="R14" s="23"/>
      <c r="S14" s="22"/>
      <c r="T14" s="24"/>
      <c r="U14" s="22"/>
      <c r="V14" s="53"/>
      <c r="W14" s="20"/>
      <c r="X14" s="53"/>
      <c r="Y14" s="20"/>
    </row>
    <row r="15" spans="1:33" s="19" customFormat="1" ht="109.5" hidden="1" customHeight="1" x14ac:dyDescent="0.25">
      <c r="A15" s="29"/>
      <c r="B15" s="22"/>
      <c r="C15" s="28"/>
      <c r="D15" s="22"/>
      <c r="E15" s="23"/>
      <c r="F15" s="22"/>
      <c r="G15" s="22"/>
      <c r="H15" s="26"/>
      <c r="I15" s="27"/>
      <c r="J15" s="25"/>
      <c r="K15" s="25"/>
      <c r="L15" s="22"/>
      <c r="M15" s="22"/>
      <c r="N15" s="22"/>
      <c r="O15" s="26"/>
      <c r="P15" s="25"/>
      <c r="Q15" s="24"/>
      <c r="R15" s="23"/>
      <c r="S15" s="22"/>
      <c r="T15" s="24"/>
      <c r="U15" s="22"/>
      <c r="V15" s="53"/>
      <c r="W15" s="20"/>
      <c r="X15" s="53"/>
      <c r="Y15" s="20"/>
    </row>
    <row r="16" spans="1:33" x14ac:dyDescent="0.2">
      <c r="B16" s="18"/>
      <c r="C16" s="17"/>
      <c r="D16" s="7"/>
      <c r="E16" s="7"/>
      <c r="F16" s="7"/>
      <c r="G16" s="7"/>
      <c r="H16" s="9"/>
      <c r="I16" s="8"/>
      <c r="J16" s="8"/>
      <c r="K16" s="7"/>
      <c r="L16" s="11"/>
    </row>
    <row r="17" spans="2:24" x14ac:dyDescent="0.2">
      <c r="B17" s="12"/>
      <c r="C17" s="12"/>
      <c r="D17" s="12"/>
      <c r="E17" s="12"/>
      <c r="F17" s="425" t="s">
        <v>6</v>
      </c>
      <c r="G17" s="425"/>
      <c r="H17" s="10">
        <f>COUNTIF(H10:H13,"BAJA")</f>
        <v>1</v>
      </c>
      <c r="I17" s="8"/>
      <c r="J17" s="8"/>
      <c r="K17" s="7"/>
      <c r="L17" s="11"/>
      <c r="M17" s="425" t="s">
        <v>6</v>
      </c>
      <c r="N17" s="425"/>
      <c r="O17" s="10">
        <f>COUNTIF(O10:O13,"BAJA")</f>
        <v>0</v>
      </c>
      <c r="V17" s="1"/>
      <c r="X17" s="1"/>
    </row>
    <row r="18" spans="2:24" x14ac:dyDescent="0.2">
      <c r="B18" s="464"/>
      <c r="C18" s="464"/>
      <c r="D18" s="464"/>
      <c r="E18" s="464"/>
      <c r="F18" s="425" t="s">
        <v>5</v>
      </c>
      <c r="G18" s="425"/>
      <c r="H18" s="10">
        <f>COUNTIF(H10:H13,"MODERADA")</f>
        <v>3</v>
      </c>
      <c r="I18" s="8"/>
      <c r="J18" s="8"/>
      <c r="K18" s="7"/>
      <c r="L18" s="12"/>
      <c r="M18" s="425" t="s">
        <v>5</v>
      </c>
      <c r="N18" s="425"/>
      <c r="O18" s="10">
        <f>COUNTIF(O10:O13,"MODERADA")</f>
        <v>0</v>
      </c>
      <c r="V18" s="1"/>
      <c r="X18" s="1"/>
    </row>
    <row r="19" spans="2:24" x14ac:dyDescent="0.2">
      <c r="B19" s="15"/>
      <c r="D19" s="15"/>
      <c r="E19" s="7"/>
      <c r="F19" s="425" t="s">
        <v>4</v>
      </c>
      <c r="G19" s="425"/>
      <c r="H19" s="10">
        <f>COUNTIF(H10:H13,"ALTA")</f>
        <v>0</v>
      </c>
      <c r="I19" s="8"/>
      <c r="J19" s="8"/>
      <c r="K19" s="7"/>
      <c r="L19" s="7"/>
      <c r="M19" s="425" t="s">
        <v>4</v>
      </c>
      <c r="N19" s="425"/>
      <c r="O19" s="10">
        <f>COUNTIF(O10:O13,"ALTA")</f>
        <v>0</v>
      </c>
      <c r="P19" s="1"/>
      <c r="U19" s="1"/>
      <c r="V19" s="1"/>
      <c r="X19" s="1"/>
    </row>
    <row r="20" spans="2:24" ht="15.75" x14ac:dyDescent="0.2">
      <c r="B20" s="14" t="s">
        <v>3</v>
      </c>
      <c r="D20" s="13" t="s">
        <v>2</v>
      </c>
      <c r="E20" s="7"/>
      <c r="F20" s="425" t="s">
        <v>1</v>
      </c>
      <c r="G20" s="425"/>
      <c r="H20" s="10">
        <f>COUNTIF(H10:H13,"EXTREMA")</f>
        <v>0</v>
      </c>
      <c r="I20" s="8"/>
      <c r="J20" s="8"/>
      <c r="K20" s="7"/>
      <c r="L20" s="7"/>
      <c r="M20" s="425" t="s">
        <v>1</v>
      </c>
      <c r="N20" s="425"/>
      <c r="O20" s="10">
        <f>COUNTIF(O10:O13,"EXTREMA")</f>
        <v>0</v>
      </c>
      <c r="P20" s="1"/>
      <c r="U20" s="1"/>
      <c r="V20" s="1"/>
      <c r="X20" s="1"/>
    </row>
    <row r="21" spans="2:24" x14ac:dyDescent="0.2">
      <c r="D21" s="7"/>
      <c r="F21" s="7"/>
      <c r="G21" s="7"/>
      <c r="H21" s="9"/>
      <c r="I21" s="8"/>
      <c r="J21" s="8"/>
      <c r="K21" s="7"/>
      <c r="L21" s="7" t="s">
        <v>0</v>
      </c>
      <c r="O21" s="1"/>
      <c r="P21" s="1"/>
      <c r="U21" s="1"/>
      <c r="V21" s="1"/>
      <c r="X21" s="1"/>
    </row>
    <row r="22" spans="2:24" ht="15.75" x14ac:dyDescent="0.2">
      <c r="B22" s="6"/>
      <c r="C22" s="5"/>
      <c r="D22" s="7"/>
      <c r="F22" s="7"/>
      <c r="G22" s="7"/>
      <c r="H22" s="9"/>
      <c r="I22" s="8"/>
      <c r="J22" s="8"/>
      <c r="K22" s="7"/>
      <c r="L22" s="7"/>
      <c r="O22" s="1"/>
      <c r="P22" s="1"/>
      <c r="U22" s="1"/>
      <c r="V22" s="1"/>
      <c r="X22" s="1"/>
    </row>
    <row r="23" spans="2:24" x14ac:dyDescent="0.2">
      <c r="D23" s="7"/>
      <c r="F23" s="7"/>
      <c r="G23" s="7"/>
      <c r="H23" s="9"/>
      <c r="I23" s="8"/>
      <c r="J23" s="8"/>
      <c r="K23" s="7"/>
      <c r="L23" s="7"/>
      <c r="O23" s="1"/>
      <c r="P23" s="1"/>
      <c r="U23" s="1"/>
      <c r="V23" s="1"/>
      <c r="X23" s="1"/>
    </row>
    <row r="24" spans="2:24" x14ac:dyDescent="0.2">
      <c r="G24" s="7"/>
      <c r="H24" s="9"/>
      <c r="O24" s="1"/>
      <c r="P24" s="1"/>
      <c r="U24" s="1"/>
      <c r="V24" s="1"/>
      <c r="X24" s="1"/>
    </row>
    <row r="25" spans="2:24" x14ac:dyDescent="0.2">
      <c r="E25" s="7"/>
      <c r="G25" s="7"/>
      <c r="H25" s="9"/>
      <c r="O25" s="1"/>
      <c r="P25" s="1"/>
      <c r="U25" s="1"/>
      <c r="V25" s="1"/>
      <c r="X25" s="1"/>
    </row>
    <row r="26" spans="2:24" x14ac:dyDescent="0.2">
      <c r="G26" s="7"/>
      <c r="H26" s="9"/>
      <c r="O26" s="1"/>
      <c r="P26" s="1"/>
      <c r="U26" s="1"/>
      <c r="V26" s="1"/>
      <c r="X26" s="1"/>
    </row>
    <row r="27" spans="2:24" x14ac:dyDescent="0.2">
      <c r="G27" s="7"/>
      <c r="H27" s="9"/>
      <c r="O27" s="1"/>
      <c r="P27" s="1"/>
      <c r="U27" s="1"/>
      <c r="V27" s="1"/>
      <c r="X27" s="1"/>
    </row>
    <row r="28" spans="2:24" x14ac:dyDescent="0.2">
      <c r="G28" s="7"/>
      <c r="H28" s="9"/>
      <c r="O28" s="1"/>
      <c r="P28" s="1"/>
      <c r="U28" s="1"/>
      <c r="V28" s="1"/>
      <c r="X28" s="1"/>
    </row>
    <row r="29" spans="2:24" x14ac:dyDescent="0.2">
      <c r="G29" s="7"/>
      <c r="H29" s="9"/>
      <c r="O29" s="1"/>
      <c r="P29" s="1"/>
      <c r="U29" s="1"/>
      <c r="V29" s="1"/>
      <c r="X29" s="1"/>
    </row>
    <row r="30" spans="2:24" x14ac:dyDescent="0.2">
      <c r="G30" s="7"/>
      <c r="H30" s="9"/>
      <c r="O30" s="1"/>
      <c r="P30" s="1"/>
      <c r="U30" s="1"/>
      <c r="V30" s="1"/>
      <c r="X30" s="1"/>
    </row>
    <row r="31" spans="2:24" x14ac:dyDescent="0.2">
      <c r="G31" s="7"/>
      <c r="H31" s="9"/>
      <c r="O31" s="1"/>
      <c r="P31" s="1"/>
      <c r="U31" s="1"/>
      <c r="V31" s="1"/>
      <c r="X31" s="1"/>
    </row>
    <row r="32" spans="2:24" x14ac:dyDescent="0.2">
      <c r="O32" s="1"/>
      <c r="P32" s="1"/>
      <c r="U32" s="1"/>
      <c r="V32" s="1"/>
      <c r="X32" s="1"/>
    </row>
    <row r="33" spans="8:24" x14ac:dyDescent="0.2">
      <c r="O33" s="1"/>
      <c r="P33" s="1"/>
      <c r="U33" s="1"/>
      <c r="V33" s="1"/>
      <c r="X33" s="1"/>
    </row>
    <row r="34" spans="8:24" x14ac:dyDescent="0.2">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row r="58" spans="8:24" x14ac:dyDescent="0.2">
      <c r="H58" s="1"/>
      <c r="I58" s="1"/>
      <c r="J58" s="1"/>
      <c r="O58" s="1"/>
      <c r="P58" s="1"/>
      <c r="U58" s="1"/>
    </row>
  </sheetData>
  <mergeCells count="38">
    <mergeCell ref="F19:G19"/>
    <mergeCell ref="F20:G20"/>
    <mergeCell ref="M17:N17"/>
    <mergeCell ref="M18:N18"/>
    <mergeCell ref="M19:N19"/>
    <mergeCell ref="M20:N20"/>
    <mergeCell ref="B18:E18"/>
    <mergeCell ref="M8:N8"/>
    <mergeCell ref="O8:O9"/>
    <mergeCell ref="F17:G17"/>
    <mergeCell ref="F18:G18"/>
    <mergeCell ref="L8:L9"/>
    <mergeCell ref="B8:B9"/>
    <mergeCell ref="C8:C9"/>
    <mergeCell ref="D8:D9"/>
    <mergeCell ref="I8:I9"/>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AD8:AE8"/>
    <mergeCell ref="AF8:AG8"/>
    <mergeCell ref="E5:P5"/>
    <mergeCell ref="Q5:R5"/>
    <mergeCell ref="S5:U5"/>
    <mergeCell ref="AB8:AC8"/>
    <mergeCell ref="Z8:AA8"/>
  </mergeCells>
  <conditionalFormatting sqref="H7 O7 H16:H1048576 O16:O1048576">
    <cfRule type="cellIs" dxfId="134" priority="68" operator="equal">
      <formula>"BAJA"</formula>
    </cfRule>
  </conditionalFormatting>
  <conditionalFormatting sqref="H7 O7 H16:H1048576 O16:O1048576">
    <cfRule type="cellIs" dxfId="133" priority="65" operator="equal">
      <formula>"EXTREMA"</formula>
    </cfRule>
    <cfRule type="cellIs" dxfId="132" priority="66" operator="equal">
      <formula>"ALTA"</formula>
    </cfRule>
    <cfRule type="cellIs" dxfId="131" priority="67" operator="equal">
      <formula>"MODERADA"</formula>
    </cfRule>
  </conditionalFormatting>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H17:H20">
    <cfRule type="cellIs" dxfId="130" priority="63" operator="equal">
      <formula>"BAJA"</formula>
    </cfRule>
  </conditionalFormatting>
  <conditionalFormatting sqref="H17:H20">
    <cfRule type="cellIs" dxfId="129" priority="60" operator="equal">
      <formula>"EXTREMA"</formula>
    </cfRule>
    <cfRule type="cellIs" dxfId="128" priority="61" operator="equal">
      <formula>"ALTA"</formula>
    </cfRule>
    <cfRule type="cellIs" dxfId="127" priority="62" operator="equal">
      <formula>"MODERADA"</formula>
    </cfRule>
  </conditionalFormatting>
  <conditionalFormatting sqref="F17:F20">
    <cfRule type="colorScale" priority="59">
      <colorScale>
        <cfvo type="num" val="1"/>
        <cfvo type="num" val="3"/>
        <cfvo type="num" val="5"/>
        <color theme="6" tint="-0.499984740745262"/>
        <color rgb="FFFFFF00"/>
        <color rgb="FFC00000"/>
      </colorScale>
    </cfRule>
  </conditionalFormatting>
  <conditionalFormatting sqref="H17:H20">
    <cfRule type="cellIs" dxfId="126" priority="58" operator="equal">
      <formula>"BAJA"</formula>
    </cfRule>
  </conditionalFormatting>
  <conditionalFormatting sqref="H17:H20">
    <cfRule type="cellIs" dxfId="125" priority="55" operator="equal">
      <formula>"EXTREMA"</formula>
    </cfRule>
    <cfRule type="cellIs" dxfId="124" priority="56" operator="equal">
      <formula>"ALTA"</formula>
    </cfRule>
    <cfRule type="cellIs" dxfId="123" priority="57" operator="equal">
      <formula>"MODERADA"</formula>
    </cfRule>
  </conditionalFormatting>
  <conditionalFormatting sqref="F17:F20">
    <cfRule type="colorScale" priority="54">
      <colorScale>
        <cfvo type="num" val="1"/>
        <cfvo type="num" val="3"/>
        <cfvo type="num" val="5"/>
        <color theme="6" tint="-0.499984740745262"/>
        <color rgb="FFFFFF00"/>
        <color rgb="FFC00000"/>
      </colorScale>
    </cfRule>
  </conditionalFormatting>
  <conditionalFormatting sqref="H17:H20">
    <cfRule type="cellIs" dxfId="122" priority="53" operator="equal">
      <formula>"BAJA"</formula>
    </cfRule>
  </conditionalFormatting>
  <conditionalFormatting sqref="H17:H20">
    <cfRule type="cellIs" dxfId="121" priority="50" operator="equal">
      <formula>"EXTREMA"</formula>
    </cfRule>
    <cfRule type="cellIs" dxfId="120" priority="51" operator="equal">
      <formula>"ALTA"</formula>
    </cfRule>
    <cfRule type="cellIs" dxfId="119" priority="52" operator="equal">
      <formula>"MODERADA"</formula>
    </cfRule>
  </conditionalFormatting>
  <conditionalFormatting sqref="F17:F20">
    <cfRule type="colorScale" priority="49">
      <colorScale>
        <cfvo type="num" val="1"/>
        <cfvo type="num" val="3"/>
        <cfvo type="num" val="5"/>
        <color theme="6" tint="-0.499984740745262"/>
        <color rgb="FFFFFF00"/>
        <color rgb="FFC00000"/>
      </colorScale>
    </cfRule>
  </conditionalFormatting>
  <conditionalFormatting sqref="H17:H20">
    <cfRule type="cellIs" dxfId="118" priority="48" operator="equal">
      <formula>"BAJA"</formula>
    </cfRule>
  </conditionalFormatting>
  <conditionalFormatting sqref="H17:H20">
    <cfRule type="cellIs" dxfId="117" priority="45" operator="equal">
      <formula>"EXTREMA"</formula>
    </cfRule>
    <cfRule type="cellIs" dxfId="116" priority="46" operator="equal">
      <formula>"ALTA"</formula>
    </cfRule>
    <cfRule type="cellIs" dxfId="115" priority="47" operator="equal">
      <formula>"MODERADA"</formula>
    </cfRule>
  </conditionalFormatting>
  <conditionalFormatting sqref="F17:F20">
    <cfRule type="colorScale" priority="44">
      <colorScale>
        <cfvo type="num" val="1"/>
        <cfvo type="num" val="3"/>
        <cfvo type="num" val="5"/>
        <color theme="6" tint="-0.499984740745262"/>
        <color rgb="FFFFFF00"/>
        <color rgb="FFC00000"/>
      </colorScale>
    </cfRule>
  </conditionalFormatting>
  <conditionalFormatting sqref="H17:H20">
    <cfRule type="cellIs" dxfId="114" priority="43" operator="equal">
      <formula>"BAJA"</formula>
    </cfRule>
  </conditionalFormatting>
  <conditionalFormatting sqref="H17:H20">
    <cfRule type="cellIs" dxfId="113" priority="40" operator="equal">
      <formula>"EXTREMA"</formula>
    </cfRule>
    <cfRule type="cellIs" dxfId="112" priority="41" operator="equal">
      <formula>"ALTA"</formula>
    </cfRule>
    <cfRule type="cellIs" dxfId="111" priority="42" operator="equal">
      <formula>"MODERADA"</formula>
    </cfRule>
  </conditionalFormatting>
  <conditionalFormatting sqref="O17:O20">
    <cfRule type="cellIs" dxfId="110" priority="39" operator="equal">
      <formula>"BAJA"</formula>
    </cfRule>
  </conditionalFormatting>
  <conditionalFormatting sqref="O17:O20">
    <cfRule type="cellIs" dxfId="109" priority="36" operator="equal">
      <formula>"EXTREMA"</formula>
    </cfRule>
    <cfRule type="cellIs" dxfId="108" priority="37" operator="equal">
      <formula>"ALTA"</formula>
    </cfRule>
    <cfRule type="cellIs" dxfId="107" priority="38" operator="equal">
      <formula>"MODERADA"</formula>
    </cfRule>
  </conditionalFormatting>
  <conditionalFormatting sqref="M17:M20">
    <cfRule type="colorScale" priority="35">
      <colorScale>
        <cfvo type="num" val="1"/>
        <cfvo type="num" val="3"/>
        <cfvo type="num" val="5"/>
        <color theme="6" tint="-0.499984740745262"/>
        <color rgb="FFFFFF00"/>
        <color rgb="FFC00000"/>
      </colorScale>
    </cfRule>
  </conditionalFormatting>
  <conditionalFormatting sqref="O17:O20">
    <cfRule type="cellIs" dxfId="106" priority="34" operator="equal">
      <formula>"BAJA"</formula>
    </cfRule>
  </conditionalFormatting>
  <conditionalFormatting sqref="O17:O20">
    <cfRule type="cellIs" dxfId="105" priority="31" operator="equal">
      <formula>"EXTREMA"</formula>
    </cfRule>
    <cfRule type="cellIs" dxfId="104" priority="32" operator="equal">
      <formula>"ALTA"</formula>
    </cfRule>
    <cfRule type="cellIs" dxfId="103" priority="33" operator="equal">
      <formula>"MODERADA"</formula>
    </cfRule>
  </conditionalFormatting>
  <conditionalFormatting sqref="M17:M20">
    <cfRule type="colorScale" priority="30">
      <colorScale>
        <cfvo type="num" val="1"/>
        <cfvo type="num" val="3"/>
        <cfvo type="num" val="5"/>
        <color theme="6" tint="-0.499984740745262"/>
        <color rgb="FFFFFF00"/>
        <color rgb="FFC00000"/>
      </colorScale>
    </cfRule>
  </conditionalFormatting>
  <conditionalFormatting sqref="O17:O20">
    <cfRule type="cellIs" dxfId="102" priority="29" operator="equal">
      <formula>"BAJA"</formula>
    </cfRule>
  </conditionalFormatting>
  <conditionalFormatting sqref="O17:O20">
    <cfRule type="cellIs" dxfId="101" priority="26" operator="equal">
      <formula>"EXTREMA"</formula>
    </cfRule>
    <cfRule type="cellIs" dxfId="100" priority="27" operator="equal">
      <formula>"ALTA"</formula>
    </cfRule>
    <cfRule type="cellIs" dxfId="99" priority="28" operator="equal">
      <formula>"MODERADA"</formula>
    </cfRule>
  </conditionalFormatting>
  <conditionalFormatting sqref="M17:M20">
    <cfRule type="colorScale" priority="25">
      <colorScale>
        <cfvo type="num" val="1"/>
        <cfvo type="num" val="3"/>
        <cfvo type="num" val="5"/>
        <color theme="6" tint="-0.499984740745262"/>
        <color rgb="FFFFFF00"/>
        <color rgb="FFC00000"/>
      </colorScale>
    </cfRule>
  </conditionalFormatting>
  <conditionalFormatting sqref="O17:O20">
    <cfRule type="cellIs" dxfId="98" priority="24" operator="equal">
      <formula>"BAJA"</formula>
    </cfRule>
  </conditionalFormatting>
  <conditionalFormatting sqref="O17:O20">
    <cfRule type="cellIs" dxfId="97" priority="21" operator="equal">
      <formula>"EXTREMA"</formula>
    </cfRule>
    <cfRule type="cellIs" dxfId="96" priority="22" operator="equal">
      <formula>"ALTA"</formula>
    </cfRule>
    <cfRule type="cellIs" dxfId="95" priority="23" operator="equal">
      <formula>"MODERADA"</formula>
    </cfRule>
  </conditionalFormatting>
  <conditionalFormatting sqref="M17:M20">
    <cfRule type="colorScale" priority="20">
      <colorScale>
        <cfvo type="num" val="1"/>
        <cfvo type="num" val="3"/>
        <cfvo type="num" val="5"/>
        <color theme="6" tint="-0.499984740745262"/>
        <color rgb="FFFFFF00"/>
        <color rgb="FFC00000"/>
      </colorScale>
    </cfRule>
  </conditionalFormatting>
  <conditionalFormatting sqref="O17:O20">
    <cfRule type="cellIs" dxfId="94" priority="19" operator="equal">
      <formula>"BAJA"</formula>
    </cfRule>
  </conditionalFormatting>
  <conditionalFormatting sqref="O17:O20">
    <cfRule type="cellIs" dxfId="93" priority="16" operator="equal">
      <formula>"EXTREMA"</formula>
    </cfRule>
    <cfRule type="cellIs" dxfId="92" priority="17" operator="equal">
      <formula>"ALTA"</formula>
    </cfRule>
    <cfRule type="cellIs" dxfId="91" priority="18" operator="equal">
      <formula>"MODERADA"</formula>
    </cfRule>
  </conditionalFormatting>
  <conditionalFormatting sqref="H10:H15 O10:O15">
    <cfRule type="cellIs" dxfId="90" priority="12" operator="equal">
      <formula>"EXTREMA"</formula>
    </cfRule>
    <cfRule type="cellIs" dxfId="89" priority="13" operator="equal">
      <formula>"ALTA"</formula>
    </cfRule>
    <cfRule type="cellIs" dxfId="88" priority="14" operator="equal">
      <formula>"MODERADA"</formula>
    </cfRule>
    <cfRule type="cellIs" dxfId="87" priority="15" operator="equal">
      <formula>"BAJA"</formula>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O8:O9">
    <cfRule type="cellIs" dxfId="86" priority="10" operator="equal">
      <formula>"BAJA"</formula>
    </cfRule>
  </conditionalFormatting>
  <conditionalFormatting sqref="O8:O9">
    <cfRule type="cellIs" dxfId="85" priority="7" operator="equal">
      <formula>"EXTREMA"</formula>
    </cfRule>
    <cfRule type="cellIs" dxfId="84" priority="8" operator="equal">
      <formula>"ALTA"</formula>
    </cfRule>
    <cfRule type="cellIs" dxfId="83" priority="9" operator="equal">
      <formula>"MODERADA"</formula>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K3 R3">
    <cfRule type="cellIs" dxfId="82" priority="5" operator="equal">
      <formula>"BAJA"</formula>
    </cfRule>
  </conditionalFormatting>
  <conditionalFormatting sqref="K3 R3">
    <cfRule type="cellIs" dxfId="81" priority="2" operator="equal">
      <formula>"EXTREMA"</formula>
    </cfRule>
    <cfRule type="cellIs" dxfId="80" priority="3" operator="equal">
      <formula>"ALTA"</formula>
    </cfRule>
    <cfRule type="cellIs" dxfId="79"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1811023622047245" top="0.35433070866141736" bottom="0.35433070866141736" header="0.31496062992125984" footer="0.31496062992125984"/>
  <pageSetup paperSize="5" scale="5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fitToPage="1"/>
  </sheetPr>
  <dimension ref="A1:AG57"/>
  <sheetViews>
    <sheetView showGridLines="0" zoomScale="70" zoomScaleNormal="70" workbookViewId="0"/>
  </sheetViews>
  <sheetFormatPr baseColWidth="10" defaultColWidth="11.42578125" defaultRowHeight="12" x14ac:dyDescent="0.2"/>
  <cols>
    <col min="1" max="1" width="4.71093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16.7109375" style="1" customWidth="1"/>
    <col min="21" max="21" width="16.7109375" style="2" customWidth="1"/>
    <col min="22" max="22" width="22.140625" style="2" hidden="1" customWidth="1"/>
    <col min="23" max="23" width="51.85546875" style="1" hidden="1" customWidth="1"/>
    <col min="24" max="24" width="22.140625" style="2" hidden="1" customWidth="1"/>
    <col min="25" max="25" width="56.28515625" style="1" hidden="1" customWidth="1"/>
    <col min="26" max="26" width="20" style="1" customWidth="1"/>
    <col min="27" max="27" width="61.5703125" style="1" customWidth="1"/>
    <col min="28" max="28" width="20" style="1" customWidth="1"/>
    <col min="29" max="29" width="61.5703125" style="1" customWidth="1"/>
    <col min="30" max="30" width="27.28515625" style="1" customWidth="1"/>
    <col min="31" max="31" width="37.7109375" style="1" customWidth="1"/>
    <col min="32" max="32" width="34.85546875" style="1" customWidth="1"/>
    <col min="33" max="33" width="53.5703125" style="1" customWidth="1"/>
    <col min="34" max="16384" width="11.42578125" style="1"/>
  </cols>
  <sheetData>
    <row r="1" spans="1:33" ht="21" x14ac:dyDescent="0.35">
      <c r="B1" s="57" t="s">
        <v>726</v>
      </c>
      <c r="C1" s="57"/>
      <c r="D1" s="57"/>
      <c r="E1" s="491" t="s">
        <v>379</v>
      </c>
      <c r="F1" s="491"/>
      <c r="G1" s="491"/>
      <c r="H1" s="491"/>
      <c r="I1" s="491"/>
      <c r="J1" s="491"/>
      <c r="K1" s="491"/>
      <c r="L1" s="491"/>
      <c r="M1" s="491"/>
      <c r="N1" s="491"/>
      <c r="O1" s="491"/>
      <c r="P1" s="491"/>
      <c r="Q1" s="491"/>
      <c r="R1" s="491"/>
      <c r="S1" s="491"/>
      <c r="T1" s="491"/>
      <c r="U1" s="491"/>
      <c r="V1" s="491"/>
      <c r="W1" s="491"/>
      <c r="X1" s="491"/>
    </row>
    <row r="2" spans="1:33" ht="21" customHeight="1" x14ac:dyDescent="0.35">
      <c r="B2" s="57"/>
      <c r="C2" s="57"/>
      <c r="D2" s="57"/>
      <c r="E2" s="491" t="s">
        <v>380</v>
      </c>
      <c r="F2" s="491"/>
      <c r="G2" s="491"/>
      <c r="H2" s="491"/>
      <c r="I2" s="491"/>
      <c r="J2" s="491"/>
      <c r="K2" s="491"/>
      <c r="L2" s="491"/>
      <c r="M2" s="491"/>
      <c r="N2" s="491"/>
      <c r="O2" s="491"/>
      <c r="P2" s="491"/>
      <c r="Q2" s="491"/>
      <c r="R2" s="491"/>
      <c r="S2" s="491"/>
      <c r="T2" s="491"/>
      <c r="U2" s="491"/>
      <c r="V2" s="491"/>
      <c r="W2" s="491"/>
      <c r="X2" s="491"/>
    </row>
    <row r="3" spans="1:33" ht="40.5" customHeight="1" x14ac:dyDescent="0.35">
      <c r="B3" s="57"/>
      <c r="C3" s="57"/>
      <c r="D3" s="57"/>
      <c r="E3" s="7"/>
      <c r="F3" s="7"/>
      <c r="G3" s="377"/>
      <c r="H3" s="377"/>
      <c r="I3" s="377"/>
      <c r="J3" s="377"/>
      <c r="K3" s="378"/>
      <c r="L3" s="377"/>
      <c r="M3" s="377"/>
      <c r="N3" s="377"/>
      <c r="O3" s="377"/>
      <c r="P3" s="7"/>
      <c r="Q3" s="7"/>
      <c r="R3" s="9"/>
      <c r="S3" s="9"/>
      <c r="T3" s="7"/>
      <c r="U3" s="7"/>
      <c r="V3" s="7"/>
      <c r="W3" s="7"/>
      <c r="X3" s="379"/>
    </row>
    <row r="4" spans="1:33" ht="21.75" thickBot="1" x14ac:dyDescent="0.4">
      <c r="B4" s="350"/>
      <c r="C4" s="350"/>
      <c r="D4" s="110"/>
      <c r="E4" s="110"/>
      <c r="F4" s="110"/>
      <c r="G4" s="110"/>
      <c r="H4" s="110"/>
      <c r="I4" s="110"/>
      <c r="J4" s="110"/>
      <c r="K4" s="110"/>
      <c r="L4" s="110"/>
      <c r="M4" s="110"/>
      <c r="N4" s="110"/>
      <c r="O4" s="110"/>
      <c r="P4" s="110"/>
      <c r="Q4" s="110"/>
      <c r="R4" s="110"/>
      <c r="S4" s="110"/>
      <c r="T4" s="110"/>
      <c r="U4" s="350"/>
      <c r="V4" s="350"/>
      <c r="W4" s="350"/>
      <c r="X4" s="350"/>
    </row>
    <row r="5" spans="1:33" s="19" customFormat="1" ht="24" customHeight="1" x14ac:dyDescent="0.25">
      <c r="A5" s="47"/>
      <c r="D5" s="371" t="s">
        <v>73</v>
      </c>
      <c r="E5" s="476" t="s">
        <v>272</v>
      </c>
      <c r="F5" s="476"/>
      <c r="G5" s="476"/>
      <c r="H5" s="476"/>
      <c r="I5" s="476"/>
      <c r="J5" s="476"/>
      <c r="K5" s="476"/>
      <c r="L5" s="476"/>
      <c r="M5" s="476"/>
      <c r="N5" s="476"/>
      <c r="O5" s="476"/>
      <c r="P5" s="476"/>
      <c r="Q5" s="477" t="s">
        <v>71</v>
      </c>
      <c r="R5" s="477"/>
      <c r="S5" s="478">
        <v>2022</v>
      </c>
      <c r="T5" s="478"/>
      <c r="U5" s="479"/>
      <c r="V5" s="49"/>
      <c r="X5" s="49"/>
    </row>
    <row r="6" spans="1:33" s="19" customFormat="1" ht="87" customHeight="1" thickBot="1" x14ac:dyDescent="0.3">
      <c r="A6" s="47"/>
      <c r="D6" s="372" t="s">
        <v>70</v>
      </c>
      <c r="E6" s="495" t="s">
        <v>273</v>
      </c>
      <c r="F6" s="495"/>
      <c r="G6" s="495"/>
      <c r="H6" s="495"/>
      <c r="I6" s="495"/>
      <c r="J6" s="495"/>
      <c r="K6" s="495"/>
      <c r="L6" s="495"/>
      <c r="M6" s="495"/>
      <c r="N6" s="495"/>
      <c r="O6" s="495"/>
      <c r="P6" s="495"/>
      <c r="Q6" s="495"/>
      <c r="R6" s="495"/>
      <c r="S6" s="495"/>
      <c r="T6" s="495"/>
      <c r="U6" s="496"/>
      <c r="V6" s="56"/>
      <c r="X6" s="56"/>
    </row>
    <row r="7" spans="1:33" s="19" customFormat="1" ht="15" x14ac:dyDescent="0.25">
      <c r="A7" s="47"/>
      <c r="B7" s="46"/>
      <c r="C7" s="46"/>
      <c r="H7" s="44"/>
      <c r="I7" s="45"/>
      <c r="J7" s="45"/>
      <c r="O7" s="44"/>
      <c r="P7" s="44"/>
      <c r="U7" s="44"/>
      <c r="V7" s="44"/>
      <c r="X7" s="44"/>
    </row>
    <row r="8" spans="1:33" s="35" customFormat="1" ht="30" customHeight="1" x14ac:dyDescent="0.25">
      <c r="A8" s="43"/>
      <c r="B8" s="414" t="s">
        <v>68</v>
      </c>
      <c r="C8" s="414" t="s">
        <v>67</v>
      </c>
      <c r="D8" s="414" t="s">
        <v>65</v>
      </c>
      <c r="E8" s="445" t="s">
        <v>64</v>
      </c>
      <c r="F8" s="414" t="s">
        <v>63</v>
      </c>
      <c r="G8" s="414"/>
      <c r="H8" s="423" t="s">
        <v>58</v>
      </c>
      <c r="I8" s="418" t="s">
        <v>62</v>
      </c>
      <c r="J8" s="420" t="s">
        <v>61</v>
      </c>
      <c r="K8" s="421"/>
      <c r="L8" s="446" t="s">
        <v>60</v>
      </c>
      <c r="M8" s="414" t="s">
        <v>59</v>
      </c>
      <c r="N8" s="414"/>
      <c r="O8" s="423" t="s">
        <v>58</v>
      </c>
      <c r="P8" s="445" t="s">
        <v>57</v>
      </c>
      <c r="Q8" s="414" t="s">
        <v>56</v>
      </c>
      <c r="R8" s="415" t="s">
        <v>55</v>
      </c>
      <c r="S8" s="414" t="s">
        <v>54</v>
      </c>
      <c r="T8" s="418" t="s">
        <v>53</v>
      </c>
      <c r="U8" s="414" t="s">
        <v>52</v>
      </c>
      <c r="V8" s="482" t="s">
        <v>274</v>
      </c>
      <c r="W8" s="483"/>
      <c r="X8" s="482" t="s">
        <v>305</v>
      </c>
      <c r="Y8" s="494"/>
      <c r="Z8" s="422" t="s">
        <v>689</v>
      </c>
      <c r="AA8" s="422"/>
      <c r="AB8" s="422" t="s">
        <v>690</v>
      </c>
      <c r="AC8" s="422"/>
      <c r="AD8" s="422" t="s">
        <v>691</v>
      </c>
      <c r="AE8" s="422"/>
      <c r="AF8" s="422" t="s">
        <v>692</v>
      </c>
      <c r="AG8" s="422"/>
    </row>
    <row r="9" spans="1:33" s="35" customFormat="1" ht="96.75" customHeight="1" x14ac:dyDescent="0.25">
      <c r="A9" s="43"/>
      <c r="B9" s="414"/>
      <c r="C9" s="414"/>
      <c r="D9" s="414"/>
      <c r="E9" s="445"/>
      <c r="F9" s="42" t="s">
        <v>48</v>
      </c>
      <c r="G9" s="97" t="s">
        <v>47</v>
      </c>
      <c r="H9" s="424"/>
      <c r="I9" s="419"/>
      <c r="J9" s="96" t="s">
        <v>50</v>
      </c>
      <c r="K9" s="39" t="s">
        <v>49</v>
      </c>
      <c r="L9" s="447"/>
      <c r="M9" s="38" t="s">
        <v>48</v>
      </c>
      <c r="N9" s="37" t="s">
        <v>47</v>
      </c>
      <c r="O9" s="424"/>
      <c r="P9" s="445"/>
      <c r="Q9" s="414"/>
      <c r="R9" s="415"/>
      <c r="S9" s="414"/>
      <c r="T9" s="419"/>
      <c r="U9" s="414"/>
      <c r="V9" s="55" t="s">
        <v>117</v>
      </c>
      <c r="W9" s="55" t="s">
        <v>45</v>
      </c>
      <c r="X9" s="55" t="s">
        <v>117</v>
      </c>
      <c r="Y9" s="55" t="s">
        <v>45</v>
      </c>
      <c r="Z9" s="36" t="s">
        <v>693</v>
      </c>
      <c r="AA9" s="36" t="s">
        <v>45</v>
      </c>
      <c r="AB9" s="36" t="s">
        <v>693</v>
      </c>
      <c r="AC9" s="36" t="s">
        <v>45</v>
      </c>
      <c r="AD9" s="36" t="s">
        <v>693</v>
      </c>
      <c r="AE9" s="36" t="s">
        <v>45</v>
      </c>
      <c r="AF9" s="36" t="s">
        <v>693</v>
      </c>
      <c r="AG9" s="36" t="s">
        <v>45</v>
      </c>
    </row>
    <row r="10" spans="1:33" s="19" customFormat="1" ht="197.25" customHeight="1" x14ac:dyDescent="0.25">
      <c r="A10" s="29">
        <v>1</v>
      </c>
      <c r="B10" s="22" t="s">
        <v>275</v>
      </c>
      <c r="C10" s="28" t="s">
        <v>276</v>
      </c>
      <c r="D10" s="22" t="s">
        <v>277</v>
      </c>
      <c r="E10" s="23" t="s">
        <v>16</v>
      </c>
      <c r="F10" s="22">
        <v>2</v>
      </c>
      <c r="G10" s="22">
        <v>3</v>
      </c>
      <c r="H10" s="26" t="str">
        <f>INDEX([9]Listas!$L$4:$P$8,F10,G10)</f>
        <v>MODERADA</v>
      </c>
      <c r="I10" s="27" t="s">
        <v>278</v>
      </c>
      <c r="J10" s="25" t="s">
        <v>23</v>
      </c>
      <c r="K10" s="25" t="str">
        <f>IF('[9]Evaluación de Controles'!F47="X","Probabilidad",IF('[9]Evaluación de Controles'!H47="X","Impacto",))</f>
        <v>Probabilidad</v>
      </c>
      <c r="L10" s="22">
        <f>'[9]Evaluación de Controles'!X47</f>
        <v>85</v>
      </c>
      <c r="M10" s="22">
        <f>IF('[9]Evaluación de Controles'!F47="X",IF(L10&gt;75,IF(F10&gt;2,F10-2,IF(F10&gt;1,F10-1,F10)),IF(L10&gt;50,IF(F10&gt;1,F10-1,F10),F10)),F10)</f>
        <v>1</v>
      </c>
      <c r="N10" s="22">
        <f>IF('[9]Evaluación de Controles'!H47="X",IF(L10&gt;75,IF(G10&gt;2,G10-2,IF(G10&gt;1,G10-1,G10)),IF(L10&gt;50,IF(G10&gt;1,G10-1,G10),G10)),G10)</f>
        <v>1</v>
      </c>
      <c r="O10" s="26" t="str">
        <f>INDEX([9]Listas!$L$4:$P$8,M10,N10)</f>
        <v>BAJA</v>
      </c>
      <c r="P10" s="25"/>
      <c r="Q10" s="24" t="s">
        <v>279</v>
      </c>
      <c r="R10" s="23" t="s">
        <v>165</v>
      </c>
      <c r="S10" s="22" t="s">
        <v>280</v>
      </c>
      <c r="T10" s="22" t="s">
        <v>281</v>
      </c>
      <c r="U10" s="22" t="s">
        <v>282</v>
      </c>
      <c r="V10" s="98">
        <v>0.6</v>
      </c>
      <c r="W10" s="30" t="s">
        <v>283</v>
      </c>
      <c r="X10" s="119">
        <v>0.25</v>
      </c>
      <c r="Y10" s="118" t="s">
        <v>322</v>
      </c>
      <c r="Z10" s="347">
        <v>1</v>
      </c>
      <c r="AA10" s="365" t="s">
        <v>723</v>
      </c>
      <c r="AB10" s="347"/>
      <c r="AC10" s="365"/>
      <c r="AD10" s="145"/>
      <c r="AE10" s="145"/>
      <c r="AF10" s="145"/>
      <c r="AG10" s="145"/>
    </row>
    <row r="11" spans="1:33" s="19" customFormat="1" ht="184.5" customHeight="1" x14ac:dyDescent="0.25">
      <c r="A11" s="29">
        <v>2</v>
      </c>
      <c r="B11" s="22" t="s">
        <v>284</v>
      </c>
      <c r="C11" s="61" t="s">
        <v>285</v>
      </c>
      <c r="D11" s="22" t="s">
        <v>286</v>
      </c>
      <c r="E11" s="23" t="s">
        <v>16</v>
      </c>
      <c r="F11" s="22">
        <v>2</v>
      </c>
      <c r="G11" s="22">
        <v>2</v>
      </c>
      <c r="H11" s="26" t="str">
        <f>INDEX([9]Listas!$L$4:$P$8,F11,G11)</f>
        <v>BAJA</v>
      </c>
      <c r="I11" s="27" t="s">
        <v>287</v>
      </c>
      <c r="J11" s="25" t="s">
        <v>14</v>
      </c>
      <c r="K11" s="25" t="str">
        <f>IF('[9]Evaluación de Controles'!F48="X","Probabilidad",IF('[9]Evaluación de Controles'!H48="X","Impacto",))</f>
        <v>Probabilidad</v>
      </c>
      <c r="L11" s="22">
        <f>'[9]Evaluación de Controles'!X48</f>
        <v>85</v>
      </c>
      <c r="M11" s="22">
        <f>IF('[9]Evaluación de Controles'!F48="X",IF(L11&gt;75,IF(F11&gt;2,F11-2,IF(F11&gt;1,F11-1,F11)),IF(L11&gt;50,IF(F11&gt;1,F11-1,F11),F11)),F11)</f>
        <v>1</v>
      </c>
      <c r="N11" s="22">
        <f>IF('[9]Evaluación de Controles'!H48="X",IF(L11&gt;75,IF(G11&gt;2,G11-2,IF(G11&gt;1,G11-1,G11)),IF(L11&gt;50,IF(G11&gt;1,G11-1,G11),G11)),G11)</f>
        <v>2</v>
      </c>
      <c r="O11" s="26" t="str">
        <f>INDEX([9]Listas!$L$4:$P$8,M11,N11)</f>
        <v>BAJA</v>
      </c>
      <c r="P11" s="25"/>
      <c r="Q11" s="24" t="s">
        <v>288</v>
      </c>
      <c r="R11" s="23" t="s">
        <v>101</v>
      </c>
      <c r="S11" s="22" t="s">
        <v>280</v>
      </c>
      <c r="T11" s="22" t="s">
        <v>289</v>
      </c>
      <c r="U11" s="22" t="s">
        <v>290</v>
      </c>
      <c r="V11" s="73">
        <v>0.75</v>
      </c>
      <c r="W11" s="30" t="s">
        <v>291</v>
      </c>
      <c r="X11" s="119">
        <v>0</v>
      </c>
      <c r="Y11" s="118" t="s">
        <v>323</v>
      </c>
      <c r="Z11" s="347">
        <v>1</v>
      </c>
      <c r="AA11" s="346" t="s">
        <v>724</v>
      </c>
      <c r="AB11" s="347"/>
      <c r="AC11" s="346"/>
      <c r="AD11" s="145"/>
      <c r="AE11" s="145"/>
      <c r="AF11" s="145"/>
      <c r="AG11" s="145"/>
    </row>
    <row r="12" spans="1:33" s="19" customFormat="1" ht="186" customHeight="1" x14ac:dyDescent="0.25">
      <c r="A12" s="29">
        <v>3</v>
      </c>
      <c r="B12" s="22" t="s">
        <v>292</v>
      </c>
      <c r="C12" s="28" t="s">
        <v>293</v>
      </c>
      <c r="D12" s="22" t="s">
        <v>294</v>
      </c>
      <c r="E12" s="23" t="s">
        <v>16</v>
      </c>
      <c r="F12" s="22">
        <v>2</v>
      </c>
      <c r="G12" s="22">
        <v>2</v>
      </c>
      <c r="H12" s="26" t="str">
        <f>INDEX([9]Listas!$L$4:$P$8,F12,G12)</f>
        <v>BAJA</v>
      </c>
      <c r="I12" s="27" t="s">
        <v>295</v>
      </c>
      <c r="J12" s="25" t="s">
        <v>14</v>
      </c>
      <c r="K12" s="25" t="str">
        <f>IF('[9]Evaluación de Controles'!F49="X","Probabilidad",IF('[9]Evaluación de Controles'!H49="X","Impacto",))</f>
        <v>Probabilidad</v>
      </c>
      <c r="L12" s="22">
        <f>'[9]Evaluación de Controles'!X49</f>
        <v>40</v>
      </c>
      <c r="M12" s="22">
        <f>IF('[9]Evaluación de Controles'!F49="X",IF(L12&gt;75,IF(F12&gt;2,F12-2,IF(F12&gt;1,F12-1,F12)),IF(L12&gt;50,IF(F12&gt;1,F12-1,F12),F12)),F12)</f>
        <v>2</v>
      </c>
      <c r="N12" s="22">
        <f>IF('[9]Evaluación de Controles'!H49="X",IF(L12&gt;75,IF(G12&gt;2,G12-2,IF(G12&gt;1,G12-1,G12)),IF(L12&gt;50,IF(G12&gt;1,G12-1,G12),G12)),G12)</f>
        <v>2</v>
      </c>
      <c r="O12" s="26" t="str">
        <f>INDEX([9]Listas!$L$4:$P$8,M12,N12)</f>
        <v>BAJA</v>
      </c>
      <c r="P12" s="25"/>
      <c r="Q12" s="24" t="s">
        <v>296</v>
      </c>
      <c r="R12" s="23" t="s">
        <v>297</v>
      </c>
      <c r="S12" s="22" t="s">
        <v>298</v>
      </c>
      <c r="T12" s="22" t="s">
        <v>299</v>
      </c>
      <c r="U12" s="22" t="s">
        <v>300</v>
      </c>
      <c r="V12" s="73">
        <v>0.75</v>
      </c>
      <c r="W12" s="30" t="s">
        <v>301</v>
      </c>
      <c r="X12" s="119">
        <v>0</v>
      </c>
      <c r="Y12" s="118" t="s">
        <v>324</v>
      </c>
      <c r="Z12" s="347">
        <v>1</v>
      </c>
      <c r="AA12" s="346" t="s">
        <v>725</v>
      </c>
      <c r="AB12" s="347"/>
      <c r="AC12" s="346"/>
      <c r="AD12" s="145"/>
      <c r="AE12" s="145"/>
      <c r="AF12" s="145"/>
      <c r="AG12" s="145"/>
    </row>
    <row r="13" spans="1:33" s="19" customFormat="1" ht="105.75" hidden="1" customHeight="1" x14ac:dyDescent="0.25">
      <c r="A13" s="29"/>
      <c r="B13" s="22"/>
      <c r="C13" s="28"/>
      <c r="D13" s="22"/>
      <c r="E13" s="23"/>
      <c r="F13" s="22"/>
      <c r="G13" s="22"/>
      <c r="H13" s="26"/>
      <c r="I13" s="27"/>
      <c r="J13" s="25"/>
      <c r="K13" s="25"/>
      <c r="L13" s="22"/>
      <c r="M13" s="22"/>
      <c r="N13" s="22"/>
      <c r="O13" s="26"/>
      <c r="P13" s="25"/>
      <c r="Q13" s="24"/>
      <c r="R13" s="23"/>
      <c r="S13" s="22"/>
      <c r="T13" s="22"/>
      <c r="U13" s="22"/>
      <c r="V13" s="75"/>
      <c r="W13" s="76"/>
      <c r="X13" s="73">
        <v>0.25</v>
      </c>
      <c r="Y13" s="74" t="s">
        <v>325</v>
      </c>
    </row>
    <row r="14" spans="1:33" s="19" customFormat="1" ht="109.5" hidden="1" customHeight="1" x14ac:dyDescent="0.25">
      <c r="A14" s="29"/>
      <c r="B14" s="22"/>
      <c r="C14" s="28"/>
      <c r="D14" s="22"/>
      <c r="E14" s="23"/>
      <c r="F14" s="22"/>
      <c r="G14" s="22"/>
      <c r="H14" s="26"/>
      <c r="I14" s="27"/>
      <c r="J14" s="25"/>
      <c r="K14" s="25"/>
      <c r="L14" s="22"/>
      <c r="M14" s="22"/>
      <c r="N14" s="22"/>
      <c r="O14" s="26"/>
      <c r="P14" s="25"/>
      <c r="Q14" s="24"/>
      <c r="R14" s="23"/>
      <c r="S14" s="22"/>
      <c r="T14" s="22"/>
      <c r="U14" s="22"/>
      <c r="V14" s="75"/>
      <c r="W14" s="76"/>
      <c r="X14" s="75"/>
      <c r="Y14" s="76"/>
    </row>
    <row r="15" spans="1:33" x14ac:dyDescent="0.2">
      <c r="B15" s="18"/>
      <c r="C15" s="17"/>
      <c r="D15" s="7"/>
      <c r="E15" s="7"/>
      <c r="F15" s="7"/>
      <c r="G15" s="7"/>
      <c r="H15" s="9"/>
      <c r="I15" s="8"/>
      <c r="J15" s="8"/>
      <c r="K15" s="7"/>
      <c r="L15" s="11"/>
    </row>
    <row r="16" spans="1:33" x14ac:dyDescent="0.2">
      <c r="B16" s="12"/>
      <c r="C16" s="12"/>
      <c r="D16" s="12"/>
      <c r="E16" s="12"/>
      <c r="F16" s="425" t="s">
        <v>6</v>
      </c>
      <c r="G16" s="425"/>
      <c r="H16" s="10">
        <f>COUNTIF(H10:H12,"BAJA")</f>
        <v>2</v>
      </c>
      <c r="I16" s="8"/>
      <c r="J16" s="8"/>
      <c r="K16" s="7"/>
      <c r="L16" s="11"/>
      <c r="M16" s="425" t="s">
        <v>6</v>
      </c>
      <c r="N16" s="425"/>
      <c r="O16" s="10">
        <f>COUNTIF(O10:O12,"BAJA")</f>
        <v>3</v>
      </c>
    </row>
    <row r="17" spans="2:24" x14ac:dyDescent="0.2">
      <c r="B17" s="464"/>
      <c r="C17" s="464"/>
      <c r="D17" s="464"/>
      <c r="E17" s="464"/>
      <c r="F17" s="425" t="s">
        <v>5</v>
      </c>
      <c r="G17" s="425"/>
      <c r="H17" s="10">
        <f>COUNTIF(H10:H12,"MODERADA")</f>
        <v>1</v>
      </c>
      <c r="I17" s="8"/>
      <c r="J17" s="8"/>
      <c r="K17" s="7"/>
      <c r="L17" s="12"/>
      <c r="M17" s="425" t="s">
        <v>5</v>
      </c>
      <c r="N17" s="425"/>
      <c r="O17" s="10">
        <f>COUNTIF(O10:O12,"MODERADA")</f>
        <v>0</v>
      </c>
      <c r="V17" s="1"/>
      <c r="X17" s="1"/>
    </row>
    <row r="18" spans="2:24" x14ac:dyDescent="0.2">
      <c r="B18" s="15"/>
      <c r="D18" s="15"/>
      <c r="E18" s="7"/>
      <c r="F18" s="425" t="s">
        <v>4</v>
      </c>
      <c r="G18" s="425"/>
      <c r="H18" s="10">
        <f>COUNTIF(H10:H12,"ALTA")</f>
        <v>0</v>
      </c>
      <c r="I18" s="8"/>
      <c r="J18" s="8"/>
      <c r="K18" s="7"/>
      <c r="L18" s="7"/>
      <c r="M18" s="425" t="s">
        <v>4</v>
      </c>
      <c r="N18" s="425"/>
      <c r="O18" s="10">
        <f>COUNTIF(O10:O12,"ALTA")</f>
        <v>0</v>
      </c>
      <c r="P18" s="1"/>
      <c r="U18" s="1"/>
      <c r="V18" s="1"/>
      <c r="X18" s="1"/>
    </row>
    <row r="19" spans="2:24" ht="15.75" x14ac:dyDescent="0.2">
      <c r="B19" s="14" t="s">
        <v>3</v>
      </c>
      <c r="D19" s="13" t="s">
        <v>2</v>
      </c>
      <c r="E19" s="7"/>
      <c r="F19" s="425" t="s">
        <v>1</v>
      </c>
      <c r="G19" s="425"/>
      <c r="H19" s="10">
        <f>COUNTIF(H10:H12,"EXTREMA")</f>
        <v>0</v>
      </c>
      <c r="I19" s="8"/>
      <c r="J19" s="8"/>
      <c r="K19" s="7"/>
      <c r="L19" s="7"/>
      <c r="M19" s="425" t="s">
        <v>1</v>
      </c>
      <c r="N19" s="425"/>
      <c r="O19" s="10">
        <f>COUNTIF(O10:O12,"EXTREMA")</f>
        <v>0</v>
      </c>
      <c r="P19" s="1"/>
      <c r="U19" s="1"/>
      <c r="V19" s="1"/>
      <c r="X19" s="1"/>
    </row>
    <row r="20" spans="2:24" x14ac:dyDescent="0.2">
      <c r="D20" s="7"/>
      <c r="F20" s="7"/>
      <c r="G20" s="7"/>
      <c r="H20" s="9"/>
      <c r="I20" s="8"/>
      <c r="J20" s="8"/>
      <c r="K20" s="7"/>
      <c r="L20" s="7" t="s">
        <v>0</v>
      </c>
      <c r="O20" s="1"/>
      <c r="P20" s="1"/>
      <c r="U20" s="1"/>
      <c r="V20" s="1"/>
      <c r="X20" s="1"/>
    </row>
    <row r="21" spans="2:24" x14ac:dyDescent="0.2">
      <c r="D21" s="7"/>
      <c r="F21" s="7"/>
      <c r="G21" s="7"/>
      <c r="H21" s="9"/>
      <c r="I21" s="8"/>
      <c r="J21" s="8"/>
      <c r="K21" s="7"/>
      <c r="L21" s="7"/>
      <c r="O21" s="1"/>
      <c r="P21" s="1"/>
      <c r="U21" s="1"/>
      <c r="V21" s="1"/>
      <c r="X21" s="1"/>
    </row>
    <row r="22" spans="2:24" ht="15.75" x14ac:dyDescent="0.2">
      <c r="B22" s="6"/>
      <c r="C22" s="5"/>
      <c r="D22" s="7"/>
      <c r="F22" s="7"/>
      <c r="G22" s="7"/>
      <c r="H22" s="9"/>
      <c r="I22" s="8"/>
      <c r="J22" s="8"/>
      <c r="K22" s="7"/>
      <c r="L22" s="7"/>
      <c r="O22" s="1"/>
      <c r="P22" s="1"/>
      <c r="U22" s="1"/>
      <c r="V22" s="1"/>
      <c r="X22" s="1"/>
    </row>
    <row r="23" spans="2:24" x14ac:dyDescent="0.2">
      <c r="G23" s="7"/>
      <c r="H23" s="9"/>
      <c r="O23" s="1"/>
      <c r="P23" s="1"/>
      <c r="U23" s="1"/>
      <c r="V23" s="1"/>
      <c r="X23" s="1"/>
    </row>
    <row r="24" spans="2:24" x14ac:dyDescent="0.2">
      <c r="E24" s="7"/>
      <c r="G24" s="7"/>
      <c r="H24" s="9"/>
      <c r="O24" s="1"/>
      <c r="P24" s="1"/>
      <c r="U24" s="1"/>
      <c r="V24" s="1"/>
      <c r="X24" s="1"/>
    </row>
    <row r="25" spans="2:24" x14ac:dyDescent="0.2">
      <c r="G25" s="7"/>
      <c r="H25" s="9"/>
      <c r="O25" s="1"/>
      <c r="P25" s="1"/>
      <c r="U25" s="1"/>
      <c r="V25" s="1"/>
      <c r="X25" s="1"/>
    </row>
    <row r="26" spans="2:24" x14ac:dyDescent="0.2">
      <c r="G26" s="7"/>
      <c r="H26" s="9"/>
      <c r="O26" s="1"/>
      <c r="P26" s="1"/>
      <c r="U26" s="1"/>
      <c r="V26" s="1"/>
      <c r="X26" s="1"/>
    </row>
    <row r="27" spans="2:24" x14ac:dyDescent="0.2">
      <c r="G27" s="7"/>
      <c r="H27" s="9"/>
      <c r="O27" s="1"/>
      <c r="P27" s="1"/>
      <c r="U27" s="1"/>
      <c r="V27" s="1"/>
      <c r="X27" s="1"/>
    </row>
    <row r="28" spans="2:24" x14ac:dyDescent="0.2">
      <c r="G28" s="7"/>
      <c r="H28" s="9"/>
      <c r="O28" s="1"/>
      <c r="P28" s="1"/>
      <c r="U28" s="1"/>
      <c r="V28" s="1"/>
      <c r="X28" s="1"/>
    </row>
    <row r="29" spans="2:24" x14ac:dyDescent="0.2">
      <c r="G29" s="7"/>
      <c r="H29" s="9"/>
      <c r="O29" s="1"/>
      <c r="P29" s="1"/>
      <c r="U29" s="1"/>
      <c r="V29" s="1"/>
      <c r="X29" s="1"/>
    </row>
    <row r="30" spans="2:24" x14ac:dyDescent="0.2">
      <c r="G30" s="7"/>
      <c r="H30" s="9"/>
      <c r="O30" s="1"/>
      <c r="P30" s="1"/>
      <c r="U30" s="1"/>
      <c r="V30" s="1"/>
      <c r="X30" s="1"/>
    </row>
    <row r="31" spans="2:24" x14ac:dyDescent="0.2">
      <c r="O31" s="1"/>
      <c r="P31" s="1"/>
      <c r="U31" s="1"/>
      <c r="V31" s="1"/>
      <c r="X31" s="1"/>
    </row>
    <row r="32" spans="2:24" x14ac:dyDescent="0.2">
      <c r="O32" s="1"/>
      <c r="P32" s="1"/>
      <c r="U32" s="1"/>
      <c r="V32" s="1"/>
      <c r="X32" s="1"/>
    </row>
    <row r="33" spans="8:24" x14ac:dyDescent="0.2">
      <c r="O33" s="1"/>
      <c r="P33" s="1"/>
      <c r="U33" s="1"/>
      <c r="V33" s="1"/>
      <c r="X33" s="1"/>
    </row>
    <row r="34" spans="8:24" x14ac:dyDescent="0.2">
      <c r="H34" s="1"/>
      <c r="I34" s="1"/>
      <c r="J34" s="1"/>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sheetData>
  <mergeCells count="38">
    <mergeCell ref="E1:X1"/>
    <mergeCell ref="E2:X2"/>
    <mergeCell ref="S5:U5"/>
    <mergeCell ref="V8:W8"/>
    <mergeCell ref="X8:Y8"/>
    <mergeCell ref="Z8:AA8"/>
    <mergeCell ref="E5:P5"/>
    <mergeCell ref="Q5:R5"/>
    <mergeCell ref="AD8:AE8"/>
    <mergeCell ref="AF8:AG8"/>
    <mergeCell ref="E6:U6"/>
    <mergeCell ref="Q8:Q9"/>
    <mergeCell ref="S8:S9"/>
    <mergeCell ref="T8:T9"/>
    <mergeCell ref="J8:K8"/>
    <mergeCell ref="L8:L9"/>
    <mergeCell ref="M8:N8"/>
    <mergeCell ref="AB8:AC8"/>
    <mergeCell ref="U8:U9"/>
    <mergeCell ref="F19:G19"/>
    <mergeCell ref="M19:N19"/>
    <mergeCell ref="F18:G18"/>
    <mergeCell ref="M18:N18"/>
    <mergeCell ref="R8:R9"/>
    <mergeCell ref="I8:I9"/>
    <mergeCell ref="F16:G16"/>
    <mergeCell ref="M16:N16"/>
    <mergeCell ref="F8:G8"/>
    <mergeCell ref="H8:H9"/>
    <mergeCell ref="B17:E17"/>
    <mergeCell ref="O8:O9"/>
    <mergeCell ref="P8:P9"/>
    <mergeCell ref="F17:G17"/>
    <mergeCell ref="M17:N17"/>
    <mergeCell ref="D8:D9"/>
    <mergeCell ref="B8:B9"/>
    <mergeCell ref="C8:C9"/>
    <mergeCell ref="E8:E9"/>
  </mergeCells>
  <conditionalFormatting sqref="H7 O7 H15:H1048576 O15:O1048576">
    <cfRule type="cellIs" dxfId="78" priority="82" operator="equal">
      <formula>"BAJA"</formula>
    </cfRule>
  </conditionalFormatting>
  <conditionalFormatting sqref="H7 O7 H15:H1048576 O15:O1048576">
    <cfRule type="cellIs" dxfId="77" priority="79" operator="equal">
      <formula>"EXTREMA"</formula>
    </cfRule>
    <cfRule type="cellIs" dxfId="76" priority="80" operator="equal">
      <formula>"ALTA"</formula>
    </cfRule>
    <cfRule type="cellIs" dxfId="75" priority="81" operator="equal">
      <formula>"MODERADA"</formula>
    </cfRule>
  </conditionalFormatting>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H16:H19">
    <cfRule type="cellIs" dxfId="74" priority="77" operator="equal">
      <formula>"BAJA"</formula>
    </cfRule>
  </conditionalFormatting>
  <conditionalFormatting sqref="H16:H19">
    <cfRule type="cellIs" dxfId="73" priority="74" operator="equal">
      <formula>"EXTREMA"</formula>
    </cfRule>
    <cfRule type="cellIs" dxfId="72" priority="75" operator="equal">
      <formula>"ALTA"</formula>
    </cfRule>
    <cfRule type="cellIs" dxfId="71" priority="76" operator="equal">
      <formula>"MODERADA"</formula>
    </cfRule>
  </conditionalFormatting>
  <conditionalFormatting sqref="F16:F19">
    <cfRule type="colorScale" priority="73">
      <colorScale>
        <cfvo type="num" val="1"/>
        <cfvo type="num" val="3"/>
        <cfvo type="num" val="5"/>
        <color theme="6" tint="-0.499984740745262"/>
        <color rgb="FFFFFF00"/>
        <color rgb="FFC00000"/>
      </colorScale>
    </cfRule>
  </conditionalFormatting>
  <conditionalFormatting sqref="H16:H19">
    <cfRule type="cellIs" dxfId="70" priority="72" operator="equal">
      <formula>"BAJA"</formula>
    </cfRule>
  </conditionalFormatting>
  <conditionalFormatting sqref="H16:H19">
    <cfRule type="cellIs" dxfId="69" priority="69" operator="equal">
      <formula>"EXTREMA"</formula>
    </cfRule>
    <cfRule type="cellIs" dxfId="68" priority="70" operator="equal">
      <formula>"ALTA"</formula>
    </cfRule>
    <cfRule type="cellIs" dxfId="67" priority="71" operator="equal">
      <formula>"MODERADA"</formula>
    </cfRule>
  </conditionalFormatting>
  <conditionalFormatting sqref="F16:F19">
    <cfRule type="colorScale" priority="68">
      <colorScale>
        <cfvo type="num" val="1"/>
        <cfvo type="num" val="3"/>
        <cfvo type="num" val="5"/>
        <color theme="6" tint="-0.499984740745262"/>
        <color rgb="FFFFFF00"/>
        <color rgb="FFC00000"/>
      </colorScale>
    </cfRule>
  </conditionalFormatting>
  <conditionalFormatting sqref="H16:H19">
    <cfRule type="cellIs" dxfId="66" priority="67" operator="equal">
      <formula>"BAJA"</formula>
    </cfRule>
  </conditionalFormatting>
  <conditionalFormatting sqref="H16:H19">
    <cfRule type="cellIs" dxfId="65" priority="64" operator="equal">
      <formula>"EXTREMA"</formula>
    </cfRule>
    <cfRule type="cellIs" dxfId="64" priority="65" operator="equal">
      <formula>"ALTA"</formula>
    </cfRule>
    <cfRule type="cellIs" dxfId="63" priority="66" operator="equal">
      <formula>"MODERADA"</formula>
    </cfRule>
  </conditionalFormatting>
  <conditionalFormatting sqref="F16:F19">
    <cfRule type="colorScale" priority="63">
      <colorScale>
        <cfvo type="num" val="1"/>
        <cfvo type="num" val="3"/>
        <cfvo type="num" val="5"/>
        <color theme="6" tint="-0.499984740745262"/>
        <color rgb="FFFFFF00"/>
        <color rgb="FFC00000"/>
      </colorScale>
    </cfRule>
  </conditionalFormatting>
  <conditionalFormatting sqref="H16:H19">
    <cfRule type="cellIs" dxfId="62" priority="62" operator="equal">
      <formula>"BAJA"</formula>
    </cfRule>
  </conditionalFormatting>
  <conditionalFormatting sqref="H16:H19">
    <cfRule type="cellIs" dxfId="61" priority="59" operator="equal">
      <formula>"EXTREMA"</formula>
    </cfRule>
    <cfRule type="cellIs" dxfId="60" priority="60" operator="equal">
      <formula>"ALTA"</formula>
    </cfRule>
    <cfRule type="cellIs" dxfId="59" priority="61" operator="equal">
      <formula>"MODERADA"</formula>
    </cfRule>
  </conditionalFormatting>
  <conditionalFormatting sqref="F16:F19">
    <cfRule type="colorScale" priority="58">
      <colorScale>
        <cfvo type="num" val="1"/>
        <cfvo type="num" val="3"/>
        <cfvo type="num" val="5"/>
        <color theme="6" tint="-0.499984740745262"/>
        <color rgb="FFFFFF00"/>
        <color rgb="FFC00000"/>
      </colorScale>
    </cfRule>
  </conditionalFormatting>
  <conditionalFormatting sqref="H16:H19">
    <cfRule type="cellIs" dxfId="58" priority="57" operator="equal">
      <formula>"BAJA"</formula>
    </cfRule>
  </conditionalFormatting>
  <conditionalFormatting sqref="H16:H19">
    <cfRule type="cellIs" dxfId="57" priority="54" operator="equal">
      <formula>"EXTREMA"</formula>
    </cfRule>
    <cfRule type="cellIs" dxfId="56" priority="55" operator="equal">
      <formula>"ALTA"</formula>
    </cfRule>
    <cfRule type="cellIs" dxfId="55" priority="56" operator="equal">
      <formula>"MODERADA"</formula>
    </cfRule>
  </conditionalFormatting>
  <conditionalFormatting sqref="F16:F19">
    <cfRule type="colorScale" priority="53">
      <colorScale>
        <cfvo type="num" val="1"/>
        <cfvo type="num" val="3"/>
        <cfvo type="num" val="5"/>
        <color theme="6" tint="-0.499984740745262"/>
        <color rgb="FFFFFF00"/>
        <color rgb="FFC00000"/>
      </colorScale>
    </cfRule>
  </conditionalFormatting>
  <conditionalFormatting sqref="H16:H19">
    <cfRule type="cellIs" dxfId="54" priority="52" operator="equal">
      <formula>"BAJA"</formula>
    </cfRule>
  </conditionalFormatting>
  <conditionalFormatting sqref="H16:H19">
    <cfRule type="cellIs" dxfId="53" priority="49" operator="equal">
      <formula>"EXTREMA"</formula>
    </cfRule>
    <cfRule type="cellIs" dxfId="52" priority="50" operator="equal">
      <formula>"ALTA"</formula>
    </cfRule>
    <cfRule type="cellIs" dxfId="51" priority="51" operator="equal">
      <formula>"MODERADA"</formula>
    </cfRule>
  </conditionalFormatting>
  <conditionalFormatting sqref="O16:O19">
    <cfRule type="cellIs" dxfId="50" priority="48" operator="equal">
      <formula>"BAJA"</formula>
    </cfRule>
  </conditionalFormatting>
  <conditionalFormatting sqref="O16:O19">
    <cfRule type="cellIs" dxfId="49" priority="45" operator="equal">
      <formula>"EXTREMA"</formula>
    </cfRule>
    <cfRule type="cellIs" dxfId="48" priority="46" operator="equal">
      <formula>"ALTA"</formula>
    </cfRule>
    <cfRule type="cellIs" dxfId="47" priority="47" operator="equal">
      <formula>"MODERADA"</formula>
    </cfRule>
  </conditionalFormatting>
  <conditionalFormatting sqref="M16:M19">
    <cfRule type="colorScale" priority="44">
      <colorScale>
        <cfvo type="num" val="1"/>
        <cfvo type="num" val="3"/>
        <cfvo type="num" val="5"/>
        <color theme="6" tint="-0.499984740745262"/>
        <color rgb="FFFFFF00"/>
        <color rgb="FFC00000"/>
      </colorScale>
    </cfRule>
  </conditionalFormatting>
  <conditionalFormatting sqref="O16:O19">
    <cfRule type="cellIs" dxfId="46" priority="43" operator="equal">
      <formula>"BAJA"</formula>
    </cfRule>
  </conditionalFormatting>
  <conditionalFormatting sqref="O16:O19">
    <cfRule type="cellIs" dxfId="45" priority="40" operator="equal">
      <formula>"EXTREMA"</formula>
    </cfRule>
    <cfRule type="cellIs" dxfId="44" priority="41" operator="equal">
      <formula>"ALTA"</formula>
    </cfRule>
    <cfRule type="cellIs" dxfId="43" priority="42" operator="equal">
      <formula>"MODERADA"</formula>
    </cfRule>
  </conditionalFormatting>
  <conditionalFormatting sqref="M16:M19">
    <cfRule type="colorScale" priority="39">
      <colorScale>
        <cfvo type="num" val="1"/>
        <cfvo type="num" val="3"/>
        <cfvo type="num" val="5"/>
        <color theme="6" tint="-0.499984740745262"/>
        <color rgb="FFFFFF00"/>
        <color rgb="FFC00000"/>
      </colorScale>
    </cfRule>
  </conditionalFormatting>
  <conditionalFormatting sqref="O16:O19">
    <cfRule type="cellIs" dxfId="42" priority="38" operator="equal">
      <formula>"BAJA"</formula>
    </cfRule>
  </conditionalFormatting>
  <conditionalFormatting sqref="O16:O19">
    <cfRule type="cellIs" dxfId="41" priority="35" operator="equal">
      <formula>"EXTREMA"</formula>
    </cfRule>
    <cfRule type="cellIs" dxfId="40" priority="36" operator="equal">
      <formula>"ALTA"</formula>
    </cfRule>
    <cfRule type="cellIs" dxfId="39" priority="37" operator="equal">
      <formula>"MODERADA"</formula>
    </cfRule>
  </conditionalFormatting>
  <conditionalFormatting sqref="M16:M19">
    <cfRule type="colorScale" priority="34">
      <colorScale>
        <cfvo type="num" val="1"/>
        <cfvo type="num" val="3"/>
        <cfvo type="num" val="5"/>
        <color theme="6" tint="-0.499984740745262"/>
        <color rgb="FFFFFF00"/>
        <color rgb="FFC00000"/>
      </colorScale>
    </cfRule>
  </conditionalFormatting>
  <conditionalFormatting sqref="O16:O19">
    <cfRule type="cellIs" dxfId="38" priority="33" operator="equal">
      <formula>"BAJA"</formula>
    </cfRule>
  </conditionalFormatting>
  <conditionalFormatting sqref="O16:O19">
    <cfRule type="cellIs" dxfId="37" priority="30" operator="equal">
      <formula>"EXTREMA"</formula>
    </cfRule>
    <cfRule type="cellIs" dxfId="36" priority="31" operator="equal">
      <formula>"ALTA"</formula>
    </cfRule>
    <cfRule type="cellIs" dxfId="35" priority="32" operator="equal">
      <formula>"MODERADA"</formula>
    </cfRule>
  </conditionalFormatting>
  <conditionalFormatting sqref="M16:M19">
    <cfRule type="colorScale" priority="29">
      <colorScale>
        <cfvo type="num" val="1"/>
        <cfvo type="num" val="3"/>
        <cfvo type="num" val="5"/>
        <color theme="6" tint="-0.499984740745262"/>
        <color rgb="FFFFFF00"/>
        <color rgb="FFC00000"/>
      </colorScale>
    </cfRule>
  </conditionalFormatting>
  <conditionalFormatting sqref="O16:O19">
    <cfRule type="cellIs" dxfId="34" priority="28" operator="equal">
      <formula>"BAJA"</formula>
    </cfRule>
  </conditionalFormatting>
  <conditionalFormatting sqref="O16:O19">
    <cfRule type="cellIs" dxfId="33" priority="25" operator="equal">
      <formula>"EXTREMA"</formula>
    </cfRule>
    <cfRule type="cellIs" dxfId="32" priority="26" operator="equal">
      <formula>"ALTA"</formula>
    </cfRule>
    <cfRule type="cellIs" dxfId="31" priority="27" operator="equal">
      <formula>"MODERADA"</formula>
    </cfRule>
  </conditionalFormatting>
  <conditionalFormatting sqref="M16:M19">
    <cfRule type="colorScale" priority="24">
      <colorScale>
        <cfvo type="num" val="1"/>
        <cfvo type="num" val="3"/>
        <cfvo type="num" val="5"/>
        <color theme="6" tint="-0.499984740745262"/>
        <color rgb="FFFFFF00"/>
        <color rgb="FFC00000"/>
      </colorScale>
    </cfRule>
  </conditionalFormatting>
  <conditionalFormatting sqref="O16:O19">
    <cfRule type="cellIs" dxfId="30" priority="23" operator="equal">
      <formula>"BAJA"</formula>
    </cfRule>
  </conditionalFormatting>
  <conditionalFormatting sqref="O16:O19">
    <cfRule type="cellIs" dxfId="29" priority="20" operator="equal">
      <formula>"EXTREMA"</formula>
    </cfRule>
    <cfRule type="cellIs" dxfId="28" priority="21" operator="equal">
      <formula>"ALTA"</formula>
    </cfRule>
    <cfRule type="cellIs" dxfId="27" priority="22" operator="equal">
      <formula>"MODERADA"</formula>
    </cfRule>
  </conditionalFormatting>
  <conditionalFormatting sqref="H10:H14">
    <cfRule type="cellIs" dxfId="26" priority="16" operator="equal">
      <formula>"EXTREMA"</formula>
    </cfRule>
    <cfRule type="cellIs" dxfId="25" priority="17" operator="equal">
      <formula>"ALTA"</formula>
    </cfRule>
    <cfRule type="cellIs" dxfId="24" priority="18" operator="equal">
      <formula>"MODERADA"</formula>
    </cfRule>
    <cfRule type="cellIs" dxfId="23" priority="19" operator="equal">
      <formula>"BAJA"</formula>
    </cfRule>
  </conditionalFormatting>
  <conditionalFormatting sqref="O10:O14">
    <cfRule type="cellIs" dxfId="22" priority="12" operator="equal">
      <formula>"EXTREMA"</formula>
    </cfRule>
    <cfRule type="cellIs" dxfId="21" priority="13" operator="equal">
      <formula>"ALTA"</formula>
    </cfRule>
    <cfRule type="cellIs" dxfId="20" priority="14" operator="equal">
      <formula>"MODERADA"</formula>
    </cfRule>
    <cfRule type="cellIs" dxfId="19" priority="15" operator="equal">
      <formula>"BAJA"</formula>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H8:H9 O8:O9">
    <cfRule type="cellIs" dxfId="18" priority="10" operator="equal">
      <formula>"BAJA"</formula>
    </cfRule>
  </conditionalFormatting>
  <conditionalFormatting sqref="H8:H9 O8:O9">
    <cfRule type="cellIs" dxfId="17" priority="7" operator="equal">
      <formula>"EXTREMA"</formula>
    </cfRule>
    <cfRule type="cellIs" dxfId="16" priority="8" operator="equal">
      <formula>"ALTA"</formula>
    </cfRule>
    <cfRule type="cellIs" dxfId="15" priority="9" operator="equal">
      <formula>"MODERADA"</formula>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K3 R3">
    <cfRule type="cellIs" dxfId="14" priority="5" operator="equal">
      <formula>"BAJA"</formula>
    </cfRule>
  </conditionalFormatting>
  <conditionalFormatting sqref="K3 R3">
    <cfRule type="cellIs" dxfId="13" priority="2" operator="equal">
      <formula>"EXTREMA"</formula>
    </cfRule>
    <cfRule type="cellIs" dxfId="12" priority="3" operator="equal">
      <formula>"ALTA"</formula>
    </cfRule>
    <cfRule type="cellIs" dxfId="11"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1811023622047245" top="0.35433070866141736" bottom="0.35433070866141736" header="0.31496062992125984" footer="0.31496062992125984"/>
  <pageSetup paperSize="5" scale="49" fitToHeight="9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0000"/>
    <pageSetUpPr fitToPage="1"/>
  </sheetPr>
  <dimension ref="A1:Y54"/>
  <sheetViews>
    <sheetView view="pageBreakPreview" zoomScale="60" zoomScaleNormal="70" workbookViewId="0">
      <selection activeCell="D16" sqref="D16"/>
    </sheetView>
  </sheetViews>
  <sheetFormatPr baseColWidth="10" defaultColWidth="11.42578125" defaultRowHeight="15" x14ac:dyDescent="0.25"/>
  <cols>
    <col min="1" max="1" width="2.7109375" style="142" customWidth="1"/>
    <col min="2" max="2" width="6.7109375" style="160" customWidth="1"/>
    <col min="3" max="3" width="6.7109375" style="140" customWidth="1"/>
    <col min="4" max="4" width="24.7109375" style="138" customWidth="1"/>
    <col min="5" max="5" width="40.140625" style="163" customWidth="1"/>
    <col min="6" max="9" width="4.7109375" style="47" customWidth="1"/>
    <col min="10" max="10" width="6.5703125" style="47" customWidth="1"/>
    <col min="11" max="11" width="7" style="47" customWidth="1"/>
    <col min="12" max="23" width="4.7109375" style="47" customWidth="1"/>
    <col min="24" max="24" width="8.7109375" style="45" customWidth="1"/>
    <col min="25" max="25" width="24.7109375" style="47" customWidth="1"/>
    <col min="26" max="16384" width="11.42578125" style="47"/>
  </cols>
  <sheetData>
    <row r="1" spans="1:25" s="138" customFormat="1" ht="135.94999999999999" customHeight="1" x14ac:dyDescent="0.25">
      <c r="A1" s="137"/>
      <c r="C1" s="139"/>
      <c r="D1" s="498" t="s">
        <v>424</v>
      </c>
      <c r="E1" s="499"/>
      <c r="F1" s="497" t="s">
        <v>425</v>
      </c>
      <c r="G1" s="497"/>
      <c r="H1" s="497" t="s">
        <v>426</v>
      </c>
      <c r="I1" s="497"/>
      <c r="J1" s="497" t="s">
        <v>427</v>
      </c>
      <c r="K1" s="497"/>
      <c r="L1" s="497" t="s">
        <v>428</v>
      </c>
      <c r="M1" s="497"/>
      <c r="N1" s="497" t="s">
        <v>429</v>
      </c>
      <c r="O1" s="497"/>
      <c r="P1" s="497" t="s">
        <v>430</v>
      </c>
      <c r="Q1" s="497"/>
      <c r="R1" s="497" t="s">
        <v>431</v>
      </c>
      <c r="S1" s="497"/>
      <c r="T1" s="497" t="s">
        <v>432</v>
      </c>
      <c r="U1" s="497"/>
      <c r="V1" s="497" t="s">
        <v>433</v>
      </c>
      <c r="W1" s="497"/>
      <c r="X1" s="500" t="s">
        <v>434</v>
      </c>
      <c r="Y1" s="501"/>
    </row>
    <row r="2" spans="1:25" s="138" customFormat="1" ht="18" customHeight="1" x14ac:dyDescent="0.25">
      <c r="A2" s="137"/>
      <c r="B2" s="506" t="s">
        <v>435</v>
      </c>
      <c r="C2" s="507" t="s">
        <v>436</v>
      </c>
      <c r="D2" s="509" t="s">
        <v>437</v>
      </c>
      <c r="E2" s="509" t="s">
        <v>438</v>
      </c>
      <c r="F2" s="505" t="s">
        <v>439</v>
      </c>
      <c r="G2" s="505"/>
      <c r="H2" s="505" t="s">
        <v>439</v>
      </c>
      <c r="I2" s="505"/>
      <c r="J2" s="505" t="s">
        <v>440</v>
      </c>
      <c r="K2" s="505"/>
      <c r="L2" s="505" t="s">
        <v>441</v>
      </c>
      <c r="M2" s="505"/>
      <c r="N2" s="505" t="s">
        <v>440</v>
      </c>
      <c r="O2" s="505"/>
      <c r="P2" s="505" t="s">
        <v>442</v>
      </c>
      <c r="Q2" s="505"/>
      <c r="R2" s="505" t="s">
        <v>440</v>
      </c>
      <c r="S2" s="505"/>
      <c r="T2" s="505" t="s">
        <v>442</v>
      </c>
      <c r="U2" s="505"/>
      <c r="V2" s="505" t="s">
        <v>443</v>
      </c>
      <c r="W2" s="505"/>
      <c r="X2" s="511" t="s">
        <v>444</v>
      </c>
      <c r="Y2" s="513" t="s">
        <v>445</v>
      </c>
    </row>
    <row r="3" spans="1:25" s="45" customFormat="1" ht="18" customHeight="1" x14ac:dyDescent="0.25">
      <c r="A3" s="140"/>
      <c r="B3" s="506"/>
      <c r="C3" s="508"/>
      <c r="D3" s="510"/>
      <c r="E3" s="510"/>
      <c r="F3" s="141" t="s">
        <v>446</v>
      </c>
      <c r="G3" s="141" t="s">
        <v>447</v>
      </c>
      <c r="H3" s="141" t="s">
        <v>446</v>
      </c>
      <c r="I3" s="141" t="s">
        <v>447</v>
      </c>
      <c r="J3" s="141" t="s">
        <v>446</v>
      </c>
      <c r="K3" s="141" t="s">
        <v>447</v>
      </c>
      <c r="L3" s="141" t="s">
        <v>446</v>
      </c>
      <c r="M3" s="141" t="s">
        <v>447</v>
      </c>
      <c r="N3" s="141" t="s">
        <v>446</v>
      </c>
      <c r="O3" s="141" t="s">
        <v>447</v>
      </c>
      <c r="P3" s="141" t="s">
        <v>446</v>
      </c>
      <c r="Q3" s="141" t="s">
        <v>447</v>
      </c>
      <c r="R3" s="141" t="s">
        <v>446</v>
      </c>
      <c r="S3" s="141" t="s">
        <v>447</v>
      </c>
      <c r="T3" s="141" t="s">
        <v>446</v>
      </c>
      <c r="U3" s="141" t="s">
        <v>447</v>
      </c>
      <c r="V3" s="141" t="s">
        <v>446</v>
      </c>
      <c r="W3" s="141" t="s">
        <v>447</v>
      </c>
      <c r="X3" s="512"/>
      <c r="Y3" s="514"/>
    </row>
    <row r="4" spans="1:25" ht="45" x14ac:dyDescent="0.25">
      <c r="B4" s="502" t="s">
        <v>258</v>
      </c>
      <c r="C4" s="143">
        <v>1.1000000000000001</v>
      </c>
      <c r="D4" s="144" t="s">
        <v>448</v>
      </c>
      <c r="E4" s="144" t="s">
        <v>449</v>
      </c>
      <c r="F4" s="145" t="s">
        <v>450</v>
      </c>
      <c r="G4" s="145"/>
      <c r="H4" s="145"/>
      <c r="I4" s="145" t="s">
        <v>450</v>
      </c>
      <c r="J4" s="145"/>
      <c r="K4" s="145" t="s">
        <v>450</v>
      </c>
      <c r="L4" s="145" t="s">
        <v>450</v>
      </c>
      <c r="M4" s="145"/>
      <c r="N4" s="145"/>
      <c r="O4" s="145" t="s">
        <v>450</v>
      </c>
      <c r="P4" s="145" t="s">
        <v>450</v>
      </c>
      <c r="Q4" s="145"/>
      <c r="R4" s="145" t="s">
        <v>450</v>
      </c>
      <c r="S4" s="145"/>
      <c r="T4" s="145" t="s">
        <v>450</v>
      </c>
      <c r="U4" s="145"/>
      <c r="V4" s="145" t="s">
        <v>450</v>
      </c>
      <c r="W4" s="145"/>
      <c r="X4" s="146">
        <f>IF(J4="X",15,0)+IF(L4="X",5,0)+IF(N4="X",15,0)+IF(P4="X",10,0)+IF(R4="X",15,0)+IF(T4="X",10,0)+IF(V4="X",30,0)</f>
        <v>70</v>
      </c>
      <c r="Y4" s="147" t="s">
        <v>451</v>
      </c>
    </row>
    <row r="5" spans="1:25" ht="56.1" customHeight="1" x14ac:dyDescent="0.25">
      <c r="B5" s="503"/>
      <c r="C5" s="143">
        <v>1.2</v>
      </c>
      <c r="D5" s="144" t="s">
        <v>452</v>
      </c>
      <c r="E5" s="144" t="s">
        <v>453</v>
      </c>
      <c r="F5" s="145" t="s">
        <v>450</v>
      </c>
      <c r="G5" s="145"/>
      <c r="H5" s="145" t="s">
        <v>450</v>
      </c>
      <c r="I5" s="145"/>
      <c r="J5" s="145"/>
      <c r="K5" s="145" t="s">
        <v>450</v>
      </c>
      <c r="L5" s="145"/>
      <c r="M5" s="145" t="s">
        <v>450</v>
      </c>
      <c r="N5" s="145"/>
      <c r="O5" s="145" t="s">
        <v>450</v>
      </c>
      <c r="P5" s="145" t="s">
        <v>450</v>
      </c>
      <c r="Q5" s="145"/>
      <c r="R5" s="145"/>
      <c r="S5" s="145" t="s">
        <v>450</v>
      </c>
      <c r="T5" s="145"/>
      <c r="U5" s="145" t="s">
        <v>450</v>
      </c>
      <c r="V5" s="145"/>
      <c r="W5" s="145" t="s">
        <v>450</v>
      </c>
      <c r="X5" s="148">
        <f t="shared" ref="X5:X49" si="0">IF(J5="X",15,0)+IF(L5="X",5,0)+IF(N5="X",15,0)+IF(P5="X",10,0)+IF(R5="X",15,0)+IF(T5="X",10,0)+IF(V5="X",30,0)</f>
        <v>10</v>
      </c>
      <c r="Y5" s="147" t="s">
        <v>451</v>
      </c>
    </row>
    <row r="6" spans="1:25" ht="56.1" customHeight="1" x14ac:dyDescent="0.25">
      <c r="B6" s="503"/>
      <c r="C6" s="143">
        <v>1.3</v>
      </c>
      <c r="D6" s="144" t="s">
        <v>454</v>
      </c>
      <c r="E6" s="144" t="s">
        <v>455</v>
      </c>
      <c r="F6" s="145" t="s">
        <v>450</v>
      </c>
      <c r="G6" s="145"/>
      <c r="H6" s="145" t="s">
        <v>450</v>
      </c>
      <c r="I6" s="145"/>
      <c r="J6" s="145"/>
      <c r="K6" s="145" t="s">
        <v>450</v>
      </c>
      <c r="L6" s="145" t="s">
        <v>450</v>
      </c>
      <c r="M6" s="145"/>
      <c r="N6" s="145"/>
      <c r="O6" s="145" t="s">
        <v>450</v>
      </c>
      <c r="P6" s="145" t="s">
        <v>450</v>
      </c>
      <c r="Q6" s="145"/>
      <c r="R6" s="145" t="s">
        <v>450</v>
      </c>
      <c r="S6" s="145"/>
      <c r="T6" s="145" t="s">
        <v>450</v>
      </c>
      <c r="U6" s="145"/>
      <c r="V6" s="145" t="s">
        <v>450</v>
      </c>
      <c r="W6" s="145"/>
      <c r="X6" s="146">
        <f t="shared" si="0"/>
        <v>70</v>
      </c>
      <c r="Y6" s="147" t="s">
        <v>451</v>
      </c>
    </row>
    <row r="7" spans="1:25" ht="56.1" customHeight="1" x14ac:dyDescent="0.25">
      <c r="B7" s="504"/>
      <c r="C7" s="143">
        <v>1.4</v>
      </c>
      <c r="D7" s="144" t="s">
        <v>456</v>
      </c>
      <c r="E7" s="144" t="s">
        <v>268</v>
      </c>
      <c r="F7" s="145" t="s">
        <v>450</v>
      </c>
      <c r="G7" s="145"/>
      <c r="H7" s="145"/>
      <c r="I7" s="145" t="s">
        <v>450</v>
      </c>
      <c r="J7" s="145"/>
      <c r="K7" s="145" t="s">
        <v>450</v>
      </c>
      <c r="L7" s="145" t="s">
        <v>450</v>
      </c>
      <c r="M7" s="145"/>
      <c r="N7" s="145"/>
      <c r="O7" s="145" t="s">
        <v>450</v>
      </c>
      <c r="P7" s="145" t="s">
        <v>450</v>
      </c>
      <c r="Q7" s="145"/>
      <c r="R7" s="145" t="s">
        <v>450</v>
      </c>
      <c r="S7" s="145"/>
      <c r="T7" s="145"/>
      <c r="U7" s="145" t="s">
        <v>450</v>
      </c>
      <c r="V7" s="145"/>
      <c r="W7" s="145" t="s">
        <v>450</v>
      </c>
      <c r="X7" s="148">
        <f t="shared" si="0"/>
        <v>30</v>
      </c>
      <c r="Y7" s="147" t="s">
        <v>451</v>
      </c>
    </row>
    <row r="8" spans="1:25" ht="74.25" customHeight="1" x14ac:dyDescent="0.25">
      <c r="B8" s="502" t="s">
        <v>457</v>
      </c>
      <c r="C8" s="143">
        <v>2.1</v>
      </c>
      <c r="D8" s="149" t="s">
        <v>458</v>
      </c>
      <c r="E8" s="149" t="s">
        <v>459</v>
      </c>
      <c r="F8" s="145" t="s">
        <v>450</v>
      </c>
      <c r="G8" s="145"/>
      <c r="H8" s="145" t="s">
        <v>450</v>
      </c>
      <c r="I8" s="145"/>
      <c r="J8" s="145" t="s">
        <v>450</v>
      </c>
      <c r="K8" s="145"/>
      <c r="L8" s="145" t="s">
        <v>450</v>
      </c>
      <c r="M8" s="145"/>
      <c r="N8" s="145"/>
      <c r="O8" s="145" t="s">
        <v>450</v>
      </c>
      <c r="P8" s="145" t="s">
        <v>450</v>
      </c>
      <c r="Q8" s="145"/>
      <c r="R8" s="145" t="s">
        <v>450</v>
      </c>
      <c r="S8" s="145"/>
      <c r="T8" s="145" t="s">
        <v>450</v>
      </c>
      <c r="U8" s="145"/>
      <c r="V8" s="145" t="s">
        <v>450</v>
      </c>
      <c r="W8" s="145"/>
      <c r="X8" s="146">
        <f>IF(J8="X",15,0)+IF(L8="X",5,0)+IF(N8="X",15,0)+IF(P8="X",10,0)+IF(R8="X",15,0)+IF(T8="X",10,0)+IF(V8="X",30,0)</f>
        <v>85</v>
      </c>
      <c r="Y8" s="147" t="s">
        <v>451</v>
      </c>
    </row>
    <row r="9" spans="1:25" ht="73.5" customHeight="1" x14ac:dyDescent="0.25">
      <c r="B9" s="503"/>
      <c r="C9" s="143">
        <v>2.2000000000000002</v>
      </c>
      <c r="D9" s="149" t="s">
        <v>460</v>
      </c>
      <c r="E9" s="149" t="s">
        <v>461</v>
      </c>
      <c r="F9" s="145" t="s">
        <v>450</v>
      </c>
      <c r="G9" s="145"/>
      <c r="H9" s="145"/>
      <c r="I9" s="145" t="s">
        <v>450</v>
      </c>
      <c r="J9" s="145" t="s">
        <v>450</v>
      </c>
      <c r="K9" s="145"/>
      <c r="L9" s="145" t="s">
        <v>450</v>
      </c>
      <c r="M9" s="145"/>
      <c r="N9" s="145"/>
      <c r="O9" s="145" t="s">
        <v>450</v>
      </c>
      <c r="P9" s="145" t="s">
        <v>450</v>
      </c>
      <c r="Q9" s="145"/>
      <c r="R9" s="145" t="s">
        <v>450</v>
      </c>
      <c r="S9" s="145"/>
      <c r="T9" s="145" t="s">
        <v>450</v>
      </c>
      <c r="U9" s="145"/>
      <c r="V9" s="145" t="s">
        <v>450</v>
      </c>
      <c r="W9" s="145"/>
      <c r="X9" s="146">
        <f t="shared" si="0"/>
        <v>85</v>
      </c>
      <c r="Y9" s="147" t="s">
        <v>451</v>
      </c>
    </row>
    <row r="10" spans="1:25" ht="67.5" customHeight="1" x14ac:dyDescent="0.25">
      <c r="B10" s="503"/>
      <c r="C10" s="143">
        <v>2.2999999999999998</v>
      </c>
      <c r="D10" s="149" t="s">
        <v>462</v>
      </c>
      <c r="E10" s="149" t="s">
        <v>463</v>
      </c>
      <c r="F10" s="145" t="s">
        <v>450</v>
      </c>
      <c r="G10" s="145"/>
      <c r="H10" s="145"/>
      <c r="I10" s="145" t="s">
        <v>450</v>
      </c>
      <c r="J10" s="145"/>
      <c r="K10" s="145" t="s">
        <v>450</v>
      </c>
      <c r="L10" s="145" t="s">
        <v>450</v>
      </c>
      <c r="M10" s="145"/>
      <c r="N10" s="145"/>
      <c r="O10" s="145" t="s">
        <v>450</v>
      </c>
      <c r="P10" s="145" t="s">
        <v>450</v>
      </c>
      <c r="Q10" s="145"/>
      <c r="R10" s="145" t="s">
        <v>450</v>
      </c>
      <c r="S10" s="145"/>
      <c r="T10" s="145"/>
      <c r="U10" s="145" t="s">
        <v>450</v>
      </c>
      <c r="V10" s="145"/>
      <c r="W10" s="145" t="s">
        <v>450</v>
      </c>
      <c r="X10" s="148">
        <f t="shared" si="0"/>
        <v>30</v>
      </c>
      <c r="Y10" s="147" t="s">
        <v>451</v>
      </c>
    </row>
    <row r="11" spans="1:25" ht="56.1" customHeight="1" x14ac:dyDescent="0.25">
      <c r="B11" s="504"/>
      <c r="C11" s="143">
        <v>2.4</v>
      </c>
      <c r="D11" s="149" t="s">
        <v>464</v>
      </c>
      <c r="E11" s="149" t="s">
        <v>465</v>
      </c>
      <c r="F11" s="145" t="s">
        <v>450</v>
      </c>
      <c r="G11" s="145"/>
      <c r="H11" s="145" t="s">
        <v>450</v>
      </c>
      <c r="I11" s="145"/>
      <c r="J11" s="145" t="s">
        <v>450</v>
      </c>
      <c r="K11" s="145"/>
      <c r="L11" s="145" t="s">
        <v>450</v>
      </c>
      <c r="M11" s="145"/>
      <c r="N11" s="145"/>
      <c r="O11" s="145" t="s">
        <v>450</v>
      </c>
      <c r="P11" s="145" t="s">
        <v>450</v>
      </c>
      <c r="Q11" s="145"/>
      <c r="R11" s="145" t="s">
        <v>450</v>
      </c>
      <c r="S11" s="145"/>
      <c r="T11" s="145" t="s">
        <v>450</v>
      </c>
      <c r="U11" s="145"/>
      <c r="V11" s="145" t="s">
        <v>450</v>
      </c>
      <c r="W11" s="145"/>
      <c r="X11" s="146">
        <f t="shared" si="0"/>
        <v>85</v>
      </c>
      <c r="Y11" s="147" t="s">
        <v>451</v>
      </c>
    </row>
    <row r="12" spans="1:25" ht="71.25" customHeight="1" x14ac:dyDescent="0.25">
      <c r="B12" s="502" t="s">
        <v>381</v>
      </c>
      <c r="C12" s="143">
        <v>3.1</v>
      </c>
      <c r="D12" s="144" t="s">
        <v>387</v>
      </c>
      <c r="E12" s="144" t="s">
        <v>466</v>
      </c>
      <c r="F12" s="145" t="s">
        <v>450</v>
      </c>
      <c r="G12" s="145"/>
      <c r="H12" s="145"/>
      <c r="I12" s="145" t="s">
        <v>450</v>
      </c>
      <c r="J12" s="145"/>
      <c r="K12" s="145" t="s">
        <v>450</v>
      </c>
      <c r="L12" s="145" t="s">
        <v>450</v>
      </c>
      <c r="M12" s="145"/>
      <c r="N12" s="145"/>
      <c r="O12" s="145" t="s">
        <v>450</v>
      </c>
      <c r="P12" s="145" t="s">
        <v>450</v>
      </c>
      <c r="Q12" s="145"/>
      <c r="R12" s="145" t="s">
        <v>450</v>
      </c>
      <c r="S12" s="145"/>
      <c r="T12" s="145"/>
      <c r="U12" s="145" t="s">
        <v>450</v>
      </c>
      <c r="V12" s="145" t="s">
        <v>450</v>
      </c>
      <c r="W12" s="145"/>
      <c r="X12" s="146">
        <f t="shared" si="0"/>
        <v>60</v>
      </c>
      <c r="Y12" s="147" t="s">
        <v>451</v>
      </c>
    </row>
    <row r="13" spans="1:25" ht="84.75" customHeight="1" x14ac:dyDescent="0.25">
      <c r="B13" s="503"/>
      <c r="C13" s="143">
        <v>3.2</v>
      </c>
      <c r="D13" s="144" t="s">
        <v>397</v>
      </c>
      <c r="E13" s="144" t="s">
        <v>467</v>
      </c>
      <c r="F13" s="145" t="s">
        <v>450</v>
      </c>
      <c r="G13" s="145"/>
      <c r="H13" s="145"/>
      <c r="I13" s="145" t="s">
        <v>450</v>
      </c>
      <c r="J13" s="145"/>
      <c r="K13" s="145" t="s">
        <v>450</v>
      </c>
      <c r="L13" s="145"/>
      <c r="M13" s="145" t="s">
        <v>450</v>
      </c>
      <c r="N13" s="150"/>
      <c r="O13" s="145" t="s">
        <v>450</v>
      </c>
      <c r="P13" s="145" t="s">
        <v>450</v>
      </c>
      <c r="Q13" s="145"/>
      <c r="R13" s="145"/>
      <c r="S13" s="145" t="s">
        <v>450</v>
      </c>
      <c r="T13" s="145" t="s">
        <v>450</v>
      </c>
      <c r="U13" s="145"/>
      <c r="V13" s="145"/>
      <c r="W13" s="145" t="s">
        <v>450</v>
      </c>
      <c r="X13" s="146">
        <f t="shared" si="0"/>
        <v>20</v>
      </c>
      <c r="Y13" s="147" t="s">
        <v>451</v>
      </c>
    </row>
    <row r="14" spans="1:25" ht="100.5" customHeight="1" x14ac:dyDescent="0.25">
      <c r="B14" s="503"/>
      <c r="C14" s="143">
        <v>3.3</v>
      </c>
      <c r="D14" s="144" t="s">
        <v>468</v>
      </c>
      <c r="E14" s="144" t="s">
        <v>469</v>
      </c>
      <c r="F14" s="145" t="s">
        <v>450</v>
      </c>
      <c r="G14" s="145"/>
      <c r="H14" s="145"/>
      <c r="I14" s="145" t="s">
        <v>450</v>
      </c>
      <c r="J14" s="145"/>
      <c r="K14" s="145" t="s">
        <v>450</v>
      </c>
      <c r="L14" s="145" t="s">
        <v>450</v>
      </c>
      <c r="M14" s="145"/>
      <c r="N14" s="145"/>
      <c r="O14" s="145" t="s">
        <v>450</v>
      </c>
      <c r="P14" s="145" t="s">
        <v>450</v>
      </c>
      <c r="Q14" s="145"/>
      <c r="R14" s="145" t="s">
        <v>450</v>
      </c>
      <c r="S14" s="145"/>
      <c r="T14" s="145"/>
      <c r="U14" s="145" t="s">
        <v>450</v>
      </c>
      <c r="V14" s="145" t="s">
        <v>450</v>
      </c>
      <c r="W14" s="145"/>
      <c r="X14" s="146">
        <f t="shared" si="0"/>
        <v>60</v>
      </c>
      <c r="Y14" s="147" t="s">
        <v>451</v>
      </c>
    </row>
    <row r="15" spans="1:25" ht="69.75" customHeight="1" x14ac:dyDescent="0.25">
      <c r="B15" s="503"/>
      <c r="C15" s="143">
        <v>3.4</v>
      </c>
      <c r="D15" s="144" t="s">
        <v>470</v>
      </c>
      <c r="E15" s="144" t="s">
        <v>471</v>
      </c>
      <c r="F15" s="145" t="s">
        <v>450</v>
      </c>
      <c r="G15" s="145"/>
      <c r="H15" s="145"/>
      <c r="I15" s="145" t="s">
        <v>450</v>
      </c>
      <c r="J15" s="145"/>
      <c r="K15" s="145" t="s">
        <v>450</v>
      </c>
      <c r="L15" s="145"/>
      <c r="M15" s="145" t="s">
        <v>450</v>
      </c>
      <c r="N15" s="145"/>
      <c r="O15" s="145" t="s">
        <v>450</v>
      </c>
      <c r="P15" s="145" t="s">
        <v>450</v>
      </c>
      <c r="Q15" s="145"/>
      <c r="R15" s="145"/>
      <c r="S15" s="145" t="s">
        <v>450</v>
      </c>
      <c r="T15" s="145"/>
      <c r="U15" s="145" t="s">
        <v>450</v>
      </c>
      <c r="V15" s="145"/>
      <c r="W15" s="145" t="s">
        <v>450</v>
      </c>
      <c r="X15" s="148">
        <f t="shared" si="0"/>
        <v>10</v>
      </c>
      <c r="Y15" s="147" t="s">
        <v>451</v>
      </c>
    </row>
    <row r="16" spans="1:25" ht="100.5" customHeight="1" x14ac:dyDescent="0.25">
      <c r="B16" s="502" t="s">
        <v>472</v>
      </c>
      <c r="C16" s="143">
        <v>4.0999999999999996</v>
      </c>
      <c r="D16" s="144" t="s">
        <v>473</v>
      </c>
      <c r="E16" s="144" t="s">
        <v>474</v>
      </c>
      <c r="F16" s="145" t="s">
        <v>450</v>
      </c>
      <c r="G16" s="145"/>
      <c r="H16" s="145" t="s">
        <v>450</v>
      </c>
      <c r="I16" s="150"/>
      <c r="J16" s="145" t="s">
        <v>450</v>
      </c>
      <c r="K16" s="145"/>
      <c r="L16" s="145" t="s">
        <v>450</v>
      </c>
      <c r="M16" s="145"/>
      <c r="N16" s="145"/>
      <c r="O16" s="145" t="s">
        <v>450</v>
      </c>
      <c r="P16" s="145" t="s">
        <v>450</v>
      </c>
      <c r="Q16" s="145"/>
      <c r="R16" s="145" t="s">
        <v>450</v>
      </c>
      <c r="S16" s="145"/>
      <c r="T16" s="145" t="s">
        <v>450</v>
      </c>
      <c r="U16" s="145"/>
      <c r="V16" s="145" t="s">
        <v>450</v>
      </c>
      <c r="W16" s="145"/>
      <c r="X16" s="146">
        <f t="shared" si="0"/>
        <v>85</v>
      </c>
      <c r="Y16" s="147" t="s">
        <v>451</v>
      </c>
    </row>
    <row r="17" spans="2:25" ht="70.5" customHeight="1" x14ac:dyDescent="0.25">
      <c r="B17" s="503"/>
      <c r="C17" s="143">
        <v>4.2</v>
      </c>
      <c r="D17" s="144" t="s">
        <v>410</v>
      </c>
      <c r="E17" s="144" t="s">
        <v>475</v>
      </c>
      <c r="F17" s="145" t="s">
        <v>450</v>
      </c>
      <c r="G17" s="145"/>
      <c r="H17" s="145" t="s">
        <v>450</v>
      </c>
      <c r="I17" s="150"/>
      <c r="J17" s="145"/>
      <c r="K17" s="145" t="s">
        <v>450</v>
      </c>
      <c r="L17" s="145"/>
      <c r="M17" s="145" t="s">
        <v>450</v>
      </c>
      <c r="N17" s="145"/>
      <c r="O17" s="145" t="s">
        <v>450</v>
      </c>
      <c r="P17" s="145" t="s">
        <v>450</v>
      </c>
      <c r="Q17" s="145"/>
      <c r="R17" s="145" t="s">
        <v>450</v>
      </c>
      <c r="S17" s="145"/>
      <c r="T17" s="145" t="s">
        <v>450</v>
      </c>
      <c r="U17" s="145"/>
      <c r="V17" s="145" t="s">
        <v>450</v>
      </c>
      <c r="W17" s="145"/>
      <c r="X17" s="146">
        <f t="shared" si="0"/>
        <v>65</v>
      </c>
      <c r="Y17" s="147" t="s">
        <v>451</v>
      </c>
    </row>
    <row r="18" spans="2:25" ht="69.75" customHeight="1" x14ac:dyDescent="0.25">
      <c r="B18" s="503"/>
      <c r="C18" s="143">
        <v>4.3</v>
      </c>
      <c r="D18" s="144" t="s">
        <v>419</v>
      </c>
      <c r="E18" s="144" t="s">
        <v>421</v>
      </c>
      <c r="F18" s="145" t="s">
        <v>450</v>
      </c>
      <c r="G18" s="145"/>
      <c r="H18" s="145"/>
      <c r="I18" s="145" t="s">
        <v>450</v>
      </c>
      <c r="J18" s="145"/>
      <c r="K18" s="145" t="s">
        <v>450</v>
      </c>
      <c r="L18" s="145" t="s">
        <v>450</v>
      </c>
      <c r="M18" s="145"/>
      <c r="N18" s="145"/>
      <c r="O18" s="145" t="s">
        <v>450</v>
      </c>
      <c r="P18" s="145" t="s">
        <v>450</v>
      </c>
      <c r="Q18" s="145"/>
      <c r="R18" s="145" t="s">
        <v>450</v>
      </c>
      <c r="S18" s="145"/>
      <c r="T18" s="145"/>
      <c r="U18" s="145" t="s">
        <v>450</v>
      </c>
      <c r="V18" s="145" t="s">
        <v>450</v>
      </c>
      <c r="W18" s="145"/>
      <c r="X18" s="146">
        <f t="shared" si="0"/>
        <v>60</v>
      </c>
      <c r="Y18" s="147" t="s">
        <v>451</v>
      </c>
    </row>
    <row r="19" spans="2:25" ht="111" customHeight="1" x14ac:dyDescent="0.25">
      <c r="B19" s="502" t="s">
        <v>476</v>
      </c>
      <c r="C19" s="143">
        <v>5.0999999999999996</v>
      </c>
      <c r="D19" s="151" t="s">
        <v>43</v>
      </c>
      <c r="E19" s="151" t="s">
        <v>41</v>
      </c>
      <c r="F19" s="150" t="s">
        <v>450</v>
      </c>
      <c r="G19" s="150"/>
      <c r="H19" s="150"/>
      <c r="I19" s="150" t="s">
        <v>450</v>
      </c>
      <c r="J19" s="150"/>
      <c r="K19" s="150" t="s">
        <v>450</v>
      </c>
      <c r="L19" s="150" t="s">
        <v>450</v>
      </c>
      <c r="M19" s="150"/>
      <c r="N19" s="145"/>
      <c r="O19" s="145" t="s">
        <v>450</v>
      </c>
      <c r="P19" s="145" t="s">
        <v>450</v>
      </c>
      <c r="Q19" s="145"/>
      <c r="R19" s="145"/>
      <c r="S19" s="145" t="s">
        <v>450</v>
      </c>
      <c r="T19" s="145" t="s">
        <v>450</v>
      </c>
      <c r="U19" s="145"/>
      <c r="V19" s="145" t="s">
        <v>450</v>
      </c>
      <c r="W19" s="145"/>
      <c r="X19" s="148">
        <f t="shared" si="0"/>
        <v>55</v>
      </c>
      <c r="Y19" s="147" t="s">
        <v>451</v>
      </c>
    </row>
    <row r="20" spans="2:25" ht="138" customHeight="1" x14ac:dyDescent="0.25">
      <c r="B20" s="503"/>
      <c r="C20" s="143">
        <v>5.2</v>
      </c>
      <c r="D20" s="151" t="s">
        <v>35</v>
      </c>
      <c r="E20" s="151" t="s">
        <v>33</v>
      </c>
      <c r="F20" s="150" t="s">
        <v>450</v>
      </c>
      <c r="G20" s="150"/>
      <c r="H20" s="150"/>
      <c r="I20" s="150" t="s">
        <v>450</v>
      </c>
      <c r="J20" s="150"/>
      <c r="K20" s="150" t="s">
        <v>450</v>
      </c>
      <c r="L20" s="150" t="s">
        <v>450</v>
      </c>
      <c r="M20" s="150"/>
      <c r="N20" s="145"/>
      <c r="O20" s="145" t="s">
        <v>450</v>
      </c>
      <c r="P20" s="145" t="s">
        <v>450</v>
      </c>
      <c r="Q20" s="145"/>
      <c r="R20" s="145" t="s">
        <v>450</v>
      </c>
      <c r="S20" s="145"/>
      <c r="T20" s="145" t="s">
        <v>450</v>
      </c>
      <c r="U20" s="145"/>
      <c r="V20" s="145" t="s">
        <v>450</v>
      </c>
      <c r="W20" s="145"/>
      <c r="X20" s="146">
        <f t="shared" si="0"/>
        <v>70</v>
      </c>
      <c r="Y20" s="147" t="s">
        <v>451</v>
      </c>
    </row>
    <row r="21" spans="2:25" ht="69.75" customHeight="1" x14ac:dyDescent="0.25">
      <c r="B21" s="503"/>
      <c r="C21" s="143">
        <v>5.3</v>
      </c>
      <c r="D21" s="151" t="s">
        <v>25</v>
      </c>
      <c r="E21" s="151" t="s">
        <v>15</v>
      </c>
      <c r="F21" s="150" t="s">
        <v>450</v>
      </c>
      <c r="G21" s="150"/>
      <c r="H21" s="150" t="s">
        <v>450</v>
      </c>
      <c r="I21" s="150"/>
      <c r="J21" s="150"/>
      <c r="K21" s="150" t="s">
        <v>450</v>
      </c>
      <c r="L21" s="150" t="s">
        <v>450</v>
      </c>
      <c r="M21" s="150"/>
      <c r="N21" s="145"/>
      <c r="O21" s="145" t="s">
        <v>450</v>
      </c>
      <c r="P21" s="145" t="s">
        <v>450</v>
      </c>
      <c r="Q21" s="145"/>
      <c r="R21" s="145" t="s">
        <v>450</v>
      </c>
      <c r="S21" s="145"/>
      <c r="T21" s="145" t="s">
        <v>450</v>
      </c>
      <c r="U21" s="145"/>
      <c r="V21" s="145" t="s">
        <v>450</v>
      </c>
      <c r="W21" s="145"/>
      <c r="X21" s="146">
        <f t="shared" si="0"/>
        <v>70</v>
      </c>
      <c r="Y21" s="147" t="s">
        <v>451</v>
      </c>
    </row>
    <row r="22" spans="2:25" ht="71.25" customHeight="1" x14ac:dyDescent="0.25">
      <c r="B22" s="503"/>
      <c r="C22" s="143">
        <v>5.4</v>
      </c>
      <c r="D22" s="151" t="s">
        <v>18</v>
      </c>
      <c r="E22" s="151" t="s">
        <v>15</v>
      </c>
      <c r="F22" s="150" t="s">
        <v>450</v>
      </c>
      <c r="G22" s="150"/>
      <c r="H22" s="150" t="s">
        <v>450</v>
      </c>
      <c r="I22" s="150"/>
      <c r="J22" s="150"/>
      <c r="K22" s="150" t="s">
        <v>450</v>
      </c>
      <c r="L22" s="150" t="s">
        <v>450</v>
      </c>
      <c r="M22" s="150"/>
      <c r="N22" s="145"/>
      <c r="O22" s="145" t="s">
        <v>450</v>
      </c>
      <c r="P22" s="145" t="s">
        <v>450</v>
      </c>
      <c r="Q22" s="145"/>
      <c r="R22" s="145" t="s">
        <v>450</v>
      </c>
      <c r="S22" s="145"/>
      <c r="T22" s="145" t="s">
        <v>450</v>
      </c>
      <c r="U22" s="145"/>
      <c r="V22" s="145" t="s">
        <v>450</v>
      </c>
      <c r="W22" s="145"/>
      <c r="X22" s="146">
        <f t="shared" si="0"/>
        <v>70</v>
      </c>
      <c r="Y22" s="147" t="s">
        <v>451</v>
      </c>
    </row>
    <row r="23" spans="2:25" ht="73.5" customHeight="1" x14ac:dyDescent="0.25">
      <c r="B23" s="502" t="s">
        <v>477</v>
      </c>
      <c r="C23" s="143">
        <v>6.1</v>
      </c>
      <c r="D23" s="144" t="s">
        <v>200</v>
      </c>
      <c r="E23" s="144" t="s">
        <v>202</v>
      </c>
      <c r="F23" s="145" t="s">
        <v>450</v>
      </c>
      <c r="G23" s="145"/>
      <c r="H23" s="145"/>
      <c r="I23" s="145" t="s">
        <v>450</v>
      </c>
      <c r="J23" s="145" t="s">
        <v>450</v>
      </c>
      <c r="K23" s="145"/>
      <c r="L23" s="145" t="s">
        <v>450</v>
      </c>
      <c r="M23" s="145"/>
      <c r="N23" s="145"/>
      <c r="O23" s="145" t="s">
        <v>450</v>
      </c>
      <c r="P23" s="145" t="s">
        <v>450</v>
      </c>
      <c r="Q23" s="145"/>
      <c r="R23" s="145" t="s">
        <v>450</v>
      </c>
      <c r="S23" s="145"/>
      <c r="T23" s="145" t="s">
        <v>450</v>
      </c>
      <c r="U23" s="145"/>
      <c r="V23" s="145" t="s">
        <v>450</v>
      </c>
      <c r="W23" s="145"/>
      <c r="X23" s="146">
        <f t="shared" si="0"/>
        <v>85</v>
      </c>
      <c r="Y23" s="147" t="s">
        <v>451</v>
      </c>
    </row>
    <row r="24" spans="2:25" ht="106.5" customHeight="1" x14ac:dyDescent="0.25">
      <c r="B24" s="503"/>
      <c r="C24" s="143">
        <v>6.2</v>
      </c>
      <c r="D24" s="144" t="s">
        <v>211</v>
      </c>
      <c r="E24" s="144" t="s">
        <v>213</v>
      </c>
      <c r="F24" s="145" t="s">
        <v>450</v>
      </c>
      <c r="G24" s="145"/>
      <c r="H24" s="145"/>
      <c r="I24" s="145" t="s">
        <v>450</v>
      </c>
      <c r="J24" s="145" t="s">
        <v>450</v>
      </c>
      <c r="K24" s="145"/>
      <c r="L24" s="145" t="s">
        <v>450</v>
      </c>
      <c r="M24" s="145"/>
      <c r="N24" s="145"/>
      <c r="O24" s="145" t="s">
        <v>450</v>
      </c>
      <c r="P24" s="145" t="s">
        <v>450</v>
      </c>
      <c r="Q24" s="145"/>
      <c r="R24" s="145" t="s">
        <v>450</v>
      </c>
      <c r="S24" s="145"/>
      <c r="T24" s="145" t="s">
        <v>450</v>
      </c>
      <c r="U24" s="145"/>
      <c r="V24" s="145" t="s">
        <v>450</v>
      </c>
      <c r="W24" s="145"/>
      <c r="X24" s="146">
        <f t="shared" si="0"/>
        <v>85</v>
      </c>
      <c r="Y24" s="147" t="s">
        <v>451</v>
      </c>
    </row>
    <row r="25" spans="2:25" ht="71.25" customHeight="1" x14ac:dyDescent="0.25">
      <c r="B25" s="503"/>
      <c r="C25" s="143">
        <v>6.3</v>
      </c>
      <c r="D25" s="144" t="s">
        <v>219</v>
      </c>
      <c r="E25" s="144" t="s">
        <v>478</v>
      </c>
      <c r="F25" s="145" t="s">
        <v>450</v>
      </c>
      <c r="G25" s="145"/>
      <c r="H25" s="145"/>
      <c r="I25" s="145" t="s">
        <v>450</v>
      </c>
      <c r="J25" s="145" t="s">
        <v>450</v>
      </c>
      <c r="K25" s="145"/>
      <c r="L25" s="145" t="s">
        <v>450</v>
      </c>
      <c r="M25" s="145"/>
      <c r="N25" s="145"/>
      <c r="O25" s="145" t="s">
        <v>450</v>
      </c>
      <c r="P25" s="145" t="s">
        <v>450</v>
      </c>
      <c r="Q25" s="145"/>
      <c r="R25" s="145" t="s">
        <v>450</v>
      </c>
      <c r="S25" s="145"/>
      <c r="T25" s="145" t="s">
        <v>450</v>
      </c>
      <c r="U25" s="145"/>
      <c r="V25" s="145" t="s">
        <v>450</v>
      </c>
      <c r="W25" s="145"/>
      <c r="X25" s="146">
        <f t="shared" si="0"/>
        <v>85</v>
      </c>
      <c r="Y25" s="147" t="s">
        <v>451</v>
      </c>
    </row>
    <row r="26" spans="2:25" ht="180.75" customHeight="1" x14ac:dyDescent="0.25">
      <c r="B26" s="502" t="s">
        <v>147</v>
      </c>
      <c r="C26" s="143">
        <v>7.1</v>
      </c>
      <c r="D26" s="144" t="s">
        <v>150</v>
      </c>
      <c r="E26" s="144" t="s">
        <v>479</v>
      </c>
      <c r="F26" s="145" t="s">
        <v>450</v>
      </c>
      <c r="G26" s="145"/>
      <c r="H26" s="145" t="s">
        <v>450</v>
      </c>
      <c r="I26" s="145"/>
      <c r="J26" s="145"/>
      <c r="K26" s="145" t="s">
        <v>450</v>
      </c>
      <c r="L26" s="145" t="s">
        <v>450</v>
      </c>
      <c r="M26" s="145"/>
      <c r="N26" s="145" t="s">
        <v>450</v>
      </c>
      <c r="O26" s="145"/>
      <c r="P26" s="145" t="s">
        <v>450</v>
      </c>
      <c r="Q26" s="145"/>
      <c r="R26" s="145" t="s">
        <v>450</v>
      </c>
      <c r="S26" s="145"/>
      <c r="T26" s="145"/>
      <c r="U26" s="145" t="s">
        <v>450</v>
      </c>
      <c r="V26" s="145"/>
      <c r="W26" s="145" t="s">
        <v>450</v>
      </c>
      <c r="X26" s="148">
        <f t="shared" si="0"/>
        <v>45</v>
      </c>
      <c r="Y26" s="147" t="s">
        <v>451</v>
      </c>
    </row>
    <row r="27" spans="2:25" ht="54.75" customHeight="1" x14ac:dyDescent="0.25">
      <c r="B27" s="503"/>
      <c r="C27" s="143">
        <v>7.2</v>
      </c>
      <c r="D27" s="144" t="s">
        <v>161</v>
      </c>
      <c r="E27" s="144" t="s">
        <v>163</v>
      </c>
      <c r="F27" s="145" t="s">
        <v>450</v>
      </c>
      <c r="G27" s="145"/>
      <c r="H27" s="145"/>
      <c r="I27" s="145" t="s">
        <v>450</v>
      </c>
      <c r="J27" s="145"/>
      <c r="K27" s="145" t="s">
        <v>450</v>
      </c>
      <c r="L27" s="145" t="s">
        <v>450</v>
      </c>
      <c r="M27" s="145"/>
      <c r="N27" s="145"/>
      <c r="O27" s="145" t="s">
        <v>450</v>
      </c>
      <c r="P27" s="145" t="s">
        <v>450</v>
      </c>
      <c r="Q27" s="145"/>
      <c r="R27" s="145"/>
      <c r="S27" s="145" t="s">
        <v>450</v>
      </c>
      <c r="T27" s="145" t="s">
        <v>450</v>
      </c>
      <c r="U27" s="145"/>
      <c r="V27" s="145" t="s">
        <v>450</v>
      </c>
      <c r="W27" s="145"/>
      <c r="X27" s="146">
        <f t="shared" si="0"/>
        <v>55</v>
      </c>
      <c r="Y27" s="147" t="s">
        <v>451</v>
      </c>
    </row>
    <row r="28" spans="2:25" ht="56.1" customHeight="1" x14ac:dyDescent="0.25">
      <c r="B28" s="503"/>
      <c r="C28" s="143">
        <v>7.3</v>
      </c>
      <c r="D28" s="144" t="s">
        <v>170</v>
      </c>
      <c r="E28" s="144" t="s">
        <v>172</v>
      </c>
      <c r="F28" s="145" t="s">
        <v>450</v>
      </c>
      <c r="G28" s="145"/>
      <c r="H28" s="145" t="s">
        <v>450</v>
      </c>
      <c r="I28" s="145"/>
      <c r="J28" s="145"/>
      <c r="K28" s="145" t="s">
        <v>450</v>
      </c>
      <c r="L28" s="145" t="s">
        <v>450</v>
      </c>
      <c r="M28" s="145"/>
      <c r="N28" s="145"/>
      <c r="O28" s="145" t="s">
        <v>450</v>
      </c>
      <c r="P28" s="145" t="s">
        <v>450</v>
      </c>
      <c r="Q28" s="145"/>
      <c r="R28" s="145" t="s">
        <v>450</v>
      </c>
      <c r="S28" s="145"/>
      <c r="T28" s="145" t="s">
        <v>450</v>
      </c>
      <c r="U28" s="145"/>
      <c r="V28" s="145" t="s">
        <v>450</v>
      </c>
      <c r="W28" s="145"/>
      <c r="X28" s="146">
        <f t="shared" si="0"/>
        <v>70</v>
      </c>
      <c r="Y28" s="147" t="s">
        <v>451</v>
      </c>
    </row>
    <row r="29" spans="2:25" ht="113.25" customHeight="1" x14ac:dyDescent="0.25">
      <c r="B29" s="503"/>
      <c r="C29" s="143">
        <v>7.4</v>
      </c>
      <c r="D29" s="144" t="s">
        <v>179</v>
      </c>
      <c r="E29" s="144" t="s">
        <v>480</v>
      </c>
      <c r="F29" s="145" t="s">
        <v>450</v>
      </c>
      <c r="G29" s="145"/>
      <c r="H29" s="145"/>
      <c r="I29" s="145" t="s">
        <v>450</v>
      </c>
      <c r="J29" s="145"/>
      <c r="K29" s="145" t="s">
        <v>450</v>
      </c>
      <c r="L29" s="145" t="s">
        <v>450</v>
      </c>
      <c r="M29" s="145"/>
      <c r="N29" s="145"/>
      <c r="O29" s="145" t="s">
        <v>450</v>
      </c>
      <c r="P29" s="145" t="s">
        <v>450</v>
      </c>
      <c r="Q29" s="145"/>
      <c r="R29" s="145" t="s">
        <v>450</v>
      </c>
      <c r="S29" s="145"/>
      <c r="T29" s="145"/>
      <c r="U29" s="145" t="s">
        <v>450</v>
      </c>
      <c r="V29" s="145"/>
      <c r="W29" s="145" t="s">
        <v>450</v>
      </c>
      <c r="X29" s="148">
        <f t="shared" si="0"/>
        <v>30</v>
      </c>
      <c r="Y29" s="147" t="s">
        <v>451</v>
      </c>
    </row>
    <row r="30" spans="2:25" ht="85.5" customHeight="1" x14ac:dyDescent="0.25">
      <c r="B30" s="502" t="s">
        <v>481</v>
      </c>
      <c r="C30" s="143">
        <v>8.1</v>
      </c>
      <c r="D30" s="144" t="s">
        <v>482</v>
      </c>
      <c r="E30" s="144" t="s">
        <v>483</v>
      </c>
      <c r="F30" s="145" t="s">
        <v>450</v>
      </c>
      <c r="G30" s="145"/>
      <c r="H30" s="145"/>
      <c r="I30" s="145" t="s">
        <v>450</v>
      </c>
      <c r="J30" s="145"/>
      <c r="K30" s="145" t="s">
        <v>450</v>
      </c>
      <c r="L30" s="145" t="s">
        <v>450</v>
      </c>
      <c r="M30" s="145"/>
      <c r="N30" s="145"/>
      <c r="O30" s="145" t="s">
        <v>450</v>
      </c>
      <c r="P30" s="145" t="s">
        <v>450</v>
      </c>
      <c r="Q30" s="145"/>
      <c r="R30" s="145" t="s">
        <v>450</v>
      </c>
      <c r="S30" s="145"/>
      <c r="T30" s="145" t="s">
        <v>450</v>
      </c>
      <c r="U30" s="145"/>
      <c r="V30" s="145" t="s">
        <v>450</v>
      </c>
      <c r="W30" s="145"/>
      <c r="X30" s="148">
        <f>IF(J30="X",15,0)+IF(L30="X",5,0)+IF(N30="X",15,0)+IF(P30="X",10,0)+IF(R30="X",15,0)+IF(T30="X",10,0)+IF(V30="X",30,0)</f>
        <v>70</v>
      </c>
      <c r="Y30" s="147" t="s">
        <v>451</v>
      </c>
    </row>
    <row r="31" spans="2:25" ht="85.5" customHeight="1" x14ac:dyDescent="0.25">
      <c r="B31" s="503"/>
      <c r="C31" s="143">
        <v>8.1999999999999993</v>
      </c>
      <c r="D31" s="144" t="s">
        <v>337</v>
      </c>
      <c r="E31" s="144" t="s">
        <v>483</v>
      </c>
      <c r="F31" s="145" t="s">
        <v>450</v>
      </c>
      <c r="G31" s="145"/>
      <c r="H31" s="145"/>
      <c r="I31" s="145" t="s">
        <v>450</v>
      </c>
      <c r="J31" s="145"/>
      <c r="K31" s="145" t="s">
        <v>450</v>
      </c>
      <c r="L31" s="145" t="s">
        <v>450</v>
      </c>
      <c r="M31" s="145"/>
      <c r="N31" s="145"/>
      <c r="O31" s="145" t="s">
        <v>450</v>
      </c>
      <c r="P31" s="145" t="s">
        <v>450</v>
      </c>
      <c r="Q31" s="145"/>
      <c r="R31" s="145" t="s">
        <v>450</v>
      </c>
      <c r="S31" s="145"/>
      <c r="T31" s="145" t="s">
        <v>450</v>
      </c>
      <c r="U31" s="145"/>
      <c r="V31" s="145" t="s">
        <v>450</v>
      </c>
      <c r="W31" s="145"/>
      <c r="X31" s="148">
        <f t="shared" ref="X31:X36" si="1">IF(J31="X",15,0)+IF(L31="X",5,0)+IF(N31="X",15,0)+IF(P31="X",10,0)+IF(R31="X",15,0)+IF(T31="X",10,0)+IF(V31="X",30,0)</f>
        <v>70</v>
      </c>
      <c r="Y31" s="147" t="s">
        <v>451</v>
      </c>
    </row>
    <row r="32" spans="2:25" ht="66" customHeight="1" x14ac:dyDescent="0.25">
      <c r="B32" s="503"/>
      <c r="C32" s="143">
        <v>8.3000000000000007</v>
      </c>
      <c r="D32" s="144" t="s">
        <v>343</v>
      </c>
      <c r="E32" s="144" t="s">
        <v>345</v>
      </c>
      <c r="F32" s="145" t="s">
        <v>450</v>
      </c>
      <c r="G32" s="145"/>
      <c r="H32" s="145"/>
      <c r="I32" s="145" t="s">
        <v>450</v>
      </c>
      <c r="J32" s="145"/>
      <c r="K32" s="145" t="s">
        <v>450</v>
      </c>
      <c r="L32" s="145" t="s">
        <v>450</v>
      </c>
      <c r="M32" s="145"/>
      <c r="N32" s="145"/>
      <c r="O32" s="145" t="s">
        <v>450</v>
      </c>
      <c r="P32" s="145" t="s">
        <v>450</v>
      </c>
      <c r="Q32" s="145"/>
      <c r="R32" s="145" t="s">
        <v>450</v>
      </c>
      <c r="S32" s="145"/>
      <c r="T32" s="145" t="s">
        <v>450</v>
      </c>
      <c r="U32" s="145"/>
      <c r="V32" s="145"/>
      <c r="W32" s="145" t="s">
        <v>450</v>
      </c>
      <c r="X32" s="148">
        <f t="shared" si="1"/>
        <v>40</v>
      </c>
      <c r="Y32" s="147" t="s">
        <v>451</v>
      </c>
    </row>
    <row r="33" spans="1:25" ht="76.5" customHeight="1" x14ac:dyDescent="0.25">
      <c r="B33" s="503"/>
      <c r="C33" s="143">
        <v>8.4</v>
      </c>
      <c r="D33" s="144" t="s">
        <v>351</v>
      </c>
      <c r="E33" s="144" t="s">
        <v>353</v>
      </c>
      <c r="F33" s="145" t="s">
        <v>450</v>
      </c>
      <c r="G33" s="145"/>
      <c r="H33" s="145"/>
      <c r="I33" s="145" t="s">
        <v>450</v>
      </c>
      <c r="J33" s="145"/>
      <c r="K33" s="145" t="s">
        <v>450</v>
      </c>
      <c r="L33" s="145" t="s">
        <v>450</v>
      </c>
      <c r="M33" s="145"/>
      <c r="N33" s="145"/>
      <c r="O33" s="145" t="s">
        <v>450</v>
      </c>
      <c r="P33" s="145" t="s">
        <v>450</v>
      </c>
      <c r="Q33" s="145"/>
      <c r="R33" s="145" t="s">
        <v>450</v>
      </c>
      <c r="S33" s="145"/>
      <c r="T33" s="145" t="s">
        <v>450</v>
      </c>
      <c r="U33" s="145"/>
      <c r="V33" s="145"/>
      <c r="W33" s="145" t="s">
        <v>450</v>
      </c>
      <c r="X33" s="148">
        <f t="shared" si="1"/>
        <v>40</v>
      </c>
      <c r="Y33" s="147" t="s">
        <v>451</v>
      </c>
    </row>
    <row r="34" spans="1:25" ht="100.5" customHeight="1" x14ac:dyDescent="0.25">
      <c r="B34" s="516" t="s">
        <v>484</v>
      </c>
      <c r="C34" s="143">
        <v>9.1</v>
      </c>
      <c r="D34" s="144" t="s">
        <v>485</v>
      </c>
      <c r="E34" s="144" t="s">
        <v>486</v>
      </c>
      <c r="F34" s="145" t="s">
        <v>450</v>
      </c>
      <c r="G34" s="145"/>
      <c r="H34" s="145" t="s">
        <v>450</v>
      </c>
      <c r="I34" s="145"/>
      <c r="J34" s="145"/>
      <c r="K34" s="145" t="s">
        <v>450</v>
      </c>
      <c r="L34" s="145" t="s">
        <v>450</v>
      </c>
      <c r="M34" s="145"/>
      <c r="N34" s="145"/>
      <c r="O34" s="145" t="s">
        <v>450</v>
      </c>
      <c r="P34" s="145" t="s">
        <v>450</v>
      </c>
      <c r="Q34" s="145"/>
      <c r="R34" s="145" t="s">
        <v>450</v>
      </c>
      <c r="S34" s="145"/>
      <c r="T34" s="145" t="s">
        <v>450</v>
      </c>
      <c r="U34" s="145"/>
      <c r="V34" s="145"/>
      <c r="W34" s="145" t="s">
        <v>450</v>
      </c>
      <c r="X34" s="152">
        <f t="shared" si="1"/>
        <v>40</v>
      </c>
      <c r="Y34" s="147" t="s">
        <v>451</v>
      </c>
    </row>
    <row r="35" spans="1:25" ht="93.75" customHeight="1" x14ac:dyDescent="0.25">
      <c r="B35" s="517"/>
      <c r="C35" s="143">
        <v>9.1999999999999993</v>
      </c>
      <c r="D35" s="144" t="s">
        <v>487</v>
      </c>
      <c r="E35" s="144" t="s">
        <v>488</v>
      </c>
      <c r="F35" s="145" t="s">
        <v>450</v>
      </c>
      <c r="G35" s="145"/>
      <c r="H35" s="145" t="s">
        <v>450</v>
      </c>
      <c r="I35" s="145"/>
      <c r="J35" s="145"/>
      <c r="K35" s="145" t="s">
        <v>450</v>
      </c>
      <c r="L35" s="145" t="s">
        <v>450</v>
      </c>
      <c r="M35" s="145"/>
      <c r="N35" s="145"/>
      <c r="O35" s="145" t="s">
        <v>450</v>
      </c>
      <c r="P35" s="145" t="s">
        <v>450</v>
      </c>
      <c r="Q35" s="145"/>
      <c r="R35" s="145" t="s">
        <v>450</v>
      </c>
      <c r="S35" s="145"/>
      <c r="T35" s="145" t="s">
        <v>450</v>
      </c>
      <c r="U35" s="145"/>
      <c r="V35" s="145"/>
      <c r="W35" s="145" t="s">
        <v>450</v>
      </c>
      <c r="X35" s="152">
        <f t="shared" si="1"/>
        <v>40</v>
      </c>
      <c r="Y35" s="147" t="s">
        <v>451</v>
      </c>
    </row>
    <row r="36" spans="1:25" s="153" customFormat="1" ht="86.25" customHeight="1" x14ac:dyDescent="0.25">
      <c r="A36" s="142"/>
      <c r="B36" s="518"/>
      <c r="C36" s="143">
        <v>9.3000000000000007</v>
      </c>
      <c r="D36" s="144" t="s">
        <v>489</v>
      </c>
      <c r="E36" s="144" t="s">
        <v>490</v>
      </c>
      <c r="F36" s="145"/>
      <c r="G36" s="145" t="s">
        <v>450</v>
      </c>
      <c r="H36" s="145" t="s">
        <v>450</v>
      </c>
      <c r="I36" s="145"/>
      <c r="J36" s="145"/>
      <c r="K36" s="145" t="s">
        <v>450</v>
      </c>
      <c r="L36" s="145" t="s">
        <v>450</v>
      </c>
      <c r="M36" s="145"/>
      <c r="N36" s="145" t="s">
        <v>450</v>
      </c>
      <c r="O36" s="145"/>
      <c r="P36" s="145"/>
      <c r="Q36" s="145" t="s">
        <v>450</v>
      </c>
      <c r="R36" s="145"/>
      <c r="S36" s="145" t="s">
        <v>450</v>
      </c>
      <c r="T36" s="145" t="s">
        <v>450</v>
      </c>
      <c r="U36" s="145"/>
      <c r="V36" s="145"/>
      <c r="W36" s="145" t="s">
        <v>450</v>
      </c>
      <c r="X36" s="152">
        <f t="shared" si="1"/>
        <v>30</v>
      </c>
      <c r="Y36" s="147" t="s">
        <v>451</v>
      </c>
    </row>
    <row r="37" spans="1:25" ht="94.5" customHeight="1" x14ac:dyDescent="0.25">
      <c r="B37" s="502" t="s">
        <v>227</v>
      </c>
      <c r="C37" s="143">
        <v>10.1</v>
      </c>
      <c r="D37" s="144" t="s">
        <v>232</v>
      </c>
      <c r="E37" s="144" t="s">
        <v>491</v>
      </c>
      <c r="F37" s="145" t="s">
        <v>450</v>
      </c>
      <c r="G37" s="145"/>
      <c r="H37" s="150" t="s">
        <v>450</v>
      </c>
      <c r="I37" s="150"/>
      <c r="J37" s="150"/>
      <c r="K37" s="150" t="s">
        <v>450</v>
      </c>
      <c r="L37" s="150" t="s">
        <v>450</v>
      </c>
      <c r="M37" s="150"/>
      <c r="N37" s="150"/>
      <c r="O37" s="150" t="s">
        <v>450</v>
      </c>
      <c r="P37" s="150" t="s">
        <v>450</v>
      </c>
      <c r="Q37" s="145"/>
      <c r="R37" s="145"/>
      <c r="S37" s="145" t="s">
        <v>450</v>
      </c>
      <c r="T37" s="145" t="s">
        <v>450</v>
      </c>
      <c r="U37" s="145"/>
      <c r="V37" s="145"/>
      <c r="W37" s="145" t="s">
        <v>450</v>
      </c>
      <c r="X37" s="148">
        <f>IF(J37="X",15,0)+IF(L37="X",5,0)+IF(N37="X",15,0)+IF(P37="X",10,0)+IF(R37="X",15,0)+IF(T37="X",10,0)+IF(V37="X",30,0)</f>
        <v>25</v>
      </c>
      <c r="Y37" s="147" t="s">
        <v>451</v>
      </c>
    </row>
    <row r="38" spans="1:25" ht="98.25" customHeight="1" x14ac:dyDescent="0.25">
      <c r="B38" s="503"/>
      <c r="C38" s="143">
        <v>10.199999999999999</v>
      </c>
      <c r="D38" s="144" t="s">
        <v>242</v>
      </c>
      <c r="E38" s="144" t="s">
        <v>492</v>
      </c>
      <c r="F38" s="145" t="s">
        <v>450</v>
      </c>
      <c r="G38" s="145"/>
      <c r="H38" s="150"/>
      <c r="I38" s="150" t="s">
        <v>450</v>
      </c>
      <c r="J38" s="150"/>
      <c r="K38" s="150" t="s">
        <v>450</v>
      </c>
      <c r="L38" s="150"/>
      <c r="M38" s="150" t="s">
        <v>450</v>
      </c>
      <c r="N38" s="150"/>
      <c r="O38" s="150" t="s">
        <v>450</v>
      </c>
      <c r="P38" s="150" t="s">
        <v>450</v>
      </c>
      <c r="Q38" s="145"/>
      <c r="R38" s="145" t="s">
        <v>450</v>
      </c>
      <c r="S38" s="145"/>
      <c r="T38" s="145" t="s">
        <v>450</v>
      </c>
      <c r="U38" s="145"/>
      <c r="V38" s="145" t="s">
        <v>450</v>
      </c>
      <c r="W38" s="145"/>
      <c r="X38" s="146">
        <f>IF(J38="X",15,0)+IF(L38="X",5,0)+IF(N38="X",15,0)+IF(P38="X",10,0)+IF(R38="X",15,0)+IF(T38="X",10,0)+IF(V38="X",30,0)</f>
        <v>65</v>
      </c>
      <c r="Y38" s="147" t="s">
        <v>451</v>
      </c>
    </row>
    <row r="39" spans="1:25" ht="80.25" customHeight="1" x14ac:dyDescent="0.25">
      <c r="B39" s="504"/>
      <c r="C39" s="143">
        <v>10.3</v>
      </c>
      <c r="D39" s="144" t="s">
        <v>251</v>
      </c>
      <c r="E39" s="144" t="s">
        <v>493</v>
      </c>
      <c r="F39" s="145" t="s">
        <v>450</v>
      </c>
      <c r="G39" s="145"/>
      <c r="H39" s="150" t="s">
        <v>450</v>
      </c>
      <c r="I39" s="150"/>
      <c r="J39" s="150"/>
      <c r="K39" s="150" t="s">
        <v>450</v>
      </c>
      <c r="L39" s="150" t="s">
        <v>450</v>
      </c>
      <c r="M39" s="150"/>
      <c r="N39" s="150"/>
      <c r="O39" s="150" t="s">
        <v>450</v>
      </c>
      <c r="P39" s="150" t="s">
        <v>450</v>
      </c>
      <c r="Q39" s="145"/>
      <c r="R39" s="145" t="s">
        <v>450</v>
      </c>
      <c r="S39" s="145"/>
      <c r="T39" s="145" t="s">
        <v>450</v>
      </c>
      <c r="U39" s="145"/>
      <c r="V39" s="145" t="s">
        <v>450</v>
      </c>
      <c r="W39" s="145"/>
      <c r="X39" s="146">
        <f>IF(J39="X",15,0)+IF(L39="X",5,0)+IF(N39="X",15,0)+IF(P39="X",10,0)+IF(R39="X",15,0)+IF(T39="X",10,0)+IF(V39="X",30,0)</f>
        <v>70</v>
      </c>
      <c r="Y39" s="147" t="s">
        <v>451</v>
      </c>
    </row>
    <row r="40" spans="1:25" ht="65.25" customHeight="1" x14ac:dyDescent="0.25">
      <c r="B40" s="502" t="s">
        <v>146</v>
      </c>
      <c r="C40" s="143">
        <v>11.1</v>
      </c>
      <c r="D40" s="144" t="s">
        <v>144</v>
      </c>
      <c r="E40" s="144" t="s">
        <v>142</v>
      </c>
      <c r="F40" s="145" t="s">
        <v>450</v>
      </c>
      <c r="G40" s="145"/>
      <c r="H40" s="145"/>
      <c r="I40" s="145" t="s">
        <v>450</v>
      </c>
      <c r="J40" s="145"/>
      <c r="K40" s="145" t="s">
        <v>450</v>
      </c>
      <c r="L40" s="145" t="s">
        <v>450</v>
      </c>
      <c r="M40" s="145"/>
      <c r="N40" s="145"/>
      <c r="O40" s="145" t="s">
        <v>450</v>
      </c>
      <c r="P40" s="145" t="s">
        <v>450</v>
      </c>
      <c r="Q40" s="145"/>
      <c r="R40" s="145" t="s">
        <v>450</v>
      </c>
      <c r="S40" s="145"/>
      <c r="T40" s="145" t="s">
        <v>450</v>
      </c>
      <c r="U40" s="145"/>
      <c r="V40" s="145" t="s">
        <v>450</v>
      </c>
      <c r="W40" s="145"/>
      <c r="X40" s="146">
        <f t="shared" si="0"/>
        <v>70</v>
      </c>
      <c r="Y40" s="147" t="s">
        <v>451</v>
      </c>
    </row>
    <row r="41" spans="1:25" ht="72" customHeight="1" x14ac:dyDescent="0.25">
      <c r="B41" s="503"/>
      <c r="C41" s="143">
        <v>11.2</v>
      </c>
      <c r="D41" s="144" t="s">
        <v>137</v>
      </c>
      <c r="E41" s="144" t="s">
        <v>135</v>
      </c>
      <c r="F41" s="145" t="s">
        <v>450</v>
      </c>
      <c r="G41" s="145"/>
      <c r="H41" s="145"/>
      <c r="I41" s="145" t="s">
        <v>450</v>
      </c>
      <c r="J41" s="145"/>
      <c r="K41" s="145" t="s">
        <v>450</v>
      </c>
      <c r="L41" s="145" t="s">
        <v>450</v>
      </c>
      <c r="M41" s="145"/>
      <c r="N41" s="145"/>
      <c r="O41" s="145" t="s">
        <v>450</v>
      </c>
      <c r="P41" s="145" t="s">
        <v>450</v>
      </c>
      <c r="Q41" s="145"/>
      <c r="R41" s="145" t="s">
        <v>450</v>
      </c>
      <c r="S41" s="145"/>
      <c r="T41" s="145" t="s">
        <v>450</v>
      </c>
      <c r="U41" s="145"/>
      <c r="V41" s="145"/>
      <c r="W41" s="145" t="s">
        <v>450</v>
      </c>
      <c r="X41" s="148">
        <f t="shared" si="0"/>
        <v>40</v>
      </c>
      <c r="Y41" s="147" t="s">
        <v>451</v>
      </c>
    </row>
    <row r="42" spans="1:25" ht="66" customHeight="1" x14ac:dyDescent="0.25">
      <c r="B42" s="503"/>
      <c r="C42" s="143">
        <v>11.3</v>
      </c>
      <c r="D42" s="144" t="s">
        <v>129</v>
      </c>
      <c r="E42" s="144" t="s">
        <v>127</v>
      </c>
      <c r="F42" s="145" t="s">
        <v>450</v>
      </c>
      <c r="G42" s="145"/>
      <c r="H42" s="145"/>
      <c r="I42" s="145" t="s">
        <v>450</v>
      </c>
      <c r="J42" s="145"/>
      <c r="K42" s="145" t="s">
        <v>450</v>
      </c>
      <c r="L42" s="145" t="s">
        <v>450</v>
      </c>
      <c r="M42" s="145"/>
      <c r="N42" s="145"/>
      <c r="O42" s="145" t="s">
        <v>450</v>
      </c>
      <c r="P42" s="145" t="s">
        <v>450</v>
      </c>
      <c r="Q42" s="145"/>
      <c r="R42" s="145" t="s">
        <v>450</v>
      </c>
      <c r="S42" s="145"/>
      <c r="T42" s="145" t="s">
        <v>450</v>
      </c>
      <c r="U42" s="145"/>
      <c r="V42" s="145" t="s">
        <v>450</v>
      </c>
      <c r="W42" s="145"/>
      <c r="X42" s="146">
        <f t="shared" si="0"/>
        <v>70</v>
      </c>
      <c r="Y42" s="147" t="s">
        <v>451</v>
      </c>
    </row>
    <row r="43" spans="1:25" s="43" customFormat="1" ht="45" x14ac:dyDescent="0.25">
      <c r="A43" s="154"/>
      <c r="B43" s="519" t="s">
        <v>119</v>
      </c>
      <c r="C43" s="155">
        <v>12.1</v>
      </c>
      <c r="D43" s="151" t="s">
        <v>494</v>
      </c>
      <c r="E43" s="151" t="s">
        <v>495</v>
      </c>
      <c r="F43" s="150" t="s">
        <v>450</v>
      </c>
      <c r="G43" s="150"/>
      <c r="H43" s="150"/>
      <c r="I43" s="150" t="s">
        <v>450</v>
      </c>
      <c r="J43" s="150"/>
      <c r="K43" s="150" t="s">
        <v>450</v>
      </c>
      <c r="L43" s="150" t="s">
        <v>450</v>
      </c>
      <c r="M43" s="150"/>
      <c r="N43" s="150"/>
      <c r="O43" s="150" t="s">
        <v>450</v>
      </c>
      <c r="P43" s="150" t="s">
        <v>450</v>
      </c>
      <c r="Q43" s="150"/>
      <c r="R43" s="150" t="s">
        <v>450</v>
      </c>
      <c r="S43" s="150"/>
      <c r="T43" s="150"/>
      <c r="U43" s="150" t="s">
        <v>450</v>
      </c>
      <c r="V43" s="150" t="s">
        <v>450</v>
      </c>
      <c r="W43" s="150"/>
      <c r="X43" s="148">
        <f t="shared" si="0"/>
        <v>60</v>
      </c>
      <c r="Y43" s="156" t="s">
        <v>451</v>
      </c>
    </row>
    <row r="44" spans="1:25" s="43" customFormat="1" ht="45" x14ac:dyDescent="0.25">
      <c r="A44" s="154"/>
      <c r="B44" s="520"/>
      <c r="C44" s="155">
        <v>12.2</v>
      </c>
      <c r="D44" s="151" t="s">
        <v>496</v>
      </c>
      <c r="E44" s="151" t="s">
        <v>497</v>
      </c>
      <c r="F44" s="150" t="s">
        <v>450</v>
      </c>
      <c r="G44" s="150"/>
      <c r="H44" s="150"/>
      <c r="I44" s="150" t="s">
        <v>450</v>
      </c>
      <c r="J44" s="150"/>
      <c r="K44" s="150" t="s">
        <v>450</v>
      </c>
      <c r="L44" s="150" t="s">
        <v>450</v>
      </c>
      <c r="M44" s="150"/>
      <c r="N44" s="150"/>
      <c r="O44" s="150" t="s">
        <v>450</v>
      </c>
      <c r="P44" s="150" t="s">
        <v>450</v>
      </c>
      <c r="Q44" s="150"/>
      <c r="R44" s="150" t="s">
        <v>450</v>
      </c>
      <c r="S44" s="150"/>
      <c r="T44" s="150" t="s">
        <v>450</v>
      </c>
      <c r="U44" s="150"/>
      <c r="V44" s="150" t="s">
        <v>450</v>
      </c>
      <c r="W44" s="150"/>
      <c r="X44" s="146">
        <f t="shared" si="0"/>
        <v>70</v>
      </c>
      <c r="Y44" s="156" t="s">
        <v>451</v>
      </c>
    </row>
    <row r="45" spans="1:25" s="43" customFormat="1" ht="56.1" customHeight="1" x14ac:dyDescent="0.25">
      <c r="A45" s="154"/>
      <c r="B45" s="520"/>
      <c r="C45" s="155">
        <v>12.3</v>
      </c>
      <c r="D45" s="151" t="s">
        <v>498</v>
      </c>
      <c r="E45" s="151" t="s">
        <v>91</v>
      </c>
      <c r="F45" s="150" t="s">
        <v>450</v>
      </c>
      <c r="G45" s="150"/>
      <c r="H45" s="150"/>
      <c r="I45" s="150" t="s">
        <v>450</v>
      </c>
      <c r="J45" s="150"/>
      <c r="K45" s="150" t="s">
        <v>450</v>
      </c>
      <c r="L45" s="150" t="s">
        <v>450</v>
      </c>
      <c r="M45" s="150"/>
      <c r="N45" s="150"/>
      <c r="O45" s="150" t="s">
        <v>450</v>
      </c>
      <c r="P45" s="150" t="s">
        <v>450</v>
      </c>
      <c r="Q45" s="150"/>
      <c r="R45" s="150" t="s">
        <v>450</v>
      </c>
      <c r="S45" s="150"/>
      <c r="T45" s="150" t="s">
        <v>450</v>
      </c>
      <c r="U45" s="150"/>
      <c r="V45" s="150" t="s">
        <v>450</v>
      </c>
      <c r="W45" s="150"/>
      <c r="X45" s="146">
        <f t="shared" si="0"/>
        <v>70</v>
      </c>
      <c r="Y45" s="156" t="s">
        <v>451</v>
      </c>
    </row>
    <row r="46" spans="1:25" s="43" customFormat="1" ht="88.5" customHeight="1" x14ac:dyDescent="0.25">
      <c r="A46" s="154"/>
      <c r="B46" s="520"/>
      <c r="C46" s="155">
        <v>12.4</v>
      </c>
      <c r="D46" s="151" t="s">
        <v>83</v>
      </c>
      <c r="E46" s="151" t="s">
        <v>80</v>
      </c>
      <c r="F46" s="150" t="s">
        <v>450</v>
      </c>
      <c r="G46" s="150"/>
      <c r="H46" s="150"/>
      <c r="I46" s="150" t="s">
        <v>450</v>
      </c>
      <c r="J46" s="150"/>
      <c r="K46" s="150" t="s">
        <v>450</v>
      </c>
      <c r="L46" s="150" t="s">
        <v>450</v>
      </c>
      <c r="M46" s="150"/>
      <c r="N46" s="150"/>
      <c r="O46" s="150" t="s">
        <v>450</v>
      </c>
      <c r="P46" s="150" t="s">
        <v>450</v>
      </c>
      <c r="Q46" s="150"/>
      <c r="R46" s="150" t="s">
        <v>450</v>
      </c>
      <c r="S46" s="150"/>
      <c r="T46" s="150" t="s">
        <v>450</v>
      </c>
      <c r="U46" s="150"/>
      <c r="V46" s="150" t="s">
        <v>450</v>
      </c>
      <c r="W46" s="150"/>
      <c r="X46" s="146">
        <f t="shared" si="0"/>
        <v>70</v>
      </c>
      <c r="Y46" s="156" t="s">
        <v>451</v>
      </c>
    </row>
    <row r="47" spans="1:25" ht="69" customHeight="1" x14ac:dyDescent="0.25">
      <c r="B47" s="502" t="s">
        <v>272</v>
      </c>
      <c r="C47" s="143">
        <v>13.1</v>
      </c>
      <c r="D47" s="144" t="s">
        <v>276</v>
      </c>
      <c r="E47" s="144" t="s">
        <v>278</v>
      </c>
      <c r="F47" s="145" t="s">
        <v>450</v>
      </c>
      <c r="G47" s="145"/>
      <c r="H47" s="145" t="s">
        <v>450</v>
      </c>
      <c r="I47" s="145"/>
      <c r="J47" s="145" t="s">
        <v>450</v>
      </c>
      <c r="K47" s="145"/>
      <c r="L47" s="145" t="s">
        <v>450</v>
      </c>
      <c r="M47" s="145"/>
      <c r="N47" s="145"/>
      <c r="O47" s="145" t="s">
        <v>450</v>
      </c>
      <c r="P47" s="145" t="s">
        <v>450</v>
      </c>
      <c r="Q47" s="145"/>
      <c r="R47" s="145" t="s">
        <v>450</v>
      </c>
      <c r="S47" s="145"/>
      <c r="T47" s="145" t="s">
        <v>450</v>
      </c>
      <c r="U47" s="145"/>
      <c r="V47" s="145" t="s">
        <v>450</v>
      </c>
      <c r="W47" s="145"/>
      <c r="X47" s="157">
        <f t="shared" si="0"/>
        <v>85</v>
      </c>
      <c r="Y47" s="147" t="s">
        <v>451</v>
      </c>
    </row>
    <row r="48" spans="1:25" ht="105" customHeight="1" x14ac:dyDescent="0.25">
      <c r="B48" s="503"/>
      <c r="C48" s="143">
        <v>13.2</v>
      </c>
      <c r="D48" s="144" t="s">
        <v>285</v>
      </c>
      <c r="E48" s="144" t="s">
        <v>287</v>
      </c>
      <c r="F48" s="145" t="s">
        <v>450</v>
      </c>
      <c r="G48" s="145"/>
      <c r="H48" s="145"/>
      <c r="I48" s="145" t="s">
        <v>450</v>
      </c>
      <c r="J48" s="145" t="s">
        <v>450</v>
      </c>
      <c r="K48" s="145"/>
      <c r="L48" s="145" t="s">
        <v>450</v>
      </c>
      <c r="M48" s="145"/>
      <c r="N48" s="145"/>
      <c r="O48" s="145" t="s">
        <v>450</v>
      </c>
      <c r="P48" s="145" t="s">
        <v>450</v>
      </c>
      <c r="Q48" s="145"/>
      <c r="R48" s="145" t="s">
        <v>450</v>
      </c>
      <c r="S48" s="145"/>
      <c r="T48" s="145" t="s">
        <v>450</v>
      </c>
      <c r="U48" s="145"/>
      <c r="V48" s="145" t="s">
        <v>450</v>
      </c>
      <c r="W48" s="145"/>
      <c r="X48" s="146">
        <f t="shared" si="0"/>
        <v>85</v>
      </c>
      <c r="Y48" s="147" t="s">
        <v>451</v>
      </c>
    </row>
    <row r="49" spans="2:25" ht="116.25" customHeight="1" x14ac:dyDescent="0.25">
      <c r="B49" s="503"/>
      <c r="C49" s="143">
        <v>13.3</v>
      </c>
      <c r="D49" s="144" t="s">
        <v>293</v>
      </c>
      <c r="E49" s="144" t="s">
        <v>499</v>
      </c>
      <c r="F49" s="145" t="s">
        <v>450</v>
      </c>
      <c r="G49" s="145"/>
      <c r="H49" s="145" t="s">
        <v>450</v>
      </c>
      <c r="I49" s="145"/>
      <c r="J49" s="145" t="s">
        <v>450</v>
      </c>
      <c r="K49" s="145"/>
      <c r="L49" s="145" t="s">
        <v>450</v>
      </c>
      <c r="M49" s="145"/>
      <c r="N49" s="145"/>
      <c r="O49" s="145" t="s">
        <v>450</v>
      </c>
      <c r="P49" s="145" t="s">
        <v>450</v>
      </c>
      <c r="Q49" s="145"/>
      <c r="R49" s="145"/>
      <c r="S49" s="145" t="s">
        <v>450</v>
      </c>
      <c r="T49" s="145" t="s">
        <v>450</v>
      </c>
      <c r="U49" s="145"/>
      <c r="V49" s="145"/>
      <c r="W49" s="145" t="s">
        <v>450</v>
      </c>
      <c r="X49" s="148">
        <f t="shared" si="0"/>
        <v>40</v>
      </c>
      <c r="Y49" s="147" t="s">
        <v>451</v>
      </c>
    </row>
    <row r="50" spans="2:25" ht="50.1" customHeight="1" x14ac:dyDescent="0.25">
      <c r="B50" s="515"/>
      <c r="C50" s="515"/>
      <c r="D50" s="515"/>
      <c r="E50" s="515"/>
      <c r="F50" s="515"/>
      <c r="G50" s="515"/>
      <c r="H50" s="515"/>
      <c r="I50" s="515"/>
      <c r="J50" s="515"/>
      <c r="K50" s="515"/>
      <c r="L50" s="515"/>
      <c r="M50" s="515"/>
      <c r="N50" s="515"/>
      <c r="O50" s="515"/>
      <c r="P50" s="515"/>
      <c r="Q50" s="515"/>
      <c r="R50" s="515"/>
      <c r="S50" s="515"/>
      <c r="T50" s="515"/>
      <c r="U50" s="515"/>
      <c r="V50" s="515"/>
      <c r="W50" s="515"/>
      <c r="X50" s="158"/>
      <c r="Y50" s="159"/>
    </row>
    <row r="53" spans="2:25" x14ac:dyDescent="0.25">
      <c r="C53" s="161"/>
      <c r="D53" s="162"/>
      <c r="F53" s="164"/>
      <c r="G53" s="164"/>
      <c r="H53" s="164"/>
      <c r="I53" s="164"/>
      <c r="J53" s="164"/>
      <c r="K53" s="164"/>
    </row>
    <row r="54" spans="2:25" x14ac:dyDescent="0.25">
      <c r="C54" s="165" t="s">
        <v>500</v>
      </c>
      <c r="F54" s="165" t="s">
        <v>501</v>
      </c>
      <c r="G54" s="138"/>
    </row>
  </sheetData>
  <mergeCells count="40">
    <mergeCell ref="B50:W50"/>
    <mergeCell ref="B12:B15"/>
    <mergeCell ref="B16:B18"/>
    <mergeCell ref="B19:B22"/>
    <mergeCell ref="B23:B25"/>
    <mergeCell ref="B26:B29"/>
    <mergeCell ref="B30:B33"/>
    <mergeCell ref="B34:B36"/>
    <mergeCell ref="B37:B39"/>
    <mergeCell ref="B40:B42"/>
    <mergeCell ref="B43:B46"/>
    <mergeCell ref="B47:B49"/>
    <mergeCell ref="T2:U2"/>
    <mergeCell ref="V2:W2"/>
    <mergeCell ref="X2:X3"/>
    <mergeCell ref="Y2:Y3"/>
    <mergeCell ref="B4:B7"/>
    <mergeCell ref="P2:Q2"/>
    <mergeCell ref="R2:S2"/>
    <mergeCell ref="B8:B11"/>
    <mergeCell ref="H2:I2"/>
    <mergeCell ref="J2:K2"/>
    <mergeCell ref="L2:M2"/>
    <mergeCell ref="N2:O2"/>
    <mergeCell ref="B2:B3"/>
    <mergeCell ref="C2:C3"/>
    <mergeCell ref="D2:D3"/>
    <mergeCell ref="E2:E3"/>
    <mergeCell ref="F2:G2"/>
    <mergeCell ref="P1:Q1"/>
    <mergeCell ref="R1:S1"/>
    <mergeCell ref="T1:U1"/>
    <mergeCell ref="V1:W1"/>
    <mergeCell ref="X1:Y1"/>
    <mergeCell ref="N1:O1"/>
    <mergeCell ref="D1:E1"/>
    <mergeCell ref="F1:G1"/>
    <mergeCell ref="H1:I1"/>
    <mergeCell ref="J1:K1"/>
    <mergeCell ref="L1:M1"/>
  </mergeCells>
  <dataValidations count="1">
    <dataValidation type="list" allowBlank="1" showDropDown="1" showInputMessage="1" showErrorMessage="1" sqref="F4:W49" xr:uid="{00000000-0002-0000-0B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x14ac:dyDescent="0.25"/>
  <cols>
    <col min="1" max="1" width="5.7109375" style="19" customWidth="1"/>
    <col min="2" max="2" width="18.7109375" style="19" customWidth="1"/>
    <col min="3" max="6" width="5.7109375" style="19" customWidth="1"/>
    <col min="7" max="7" width="12.28515625" style="45" customWidth="1"/>
    <col min="8" max="8" width="7.7109375" style="45" customWidth="1"/>
    <col min="9" max="9" width="6.85546875" style="19" hidden="1" customWidth="1"/>
    <col min="10" max="12" width="5.7109375" style="19" hidden="1" customWidth="1"/>
    <col min="13" max="13" width="13.140625" style="45" hidden="1" customWidth="1"/>
    <col min="14" max="14" width="7.7109375" style="45" hidden="1" customWidth="1"/>
    <col min="15" max="15" width="14.7109375" style="19" hidden="1" customWidth="1"/>
    <col min="16" max="16" width="6" style="19" customWidth="1"/>
    <col min="17" max="17" width="5.7109375" style="19" hidden="1" customWidth="1"/>
    <col min="18" max="18" width="36.7109375" style="19" hidden="1" customWidth="1"/>
    <col min="19" max="22" width="5.7109375" style="19" hidden="1" customWidth="1"/>
    <col min="23" max="23" width="12.85546875" style="45" hidden="1" customWidth="1"/>
    <col min="24" max="24" width="10.7109375" style="45" hidden="1" customWidth="1"/>
    <col min="25" max="28" width="5.7109375" style="19" hidden="1" customWidth="1"/>
    <col min="29" max="29" width="14.140625" style="45" hidden="1" customWidth="1"/>
    <col min="30" max="30" width="10.7109375" style="45" hidden="1" customWidth="1"/>
    <col min="31" max="31" width="12.7109375" style="19" hidden="1" customWidth="1"/>
    <col min="32" max="32" width="4.7109375" style="19" customWidth="1"/>
    <col min="33" max="33" width="32.28515625" style="19" customWidth="1"/>
    <col min="34" max="46" width="5.7109375" style="19" customWidth="1"/>
    <col min="47" max="50" width="5.7109375" style="19" hidden="1" customWidth="1"/>
    <col min="51" max="51" width="11.42578125" style="19"/>
    <col min="52" max="52" width="17.140625" style="19" customWidth="1"/>
    <col min="53" max="16384" width="11.42578125" style="19"/>
  </cols>
  <sheetData>
    <row r="1" spans="1:52" ht="27" customHeight="1" x14ac:dyDescent="0.25"/>
    <row r="2" spans="1:52" ht="48" customHeight="1" thickBot="1" x14ac:dyDescent="0.3">
      <c r="C2" s="454" t="s">
        <v>502</v>
      </c>
      <c r="D2" s="454"/>
      <c r="E2" s="454"/>
      <c r="F2" s="454"/>
      <c r="G2" s="454"/>
      <c r="H2" s="454"/>
      <c r="I2" s="454"/>
      <c r="J2" s="454"/>
      <c r="K2" s="454"/>
      <c r="L2" s="454"/>
      <c r="M2" s="454"/>
      <c r="N2" s="454"/>
      <c r="O2" s="454"/>
      <c r="W2" s="19"/>
      <c r="X2" s="19"/>
      <c r="AC2" s="19"/>
      <c r="AD2" s="19"/>
      <c r="AG2" s="521" t="s">
        <v>503</v>
      </c>
      <c r="AH2" s="521"/>
      <c r="AI2" s="521"/>
      <c r="AJ2" s="521"/>
      <c r="AK2" s="521"/>
      <c r="AL2" s="521"/>
      <c r="AM2" s="521"/>
      <c r="AN2" s="521"/>
      <c r="AO2" s="521"/>
      <c r="AP2" s="521"/>
      <c r="AQ2" s="521"/>
      <c r="AR2" s="521"/>
      <c r="AS2" s="521"/>
      <c r="AT2" s="521"/>
      <c r="AU2" s="521"/>
      <c r="AV2" s="521"/>
      <c r="AW2" s="521"/>
      <c r="AX2" s="521"/>
      <c r="AY2" s="521"/>
      <c r="AZ2" s="521"/>
    </row>
    <row r="3" spans="1:52" ht="36" customHeight="1" thickBot="1" x14ac:dyDescent="0.3">
      <c r="C3" s="522" t="s">
        <v>504</v>
      </c>
      <c r="D3" s="522"/>
      <c r="E3" s="522"/>
      <c r="F3" s="522"/>
      <c r="G3" s="522"/>
      <c r="H3" s="522"/>
      <c r="I3" s="522" t="s">
        <v>505</v>
      </c>
      <c r="J3" s="522"/>
      <c r="K3" s="522"/>
      <c r="L3" s="522"/>
      <c r="M3" s="522"/>
      <c r="N3" s="522"/>
      <c r="O3" s="523" t="s">
        <v>506</v>
      </c>
      <c r="W3" s="19"/>
      <c r="X3" s="19"/>
      <c r="AC3" s="19"/>
      <c r="AD3" s="19"/>
      <c r="AG3" s="166" t="s">
        <v>507</v>
      </c>
      <c r="AH3" s="166">
        <v>1</v>
      </c>
      <c r="AI3" s="166">
        <v>2</v>
      </c>
      <c r="AJ3" s="166">
        <v>3</v>
      </c>
      <c r="AK3" s="166">
        <v>4</v>
      </c>
      <c r="AL3" s="166">
        <v>5</v>
      </c>
      <c r="AM3" s="166">
        <v>6</v>
      </c>
      <c r="AN3" s="166">
        <v>7</v>
      </c>
      <c r="AO3" s="166">
        <v>8</v>
      </c>
      <c r="AP3" s="166">
        <v>9</v>
      </c>
      <c r="AQ3" s="166">
        <v>10</v>
      </c>
      <c r="AR3" s="166">
        <v>11</v>
      </c>
      <c r="AS3" s="166">
        <v>12</v>
      </c>
      <c r="AT3" s="166">
        <v>13</v>
      </c>
      <c r="AU3" s="166">
        <v>14</v>
      </c>
      <c r="AV3" s="166">
        <v>15</v>
      </c>
      <c r="AW3" s="166">
        <v>16</v>
      </c>
      <c r="AX3" s="166">
        <v>17</v>
      </c>
      <c r="AY3" s="167" t="s">
        <v>508</v>
      </c>
      <c r="AZ3" s="167" t="s">
        <v>509</v>
      </c>
    </row>
    <row r="4" spans="1:52" s="168" customFormat="1" ht="36" customHeight="1" thickTop="1" thickBot="1" x14ac:dyDescent="0.3">
      <c r="C4" s="524" t="s">
        <v>510</v>
      </c>
      <c r="D4" s="524"/>
      <c r="E4" s="524"/>
      <c r="F4" s="524"/>
      <c r="G4" s="510" t="s">
        <v>511</v>
      </c>
      <c r="H4" s="525" t="s">
        <v>512</v>
      </c>
      <c r="I4" s="524" t="s">
        <v>510</v>
      </c>
      <c r="J4" s="524"/>
      <c r="K4" s="524"/>
      <c r="L4" s="524"/>
      <c r="M4" s="510" t="s">
        <v>511</v>
      </c>
      <c r="N4" s="525" t="s">
        <v>512</v>
      </c>
      <c r="O4" s="523"/>
      <c r="AG4" s="169" t="s">
        <v>262</v>
      </c>
      <c r="AH4" s="170">
        <f>1+1</f>
        <v>2</v>
      </c>
      <c r="AI4" s="170"/>
      <c r="AJ4" s="171"/>
      <c r="AK4" s="170"/>
      <c r="AL4" s="170"/>
      <c r="AM4" s="171"/>
      <c r="AN4" s="170"/>
      <c r="AO4" s="170"/>
      <c r="AP4" s="170"/>
      <c r="AQ4" s="170"/>
      <c r="AR4" s="170"/>
      <c r="AS4" s="170"/>
      <c r="AT4" s="170"/>
      <c r="AU4" s="170"/>
      <c r="AV4" s="170"/>
      <c r="AW4" s="170"/>
      <c r="AX4" s="170"/>
      <c r="AY4" s="172">
        <f t="shared" ref="AY4:AY9" si="0">SUM(AH4:AX4)</f>
        <v>2</v>
      </c>
      <c r="AZ4" s="173">
        <f t="shared" ref="AZ4:AZ9" si="1">AY4/$AY$10</f>
        <v>4.3478260869565216E-2</v>
      </c>
    </row>
    <row r="5" spans="1:52" s="45" customFormat="1" ht="79.5" customHeight="1" thickTop="1" thickBot="1" x14ac:dyDescent="0.3">
      <c r="A5" s="174" t="s">
        <v>513</v>
      </c>
      <c r="B5" s="175" t="s">
        <v>514</v>
      </c>
      <c r="C5" s="176" t="s">
        <v>515</v>
      </c>
      <c r="D5" s="176" t="s">
        <v>516</v>
      </c>
      <c r="E5" s="176" t="s">
        <v>517</v>
      </c>
      <c r="F5" s="176" t="s">
        <v>518</v>
      </c>
      <c r="G5" s="510"/>
      <c r="H5" s="526"/>
      <c r="I5" s="176" t="s">
        <v>515</v>
      </c>
      <c r="J5" s="176" t="s">
        <v>516</v>
      </c>
      <c r="K5" s="176" t="s">
        <v>517</v>
      </c>
      <c r="L5" s="176" t="s">
        <v>518</v>
      </c>
      <c r="M5" s="510"/>
      <c r="N5" s="526"/>
      <c r="O5" s="523"/>
      <c r="Q5" s="177" t="s">
        <v>513</v>
      </c>
      <c r="R5" s="178" t="s">
        <v>514</v>
      </c>
      <c r="S5" s="177" t="s">
        <v>515</v>
      </c>
      <c r="T5" s="177" t="s">
        <v>516</v>
      </c>
      <c r="U5" s="177" t="s">
        <v>517</v>
      </c>
      <c r="V5" s="177" t="s">
        <v>518</v>
      </c>
      <c r="W5" s="141" t="s">
        <v>511</v>
      </c>
      <c r="X5" s="176" t="s">
        <v>519</v>
      </c>
      <c r="Y5" s="177" t="s">
        <v>515</v>
      </c>
      <c r="Z5" s="177" t="s">
        <v>516</v>
      </c>
      <c r="AA5" s="177" t="s">
        <v>517</v>
      </c>
      <c r="AB5" s="177" t="s">
        <v>518</v>
      </c>
      <c r="AC5" s="141" t="s">
        <v>511</v>
      </c>
      <c r="AD5" s="177" t="s">
        <v>519</v>
      </c>
      <c r="AE5" s="141" t="s">
        <v>520</v>
      </c>
      <c r="AG5" s="179" t="s">
        <v>16</v>
      </c>
      <c r="AH5" s="180">
        <v>1</v>
      </c>
      <c r="AI5" s="180">
        <v>1</v>
      </c>
      <c r="AJ5" s="180">
        <v>1</v>
      </c>
      <c r="AK5" s="181">
        <v>1</v>
      </c>
      <c r="AL5" s="180">
        <v>4</v>
      </c>
      <c r="AM5" s="181">
        <v>2</v>
      </c>
      <c r="AN5" s="181"/>
      <c r="AO5" s="180">
        <v>2</v>
      </c>
      <c r="AP5" s="180">
        <v>2</v>
      </c>
      <c r="AQ5" s="180"/>
      <c r="AR5" s="180"/>
      <c r="AS5" s="181">
        <v>1</v>
      </c>
      <c r="AT5" s="180">
        <v>3</v>
      </c>
      <c r="AU5" s="181"/>
      <c r="AV5" s="181"/>
      <c r="AW5" s="181"/>
      <c r="AX5" s="181"/>
      <c r="AY5" s="172">
        <f t="shared" si="0"/>
        <v>18</v>
      </c>
      <c r="AZ5" s="173">
        <f t="shared" si="1"/>
        <v>0.39130434782608697</v>
      </c>
    </row>
    <row r="6" spans="1:52" ht="30" customHeight="1" thickTop="1" thickBot="1" x14ac:dyDescent="0.3">
      <c r="A6" s="45">
        <v>1</v>
      </c>
      <c r="B6" s="156" t="s">
        <v>521</v>
      </c>
      <c r="C6" s="145" t="e">
        <f>#REF!</f>
        <v>#REF!</v>
      </c>
      <c r="D6" s="145" t="e">
        <f>#REF!</f>
        <v>#REF!</v>
      </c>
      <c r="E6" s="145" t="e">
        <f>#REF!</f>
        <v>#REF!</v>
      </c>
      <c r="F6" s="145" t="e">
        <f>#REF!</f>
        <v>#REF!</v>
      </c>
      <c r="G6" s="141" t="e">
        <f>SUM(C6:F6)</f>
        <v>#REF!</v>
      </c>
      <c r="H6" s="182" t="e">
        <f>IF(F6&gt;0,F6/G6,IF(E6&gt;0,E6/G6,0))</f>
        <v>#REF!</v>
      </c>
      <c r="I6" s="145" t="e">
        <f>#REF!</f>
        <v>#REF!</v>
      </c>
      <c r="J6" s="145" t="e">
        <f>#REF!</f>
        <v>#REF!</v>
      </c>
      <c r="K6" s="145" t="e">
        <f>#REF!</f>
        <v>#REF!</v>
      </c>
      <c r="L6" s="145" t="e">
        <f>#REF!</f>
        <v>#REF!</v>
      </c>
      <c r="M6" s="183" t="e">
        <f>SUM(I6:L6)</f>
        <v>#REF!</v>
      </c>
      <c r="N6" s="182" t="e">
        <f>IF(L6&gt;0,L6/M6,IF(K6&gt;0,K6/M6,0))</f>
        <v>#REF!</v>
      </c>
      <c r="O6" s="184" t="e">
        <f>H6-N6</f>
        <v>#REF!</v>
      </c>
      <c r="Q6" s="178">
        <v>1</v>
      </c>
      <c r="R6" s="185" t="s">
        <v>521</v>
      </c>
      <c r="S6" s="186">
        <v>0</v>
      </c>
      <c r="T6" s="186">
        <v>0</v>
      </c>
      <c r="U6" s="186">
        <v>1</v>
      </c>
      <c r="V6" s="186">
        <v>1</v>
      </c>
      <c r="W6" s="178">
        <f>SUM(S6:V6)</f>
        <v>2</v>
      </c>
      <c r="X6" s="187">
        <v>0.5</v>
      </c>
      <c r="Y6" s="186">
        <v>0</v>
      </c>
      <c r="Z6" s="186">
        <v>1</v>
      </c>
      <c r="AA6" s="186">
        <v>0</v>
      </c>
      <c r="AB6" s="186">
        <v>1</v>
      </c>
      <c r="AC6" s="188">
        <f>SUM(Y6:AB6)</f>
        <v>2</v>
      </c>
      <c r="AD6" s="187">
        <v>0.5</v>
      </c>
      <c r="AE6" s="189">
        <v>0</v>
      </c>
      <c r="AG6" s="179" t="s">
        <v>81</v>
      </c>
      <c r="AH6" s="180">
        <v>1</v>
      </c>
      <c r="AI6" s="180"/>
      <c r="AJ6" s="180">
        <v>1</v>
      </c>
      <c r="AK6" s="181">
        <v>1</v>
      </c>
      <c r="AL6" s="181"/>
      <c r="AM6" s="180">
        <v>1</v>
      </c>
      <c r="AN6" s="180"/>
      <c r="AO6" s="181"/>
      <c r="AP6" s="180"/>
      <c r="AQ6" s="181">
        <v>1</v>
      </c>
      <c r="AR6" s="181">
        <v>3</v>
      </c>
      <c r="AS6" s="180">
        <v>1</v>
      </c>
      <c r="AT6" s="181"/>
      <c r="AU6" s="180"/>
      <c r="AV6" s="180"/>
      <c r="AW6" s="181"/>
      <c r="AX6" s="180"/>
      <c r="AY6" s="172">
        <f t="shared" si="0"/>
        <v>9</v>
      </c>
      <c r="AZ6" s="173">
        <f t="shared" si="1"/>
        <v>0.19565217391304349</v>
      </c>
    </row>
    <row r="7" spans="1:52" ht="30" customHeight="1" thickTop="1" thickBot="1" x14ac:dyDescent="0.3">
      <c r="A7" s="45">
        <v>2</v>
      </c>
      <c r="B7" s="156" t="s">
        <v>522</v>
      </c>
      <c r="C7" s="145" t="e">
        <f>#REF!</f>
        <v>#REF!</v>
      </c>
      <c r="D7" s="145" t="e">
        <f>#REF!</f>
        <v>#REF!</v>
      </c>
      <c r="E7" s="145" t="e">
        <f>#REF!</f>
        <v>#REF!</v>
      </c>
      <c r="F7" s="145" t="e">
        <f>#REF!</f>
        <v>#REF!</v>
      </c>
      <c r="G7" s="141" t="e">
        <f t="shared" ref="G7:G18" si="2">SUM(C7:F7)</f>
        <v>#REF!</v>
      </c>
      <c r="H7" s="182" t="e">
        <f t="shared" ref="H7:H18" si="3">IF(F7&gt;0,F7/G7,IF(E7&gt;0,E7/G7,0))</f>
        <v>#REF!</v>
      </c>
      <c r="I7" s="145" t="e">
        <f>#REF!</f>
        <v>#REF!</v>
      </c>
      <c r="J7" s="145" t="e">
        <f>#REF!</f>
        <v>#REF!</v>
      </c>
      <c r="K7" s="145" t="e">
        <f>#REF!</f>
        <v>#REF!</v>
      </c>
      <c r="L7" s="145" t="e">
        <f>#REF!</f>
        <v>#REF!</v>
      </c>
      <c r="M7" s="183" t="e">
        <f t="shared" ref="M7:M19" si="4">SUM(I7:L7)</f>
        <v>#REF!</v>
      </c>
      <c r="N7" s="182" t="e">
        <f t="shared" ref="N7:N19" si="5">IF(L7&gt;0,L7/M7,IF(K7&gt;0,K7/M7,0))</f>
        <v>#REF!</v>
      </c>
      <c r="O7" s="184" t="e">
        <f t="shared" ref="O7:O19" si="6">H7-N7</f>
        <v>#REF!</v>
      </c>
      <c r="Q7" s="178">
        <v>2</v>
      </c>
      <c r="R7" s="185" t="s">
        <v>522</v>
      </c>
      <c r="S7" s="186">
        <v>0</v>
      </c>
      <c r="T7" s="186">
        <v>0</v>
      </c>
      <c r="U7" s="186">
        <v>0</v>
      </c>
      <c r="V7" s="186">
        <v>4</v>
      </c>
      <c r="W7" s="178">
        <f t="shared" ref="W7:W18" si="7">SUM(S7:V7)</f>
        <v>4</v>
      </c>
      <c r="X7" s="187">
        <v>1</v>
      </c>
      <c r="Y7" s="186">
        <v>0</v>
      </c>
      <c r="Z7" s="186">
        <v>0</v>
      </c>
      <c r="AA7" s="186">
        <v>0</v>
      </c>
      <c r="AB7" s="186">
        <v>4</v>
      </c>
      <c r="AC7" s="188">
        <f>SUM(Y7:AB7)</f>
        <v>4</v>
      </c>
      <c r="AD7" s="187">
        <v>1</v>
      </c>
      <c r="AE7" s="189">
        <v>0</v>
      </c>
      <c r="AG7" s="179" t="s">
        <v>105</v>
      </c>
      <c r="AH7" s="181"/>
      <c r="AI7" s="181">
        <v>3</v>
      </c>
      <c r="AJ7" s="181">
        <v>2</v>
      </c>
      <c r="AK7" s="181">
        <v>1</v>
      </c>
      <c r="AL7" s="181"/>
      <c r="AM7" s="181"/>
      <c r="AN7" s="180">
        <v>2</v>
      </c>
      <c r="AO7" s="181"/>
      <c r="AP7" s="181"/>
      <c r="AQ7" s="180">
        <v>2</v>
      </c>
      <c r="AR7" s="180"/>
      <c r="AS7" s="181">
        <v>1</v>
      </c>
      <c r="AT7" s="181"/>
      <c r="AU7" s="181"/>
      <c r="AV7" s="180"/>
      <c r="AW7" s="180"/>
      <c r="AX7" s="181"/>
      <c r="AY7" s="172">
        <f t="shared" si="0"/>
        <v>11</v>
      </c>
      <c r="AZ7" s="173">
        <f t="shared" si="1"/>
        <v>0.2391304347826087</v>
      </c>
    </row>
    <row r="8" spans="1:52" ht="30" customHeight="1" thickTop="1" thickBot="1" x14ac:dyDescent="0.3">
      <c r="A8" s="45">
        <v>3</v>
      </c>
      <c r="B8" s="156" t="s">
        <v>523</v>
      </c>
      <c r="C8" s="145">
        <f>'(3) Juridica'!H14</f>
        <v>0</v>
      </c>
      <c r="D8" s="145">
        <f>'(3) Juridica'!H15</f>
        <v>0</v>
      </c>
      <c r="E8" s="145">
        <f>'(3) Juridica'!H16</f>
        <v>1</v>
      </c>
      <c r="F8" s="145">
        <f>'(3) Juridica'!H17</f>
        <v>1</v>
      </c>
      <c r="G8" s="141">
        <f t="shared" si="2"/>
        <v>2</v>
      </c>
      <c r="H8" s="182">
        <f t="shared" si="3"/>
        <v>0.5</v>
      </c>
      <c r="I8" s="145">
        <f>'(3) Juridica'!O14</f>
        <v>0</v>
      </c>
      <c r="J8" s="145">
        <f>'(3) Juridica'!O15</f>
        <v>0</v>
      </c>
      <c r="K8" s="145">
        <f>'(3) Juridica'!O16</f>
        <v>0</v>
      </c>
      <c r="L8" s="145">
        <f>'(3) Juridica'!O17</f>
        <v>1</v>
      </c>
      <c r="M8" s="183">
        <f t="shared" si="4"/>
        <v>1</v>
      </c>
      <c r="N8" s="182">
        <f t="shared" si="5"/>
        <v>1</v>
      </c>
      <c r="O8" s="184">
        <f t="shared" si="6"/>
        <v>-0.5</v>
      </c>
      <c r="Q8" s="178">
        <v>3</v>
      </c>
      <c r="R8" s="185" t="s">
        <v>523</v>
      </c>
      <c r="S8" s="186">
        <v>0</v>
      </c>
      <c r="T8" s="186">
        <v>0</v>
      </c>
      <c r="U8" s="186">
        <v>0</v>
      </c>
      <c r="V8" s="186">
        <v>8</v>
      </c>
      <c r="W8" s="178">
        <f t="shared" si="7"/>
        <v>8</v>
      </c>
      <c r="X8" s="187">
        <v>1</v>
      </c>
      <c r="Y8" s="186">
        <v>0</v>
      </c>
      <c r="Z8" s="186">
        <v>0</v>
      </c>
      <c r="AA8" s="186">
        <v>0</v>
      </c>
      <c r="AB8" s="186">
        <v>8</v>
      </c>
      <c r="AC8" s="188">
        <f t="shared" ref="AC8:AC18" si="8">SUM(Y8:AB8)</f>
        <v>8</v>
      </c>
      <c r="AD8" s="187">
        <v>1</v>
      </c>
      <c r="AE8" s="189">
        <v>0</v>
      </c>
      <c r="AG8" s="179" t="s">
        <v>152</v>
      </c>
      <c r="AH8" s="180"/>
      <c r="AI8" s="180"/>
      <c r="AJ8" s="180"/>
      <c r="AK8" s="180"/>
      <c r="AL8" s="180"/>
      <c r="AM8" s="180"/>
      <c r="AN8" s="180">
        <v>2</v>
      </c>
      <c r="AO8" s="180"/>
      <c r="AP8" s="180">
        <v>1</v>
      </c>
      <c r="AQ8" s="180"/>
      <c r="AR8" s="180"/>
      <c r="AS8" s="180"/>
      <c r="AT8" s="181"/>
      <c r="AU8" s="181"/>
      <c r="AV8" s="180"/>
      <c r="AW8" s="180"/>
      <c r="AX8" s="180"/>
      <c r="AY8" s="172">
        <f t="shared" si="0"/>
        <v>3</v>
      </c>
      <c r="AZ8" s="173">
        <f t="shared" si="1"/>
        <v>6.5217391304347824E-2</v>
      </c>
    </row>
    <row r="9" spans="1:52" ht="30" customHeight="1" thickTop="1" thickBot="1" x14ac:dyDescent="0.3">
      <c r="A9" s="45">
        <v>4</v>
      </c>
      <c r="B9" s="156" t="s">
        <v>524</v>
      </c>
      <c r="C9" s="145">
        <f>'(4) Contratación'!H14</f>
        <v>0</v>
      </c>
      <c r="D9" s="145">
        <f>'(4) Contratación'!H15</f>
        <v>0</v>
      </c>
      <c r="E9" s="145">
        <f>'(4) Contratación'!H16</f>
        <v>2</v>
      </c>
      <c r="F9" s="145">
        <f>'(4) Contratación'!H17</f>
        <v>0</v>
      </c>
      <c r="G9" s="141">
        <f t="shared" si="2"/>
        <v>2</v>
      </c>
      <c r="H9" s="182">
        <f>IF(F9&gt;0,F9/G9,IF(E9&gt;0,E9/G9,0))</f>
        <v>1</v>
      </c>
      <c r="I9" s="145">
        <f>'(4) Contratación'!O14</f>
        <v>2</v>
      </c>
      <c r="J9" s="145">
        <f>'(4) Contratación'!O15</f>
        <v>0</v>
      </c>
      <c r="K9" s="145">
        <f>'(4) Contratación'!O16</f>
        <v>0</v>
      </c>
      <c r="L9" s="145">
        <f>'(4) Contratación'!O17</f>
        <v>0</v>
      </c>
      <c r="M9" s="183">
        <f t="shared" si="4"/>
        <v>2</v>
      </c>
      <c r="N9" s="182">
        <f t="shared" si="5"/>
        <v>0</v>
      </c>
      <c r="O9" s="184">
        <f>H9-N9</f>
        <v>1</v>
      </c>
      <c r="Q9" s="178">
        <v>4</v>
      </c>
      <c r="R9" s="185" t="s">
        <v>524</v>
      </c>
      <c r="S9" s="186">
        <v>0</v>
      </c>
      <c r="T9" s="186">
        <v>0</v>
      </c>
      <c r="U9" s="186">
        <v>1</v>
      </c>
      <c r="V9" s="186">
        <v>2</v>
      </c>
      <c r="W9" s="178">
        <f t="shared" si="7"/>
        <v>3</v>
      </c>
      <c r="X9" s="187">
        <v>0.66666666666666663</v>
      </c>
      <c r="Y9" s="186">
        <v>0</v>
      </c>
      <c r="Z9" s="186">
        <v>1</v>
      </c>
      <c r="AA9" s="186">
        <v>0</v>
      </c>
      <c r="AB9" s="186">
        <v>2</v>
      </c>
      <c r="AC9" s="188">
        <f t="shared" si="8"/>
        <v>3</v>
      </c>
      <c r="AD9" s="187">
        <v>0.66666666666666663</v>
      </c>
      <c r="AE9" s="189">
        <v>0</v>
      </c>
      <c r="AG9" s="190" t="s">
        <v>92</v>
      </c>
      <c r="AH9" s="191"/>
      <c r="AI9" s="191"/>
      <c r="AJ9" s="191"/>
      <c r="AK9" s="191"/>
      <c r="AL9" s="191"/>
      <c r="AM9" s="192"/>
      <c r="AN9" s="191"/>
      <c r="AO9" s="192">
        <v>2</v>
      </c>
      <c r="AP9" s="192"/>
      <c r="AQ9" s="191"/>
      <c r="AR9" s="191"/>
      <c r="AS9" s="192">
        <v>1</v>
      </c>
      <c r="AT9" s="192"/>
      <c r="AU9" s="191"/>
      <c r="AV9" s="192"/>
      <c r="AW9" s="192"/>
      <c r="AX9" s="192"/>
      <c r="AY9" s="172">
        <f t="shared" si="0"/>
        <v>3</v>
      </c>
      <c r="AZ9" s="173">
        <f t="shared" si="1"/>
        <v>6.5217391304347824E-2</v>
      </c>
    </row>
    <row r="10" spans="1:52" ht="30" customHeight="1" thickTop="1" thickBot="1" x14ac:dyDescent="0.3">
      <c r="A10" s="45">
        <v>5</v>
      </c>
      <c r="B10" s="147" t="s">
        <v>525</v>
      </c>
      <c r="C10" s="145" t="e">
        <f>#REF!</f>
        <v>#REF!</v>
      </c>
      <c r="D10" s="145" t="e">
        <f>#REF!</f>
        <v>#REF!</v>
      </c>
      <c r="E10" s="145" t="e">
        <f>#REF!</f>
        <v>#REF!</v>
      </c>
      <c r="F10" s="145" t="e">
        <f>#REF!</f>
        <v>#REF!</v>
      </c>
      <c r="G10" s="141" t="e">
        <f t="shared" si="2"/>
        <v>#REF!</v>
      </c>
      <c r="H10" s="182" t="e">
        <f t="shared" si="3"/>
        <v>#REF!</v>
      </c>
      <c r="I10" s="145" t="e">
        <f>#REF!</f>
        <v>#REF!</v>
      </c>
      <c r="J10" s="145" t="e">
        <f>#REF!</f>
        <v>#REF!</v>
      </c>
      <c r="K10" s="145" t="e">
        <f>#REF!</f>
        <v>#REF!</v>
      </c>
      <c r="L10" s="145" t="e">
        <f>#REF!</f>
        <v>#REF!</v>
      </c>
      <c r="M10" s="183" t="e">
        <f t="shared" si="4"/>
        <v>#REF!</v>
      </c>
      <c r="N10" s="182" t="e">
        <f t="shared" si="5"/>
        <v>#REF!</v>
      </c>
      <c r="O10" s="184" t="e">
        <f t="shared" si="6"/>
        <v>#REF!</v>
      </c>
      <c r="Q10" s="178">
        <v>5</v>
      </c>
      <c r="R10" s="185" t="s">
        <v>525</v>
      </c>
      <c r="S10" s="186">
        <v>0</v>
      </c>
      <c r="T10" s="186">
        <v>0</v>
      </c>
      <c r="U10" s="186">
        <v>4</v>
      </c>
      <c r="V10" s="186">
        <v>3</v>
      </c>
      <c r="W10" s="178">
        <f t="shared" si="7"/>
        <v>7</v>
      </c>
      <c r="X10" s="187">
        <v>0.42857142857142855</v>
      </c>
      <c r="Y10" s="186">
        <v>0</v>
      </c>
      <c r="Z10" s="186">
        <v>4</v>
      </c>
      <c r="AA10" s="186">
        <v>1</v>
      </c>
      <c r="AB10" s="186">
        <v>2</v>
      </c>
      <c r="AC10" s="188">
        <f t="shared" si="8"/>
        <v>7</v>
      </c>
      <c r="AD10" s="187">
        <v>0.2857142857142857</v>
      </c>
      <c r="AE10" s="189">
        <v>0.14285714285714285</v>
      </c>
      <c r="AG10" s="193" t="s">
        <v>526</v>
      </c>
      <c r="AH10" s="194">
        <f t="shared" ref="AH10:AT10" si="9">SUM(AH4:AH9)</f>
        <v>4</v>
      </c>
      <c r="AI10" s="194">
        <f t="shared" si="9"/>
        <v>4</v>
      </c>
      <c r="AJ10" s="194">
        <f t="shared" si="9"/>
        <v>4</v>
      </c>
      <c r="AK10" s="194">
        <f t="shared" si="9"/>
        <v>3</v>
      </c>
      <c r="AL10" s="194">
        <f t="shared" si="9"/>
        <v>4</v>
      </c>
      <c r="AM10" s="194">
        <f t="shared" si="9"/>
        <v>3</v>
      </c>
      <c r="AN10" s="194">
        <f t="shared" si="9"/>
        <v>4</v>
      </c>
      <c r="AO10" s="194">
        <f t="shared" si="9"/>
        <v>4</v>
      </c>
      <c r="AP10" s="194">
        <f t="shared" si="9"/>
        <v>3</v>
      </c>
      <c r="AQ10" s="194">
        <f t="shared" si="9"/>
        <v>3</v>
      </c>
      <c r="AR10" s="194">
        <f t="shared" si="9"/>
        <v>3</v>
      </c>
      <c r="AS10" s="194">
        <f t="shared" si="9"/>
        <v>4</v>
      </c>
      <c r="AT10" s="194">
        <f t="shared" si="9"/>
        <v>3</v>
      </c>
      <c r="AU10" s="194">
        <v>4</v>
      </c>
      <c r="AV10" s="194">
        <v>4</v>
      </c>
      <c r="AW10" s="194">
        <v>4</v>
      </c>
      <c r="AX10" s="194">
        <v>4</v>
      </c>
      <c r="AY10" s="195">
        <f>SUM(AY4:AY9)</f>
        <v>46</v>
      </c>
      <c r="AZ10" s="196">
        <v>1</v>
      </c>
    </row>
    <row r="11" spans="1:52" ht="30" customHeight="1" x14ac:dyDescent="0.25">
      <c r="A11" s="45">
        <v>6</v>
      </c>
      <c r="B11" s="147" t="s">
        <v>527</v>
      </c>
      <c r="C11" s="145" t="e">
        <f>#REF!</f>
        <v>#REF!</v>
      </c>
      <c r="D11" s="145" t="e">
        <f>#REF!</f>
        <v>#REF!</v>
      </c>
      <c r="E11" s="145" t="e">
        <f>#REF!</f>
        <v>#REF!</v>
      </c>
      <c r="F11" s="145" t="e">
        <f>#REF!</f>
        <v>#REF!</v>
      </c>
      <c r="G11" s="141" t="e">
        <f t="shared" si="2"/>
        <v>#REF!</v>
      </c>
      <c r="H11" s="182" t="e">
        <f t="shared" si="3"/>
        <v>#REF!</v>
      </c>
      <c r="I11" s="145" t="e">
        <f>#REF!</f>
        <v>#REF!</v>
      </c>
      <c r="J11" s="145" t="e">
        <f>#REF!</f>
        <v>#REF!</v>
      </c>
      <c r="K11" s="145" t="e">
        <f>#REF!</f>
        <v>#REF!</v>
      </c>
      <c r="L11" s="145" t="e">
        <f>#REF!</f>
        <v>#REF!</v>
      </c>
      <c r="M11" s="183" t="e">
        <f t="shared" si="4"/>
        <v>#REF!</v>
      </c>
      <c r="N11" s="182" t="e">
        <f t="shared" si="5"/>
        <v>#REF!</v>
      </c>
      <c r="O11" s="184" t="e">
        <f t="shared" si="6"/>
        <v>#REF!</v>
      </c>
      <c r="Q11" s="178">
        <v>6</v>
      </c>
      <c r="R11" s="185" t="s">
        <v>528</v>
      </c>
      <c r="S11" s="186">
        <v>2</v>
      </c>
      <c r="T11" s="186">
        <v>0</v>
      </c>
      <c r="U11" s="186">
        <v>2</v>
      </c>
      <c r="V11" s="186">
        <v>1</v>
      </c>
      <c r="W11" s="178">
        <f t="shared" si="7"/>
        <v>5</v>
      </c>
      <c r="X11" s="187">
        <v>0.2</v>
      </c>
      <c r="Y11" s="186">
        <v>2</v>
      </c>
      <c r="Z11" s="186">
        <v>2</v>
      </c>
      <c r="AA11" s="186">
        <v>0</v>
      </c>
      <c r="AB11" s="186">
        <v>1</v>
      </c>
      <c r="AC11" s="188">
        <f t="shared" si="8"/>
        <v>5</v>
      </c>
      <c r="AD11" s="187">
        <v>0.2</v>
      </c>
      <c r="AE11" s="189">
        <v>0</v>
      </c>
    </row>
    <row r="12" spans="1:52" ht="43.5" customHeight="1" x14ac:dyDescent="0.25">
      <c r="A12" s="45">
        <v>7</v>
      </c>
      <c r="B12" s="147" t="s">
        <v>529</v>
      </c>
      <c r="C12" s="145" t="e">
        <f>#REF!</f>
        <v>#REF!</v>
      </c>
      <c r="D12" s="145" t="e">
        <f>#REF!</f>
        <v>#REF!</v>
      </c>
      <c r="E12" s="145" t="e">
        <f>#REF!</f>
        <v>#REF!</v>
      </c>
      <c r="F12" s="145" t="e">
        <f>#REF!</f>
        <v>#REF!</v>
      </c>
      <c r="G12" s="141" t="e">
        <f t="shared" si="2"/>
        <v>#REF!</v>
      </c>
      <c r="H12" s="182" t="e">
        <f t="shared" si="3"/>
        <v>#REF!</v>
      </c>
      <c r="I12" s="145" t="e">
        <f>#REF!</f>
        <v>#REF!</v>
      </c>
      <c r="J12" s="145" t="e">
        <f>#REF!</f>
        <v>#REF!</v>
      </c>
      <c r="K12" s="145" t="e">
        <f>#REF!</f>
        <v>#REF!</v>
      </c>
      <c r="L12" s="145" t="e">
        <f>#REF!</f>
        <v>#REF!</v>
      </c>
      <c r="M12" s="183" t="e">
        <f t="shared" si="4"/>
        <v>#REF!</v>
      </c>
      <c r="N12" s="182" t="e">
        <f t="shared" si="5"/>
        <v>#REF!</v>
      </c>
      <c r="O12" s="184" t="e">
        <f t="shared" si="6"/>
        <v>#REF!</v>
      </c>
      <c r="Q12" s="178">
        <v>7</v>
      </c>
      <c r="R12" s="185" t="s">
        <v>530</v>
      </c>
      <c r="S12" s="186">
        <v>4</v>
      </c>
      <c r="T12" s="186">
        <v>0</v>
      </c>
      <c r="U12" s="186">
        <v>1</v>
      </c>
      <c r="V12" s="186">
        <v>0</v>
      </c>
      <c r="W12" s="178">
        <f t="shared" si="7"/>
        <v>5</v>
      </c>
      <c r="X12" s="187">
        <v>0.2</v>
      </c>
      <c r="Y12" s="186">
        <v>4</v>
      </c>
      <c r="Z12" s="186">
        <v>1</v>
      </c>
      <c r="AA12" s="186">
        <v>0</v>
      </c>
      <c r="AB12" s="186">
        <v>0</v>
      </c>
      <c r="AC12" s="188">
        <f t="shared" si="8"/>
        <v>5</v>
      </c>
      <c r="AD12" s="187">
        <v>0</v>
      </c>
      <c r="AE12" s="189">
        <v>0.2</v>
      </c>
    </row>
    <row r="13" spans="1:52" ht="30" customHeight="1" x14ac:dyDescent="0.25">
      <c r="A13" s="45">
        <v>8</v>
      </c>
      <c r="B13" s="147" t="s">
        <v>531</v>
      </c>
      <c r="C13" s="145" t="e">
        <f>#REF!</f>
        <v>#REF!</v>
      </c>
      <c r="D13" s="145" t="e">
        <f>#REF!</f>
        <v>#REF!</v>
      </c>
      <c r="E13" s="145" t="e">
        <f>#REF!</f>
        <v>#REF!</v>
      </c>
      <c r="F13" s="145" t="e">
        <f>#REF!</f>
        <v>#REF!</v>
      </c>
      <c r="G13" s="141" t="e">
        <f t="shared" si="2"/>
        <v>#REF!</v>
      </c>
      <c r="H13" s="182" t="e">
        <f t="shared" si="3"/>
        <v>#REF!</v>
      </c>
      <c r="I13" s="145" t="e">
        <f>#REF!</f>
        <v>#REF!</v>
      </c>
      <c r="J13" s="145" t="e">
        <f>#REF!</f>
        <v>#REF!</v>
      </c>
      <c r="K13" s="145" t="e">
        <f>#REF!</f>
        <v>#REF!</v>
      </c>
      <c r="L13" s="145" t="e">
        <f>#REF!</f>
        <v>#REF!</v>
      </c>
      <c r="M13" s="183" t="e">
        <f t="shared" si="4"/>
        <v>#REF!</v>
      </c>
      <c r="N13" s="182" t="e">
        <f t="shared" si="5"/>
        <v>#REF!</v>
      </c>
      <c r="O13" s="184" t="e">
        <f t="shared" si="6"/>
        <v>#REF!</v>
      </c>
      <c r="Q13" s="178">
        <v>8</v>
      </c>
      <c r="R13" s="185" t="s">
        <v>532</v>
      </c>
      <c r="S13" s="186">
        <v>1</v>
      </c>
      <c r="T13" s="186">
        <v>0</v>
      </c>
      <c r="U13" s="186">
        <v>2</v>
      </c>
      <c r="V13" s="186">
        <v>0</v>
      </c>
      <c r="W13" s="178">
        <f t="shared" si="7"/>
        <v>3</v>
      </c>
      <c r="X13" s="187">
        <v>0.66666666666666663</v>
      </c>
      <c r="Y13" s="186">
        <v>0</v>
      </c>
      <c r="Z13" s="186">
        <v>2</v>
      </c>
      <c r="AA13" s="186">
        <v>1</v>
      </c>
      <c r="AB13" s="186">
        <v>0</v>
      </c>
      <c r="AC13" s="188">
        <f t="shared" si="8"/>
        <v>3</v>
      </c>
      <c r="AD13" s="187">
        <v>0.33333333333333331</v>
      </c>
      <c r="AE13" s="189">
        <v>0.33333333333333331</v>
      </c>
    </row>
    <row r="14" spans="1:52" ht="30" customHeight="1" x14ac:dyDescent="0.25">
      <c r="A14" s="45">
        <v>9</v>
      </c>
      <c r="B14" s="147" t="s">
        <v>533</v>
      </c>
      <c r="C14" s="145" t="e">
        <f>#REF!</f>
        <v>#REF!</v>
      </c>
      <c r="D14" s="145" t="e">
        <f>#REF!</f>
        <v>#REF!</v>
      </c>
      <c r="E14" s="145" t="e">
        <f>#REF!</f>
        <v>#REF!</v>
      </c>
      <c r="F14" s="145" t="e">
        <f>#REF!</f>
        <v>#REF!</v>
      </c>
      <c r="G14" s="141" t="e">
        <f t="shared" si="2"/>
        <v>#REF!</v>
      </c>
      <c r="H14" s="182" t="e">
        <f t="shared" si="3"/>
        <v>#REF!</v>
      </c>
      <c r="I14" s="145" t="e">
        <f>#REF!</f>
        <v>#REF!</v>
      </c>
      <c r="J14" s="145" t="e">
        <f>#REF!</f>
        <v>#REF!</v>
      </c>
      <c r="K14" s="145" t="e">
        <f>#REF!</f>
        <v>#REF!</v>
      </c>
      <c r="L14" s="145" t="e">
        <f>#REF!</f>
        <v>#REF!</v>
      </c>
      <c r="M14" s="183" t="e">
        <f t="shared" si="4"/>
        <v>#REF!</v>
      </c>
      <c r="N14" s="182" t="e">
        <f t="shared" si="5"/>
        <v>#REF!</v>
      </c>
      <c r="O14" s="184" t="e">
        <f t="shared" si="6"/>
        <v>#REF!</v>
      </c>
      <c r="Q14" s="178">
        <v>9</v>
      </c>
      <c r="R14" s="185" t="s">
        <v>534</v>
      </c>
      <c r="S14" s="186">
        <v>4</v>
      </c>
      <c r="T14" s="186">
        <v>0</v>
      </c>
      <c r="U14" s="186">
        <v>2</v>
      </c>
      <c r="V14" s="186">
        <v>0</v>
      </c>
      <c r="W14" s="178">
        <f t="shared" si="7"/>
        <v>6</v>
      </c>
      <c r="X14" s="187">
        <v>0.33333333333333331</v>
      </c>
      <c r="Y14" s="186">
        <v>5</v>
      </c>
      <c r="Z14" s="186">
        <v>1</v>
      </c>
      <c r="AA14" s="186">
        <v>0</v>
      </c>
      <c r="AB14" s="186">
        <v>0</v>
      </c>
      <c r="AC14" s="188">
        <f t="shared" si="8"/>
        <v>6</v>
      </c>
      <c r="AD14" s="187">
        <v>0</v>
      </c>
      <c r="AE14" s="189">
        <v>0.33333333333333331</v>
      </c>
    </row>
    <row r="15" spans="1:52" ht="30" customHeight="1" x14ac:dyDescent="0.25">
      <c r="A15" s="45">
        <v>10</v>
      </c>
      <c r="B15" s="147" t="s">
        <v>535</v>
      </c>
      <c r="C15" s="145" t="e">
        <f>#REF!</f>
        <v>#REF!</v>
      </c>
      <c r="D15" s="145" t="e">
        <f>#REF!</f>
        <v>#REF!</v>
      </c>
      <c r="E15" s="145" t="e">
        <f>#REF!</f>
        <v>#REF!</v>
      </c>
      <c r="F15" s="145" t="e">
        <f>#REF!</f>
        <v>#REF!</v>
      </c>
      <c r="G15" s="141" t="e">
        <f t="shared" si="2"/>
        <v>#REF!</v>
      </c>
      <c r="H15" s="182">
        <v>0</v>
      </c>
      <c r="I15" s="145" t="e">
        <f>#REF!</f>
        <v>#REF!</v>
      </c>
      <c r="J15" s="145" t="e">
        <f>#REF!</f>
        <v>#REF!</v>
      </c>
      <c r="K15" s="145" t="e">
        <f>#REF!</f>
        <v>#REF!</v>
      </c>
      <c r="L15" s="145" t="e">
        <f>#REF!</f>
        <v>#REF!</v>
      </c>
      <c r="M15" s="183">
        <v>4</v>
      </c>
      <c r="N15" s="182">
        <v>0</v>
      </c>
      <c r="O15" s="184">
        <v>0</v>
      </c>
      <c r="Q15" s="178">
        <v>10</v>
      </c>
      <c r="R15" s="185" t="s">
        <v>536</v>
      </c>
      <c r="S15" s="186">
        <v>2</v>
      </c>
      <c r="T15" s="186">
        <v>0</v>
      </c>
      <c r="U15" s="186">
        <v>2</v>
      </c>
      <c r="V15" s="186">
        <v>0</v>
      </c>
      <c r="W15" s="178">
        <f t="shared" si="7"/>
        <v>4</v>
      </c>
      <c r="X15" s="187">
        <v>0.5</v>
      </c>
      <c r="Y15" s="186">
        <v>2</v>
      </c>
      <c r="Z15" s="186">
        <v>1</v>
      </c>
      <c r="AA15" s="186">
        <v>1</v>
      </c>
      <c r="AB15" s="186">
        <v>0</v>
      </c>
      <c r="AC15" s="188">
        <f t="shared" si="8"/>
        <v>4</v>
      </c>
      <c r="AD15" s="187">
        <v>0.25</v>
      </c>
      <c r="AE15" s="189">
        <v>0.25</v>
      </c>
    </row>
    <row r="16" spans="1:52" ht="30" customHeight="1" x14ac:dyDescent="0.25">
      <c r="A16" s="45">
        <v>11</v>
      </c>
      <c r="B16" s="147" t="s">
        <v>537</v>
      </c>
      <c r="C16" s="145" t="e">
        <f>#REF!</f>
        <v>#REF!</v>
      </c>
      <c r="D16" s="145" t="e">
        <f>#REF!</f>
        <v>#REF!</v>
      </c>
      <c r="E16" s="145" t="e">
        <f>#REF!</f>
        <v>#REF!</v>
      </c>
      <c r="F16" s="145" t="e">
        <f>#REF!</f>
        <v>#REF!</v>
      </c>
      <c r="G16" s="141" t="e">
        <f t="shared" si="2"/>
        <v>#REF!</v>
      </c>
      <c r="H16" s="182" t="e">
        <f t="shared" si="3"/>
        <v>#REF!</v>
      </c>
      <c r="I16" s="145" t="e">
        <f>#REF!</f>
        <v>#REF!</v>
      </c>
      <c r="J16" s="145" t="e">
        <f>#REF!</f>
        <v>#REF!</v>
      </c>
      <c r="K16" s="145" t="e">
        <f>#REF!</f>
        <v>#REF!</v>
      </c>
      <c r="L16" s="145" t="e">
        <f>#REF!</f>
        <v>#REF!</v>
      </c>
      <c r="M16" s="183" t="e">
        <f t="shared" si="4"/>
        <v>#REF!</v>
      </c>
      <c r="N16" s="182" t="e">
        <f t="shared" si="5"/>
        <v>#REF!</v>
      </c>
      <c r="O16" s="184" t="e">
        <f t="shared" si="6"/>
        <v>#REF!</v>
      </c>
      <c r="Q16" s="178">
        <v>11</v>
      </c>
      <c r="R16" s="185" t="s">
        <v>538</v>
      </c>
      <c r="S16" s="186">
        <v>3</v>
      </c>
      <c r="T16" s="186">
        <v>0</v>
      </c>
      <c r="U16" s="186">
        <v>1</v>
      </c>
      <c r="V16" s="186">
        <v>0</v>
      </c>
      <c r="W16" s="178">
        <f t="shared" si="7"/>
        <v>4</v>
      </c>
      <c r="X16" s="187">
        <v>0.25</v>
      </c>
      <c r="Y16" s="186">
        <v>3</v>
      </c>
      <c r="Z16" s="186">
        <v>0</v>
      </c>
      <c r="AA16" s="186">
        <v>0</v>
      </c>
      <c r="AB16" s="186">
        <v>1</v>
      </c>
      <c r="AC16" s="188">
        <f t="shared" si="8"/>
        <v>4</v>
      </c>
      <c r="AD16" s="187">
        <v>0.25</v>
      </c>
      <c r="AE16" s="189">
        <v>0</v>
      </c>
    </row>
    <row r="17" spans="1:52" ht="30" customHeight="1" x14ac:dyDescent="0.25">
      <c r="A17" s="45">
        <v>12</v>
      </c>
      <c r="B17" s="147" t="s">
        <v>539</v>
      </c>
      <c r="C17" s="145" t="e">
        <f>#REF!</f>
        <v>#REF!</v>
      </c>
      <c r="D17" s="145" t="e">
        <f>#REF!</f>
        <v>#REF!</v>
      </c>
      <c r="E17" s="145" t="e">
        <f>#REF!</f>
        <v>#REF!</v>
      </c>
      <c r="F17" s="145" t="e">
        <f>#REF!</f>
        <v>#REF!</v>
      </c>
      <c r="G17" s="141" t="e">
        <f t="shared" si="2"/>
        <v>#REF!</v>
      </c>
      <c r="H17" s="182" t="e">
        <f t="shared" si="3"/>
        <v>#REF!</v>
      </c>
      <c r="I17" s="145" t="e">
        <f>#REF!</f>
        <v>#REF!</v>
      </c>
      <c r="J17" s="145" t="e">
        <f>#REF!</f>
        <v>#REF!</v>
      </c>
      <c r="K17" s="145" t="e">
        <f>#REF!</f>
        <v>#REF!</v>
      </c>
      <c r="L17" s="145" t="e">
        <f>#REF!</f>
        <v>#REF!</v>
      </c>
      <c r="M17" s="183" t="e">
        <f t="shared" si="4"/>
        <v>#REF!</v>
      </c>
      <c r="N17" s="182" t="e">
        <f t="shared" si="5"/>
        <v>#REF!</v>
      </c>
      <c r="O17" s="184" t="e">
        <f t="shared" si="6"/>
        <v>#REF!</v>
      </c>
      <c r="Q17" s="178">
        <v>12</v>
      </c>
      <c r="R17" s="185" t="s">
        <v>531</v>
      </c>
      <c r="S17" s="186">
        <v>1</v>
      </c>
      <c r="T17" s="186">
        <v>0</v>
      </c>
      <c r="U17" s="186">
        <v>2</v>
      </c>
      <c r="V17" s="186">
        <v>1</v>
      </c>
      <c r="W17" s="178">
        <f t="shared" si="7"/>
        <v>4</v>
      </c>
      <c r="X17" s="187">
        <v>0.25</v>
      </c>
      <c r="Y17" s="186">
        <v>1</v>
      </c>
      <c r="Z17" s="186">
        <v>2</v>
      </c>
      <c r="AA17" s="186">
        <v>0</v>
      </c>
      <c r="AB17" s="186">
        <v>1</v>
      </c>
      <c r="AC17" s="188">
        <f t="shared" si="8"/>
        <v>4</v>
      </c>
      <c r="AD17" s="187">
        <v>0.25</v>
      </c>
      <c r="AE17" s="189">
        <v>0</v>
      </c>
    </row>
    <row r="18" spans="1:52" ht="30" customHeight="1" x14ac:dyDescent="0.25">
      <c r="A18" s="45">
        <v>13</v>
      </c>
      <c r="B18" s="147" t="s">
        <v>540</v>
      </c>
      <c r="C18" s="145" t="e">
        <f>#REF!</f>
        <v>#REF!</v>
      </c>
      <c r="D18" s="145" t="e">
        <f>#REF!</f>
        <v>#REF!</v>
      </c>
      <c r="E18" s="145" t="e">
        <f>#REF!</f>
        <v>#REF!</v>
      </c>
      <c r="F18" s="145" t="e">
        <f>#REF!</f>
        <v>#REF!</v>
      </c>
      <c r="G18" s="141" t="e">
        <f t="shared" si="2"/>
        <v>#REF!</v>
      </c>
      <c r="H18" s="182" t="e">
        <f t="shared" si="3"/>
        <v>#REF!</v>
      </c>
      <c r="I18" s="145" t="e">
        <f>#REF!</f>
        <v>#REF!</v>
      </c>
      <c r="J18" s="145" t="e">
        <f>#REF!</f>
        <v>#REF!</v>
      </c>
      <c r="K18" s="145" t="e">
        <f>#REF!</f>
        <v>#REF!</v>
      </c>
      <c r="L18" s="145" t="e">
        <f>#REF!</f>
        <v>#REF!</v>
      </c>
      <c r="M18" s="183" t="e">
        <f t="shared" si="4"/>
        <v>#REF!</v>
      </c>
      <c r="N18" s="182" t="e">
        <f t="shared" si="5"/>
        <v>#REF!</v>
      </c>
      <c r="O18" s="184" t="e">
        <f t="shared" si="6"/>
        <v>#REF!</v>
      </c>
      <c r="Q18" s="178">
        <v>13</v>
      </c>
      <c r="R18" s="185" t="s">
        <v>541</v>
      </c>
      <c r="S18" s="186">
        <v>0</v>
      </c>
      <c r="T18" s="186">
        <v>0</v>
      </c>
      <c r="U18" s="186">
        <v>1</v>
      </c>
      <c r="V18" s="186">
        <v>3</v>
      </c>
      <c r="W18" s="178">
        <f t="shared" si="7"/>
        <v>4</v>
      </c>
      <c r="X18" s="187">
        <v>0.75</v>
      </c>
      <c r="Y18" s="186">
        <v>0</v>
      </c>
      <c r="Z18" s="186">
        <v>1</v>
      </c>
      <c r="AA18" s="186">
        <v>1</v>
      </c>
      <c r="AB18" s="186">
        <v>2</v>
      </c>
      <c r="AC18" s="188">
        <f t="shared" si="8"/>
        <v>4</v>
      </c>
      <c r="AD18" s="187">
        <v>0.5</v>
      </c>
      <c r="AE18" s="189">
        <v>0.25</v>
      </c>
    </row>
    <row r="19" spans="1:52" ht="30" customHeight="1" thickBot="1" x14ac:dyDescent="0.3">
      <c r="A19" s="45"/>
      <c r="B19" s="197" t="s">
        <v>542</v>
      </c>
      <c r="C19" s="198" t="e">
        <f>SUM(C6:C18)</f>
        <v>#REF!</v>
      </c>
      <c r="D19" s="198" t="e">
        <f>SUM(D6:D18)</f>
        <v>#REF!</v>
      </c>
      <c r="E19" s="198" t="e">
        <f>SUM(E6:E18)</f>
        <v>#REF!</v>
      </c>
      <c r="F19" s="198" t="e">
        <f>SUM(F6:F18)</f>
        <v>#REF!</v>
      </c>
      <c r="G19" s="199" t="e">
        <f>SUM(C19:F19)</f>
        <v>#REF!</v>
      </c>
      <c r="H19" s="200" t="e">
        <f>IF(F19&gt;0,F19/G19,IF(E19&gt;0,E19/G19,0))</f>
        <v>#REF!</v>
      </c>
      <c r="I19" s="198" t="e">
        <f>SUM(I6:I18)</f>
        <v>#REF!</v>
      </c>
      <c r="J19" s="198" t="e">
        <f>SUM(J6:J18)</f>
        <v>#REF!</v>
      </c>
      <c r="K19" s="198" t="e">
        <f>SUM(K6:K18)</f>
        <v>#REF!</v>
      </c>
      <c r="L19" s="198" t="e">
        <f>SUM(L6:L18)</f>
        <v>#REF!</v>
      </c>
      <c r="M19" s="201" t="e">
        <f t="shared" si="4"/>
        <v>#REF!</v>
      </c>
      <c r="N19" s="200" t="e">
        <f t="shared" si="5"/>
        <v>#REF!</v>
      </c>
      <c r="O19" s="202" t="e">
        <f t="shared" si="6"/>
        <v>#REF!</v>
      </c>
      <c r="Q19" s="203"/>
      <c r="R19" s="185"/>
      <c r="S19" s="186"/>
      <c r="T19" s="186"/>
      <c r="U19" s="186"/>
      <c r="V19" s="186"/>
      <c r="W19" s="178"/>
      <c r="X19" s="187"/>
      <c r="Y19" s="186"/>
      <c r="Z19" s="186"/>
      <c r="AA19" s="186"/>
      <c r="AB19" s="186"/>
      <c r="AC19" s="188"/>
      <c r="AD19" s="187"/>
      <c r="AE19" s="189"/>
    </row>
    <row r="20" spans="1:52" ht="30" customHeight="1" x14ac:dyDescent="0.25">
      <c r="A20" s="45"/>
      <c r="Q20" s="204"/>
      <c r="R20" s="178" t="s">
        <v>542</v>
      </c>
      <c r="S20" s="178">
        <f>SUM(S6:S19)</f>
        <v>17</v>
      </c>
      <c r="T20" s="178">
        <f>SUM(T6:T19)</f>
        <v>0</v>
      </c>
      <c r="U20" s="178">
        <f>SUM(U6:U19)</f>
        <v>19</v>
      </c>
      <c r="V20" s="178">
        <f>SUM(V6:V19)</f>
        <v>23</v>
      </c>
      <c r="W20" s="178">
        <f>SUM(W6:W19)</f>
        <v>59</v>
      </c>
      <c r="X20" s="187">
        <v>0.35714285714285715</v>
      </c>
      <c r="Y20" s="178">
        <f>SUM(Y6:Y19)</f>
        <v>17</v>
      </c>
      <c r="Z20" s="178">
        <f>SUM(Z6:Z19)</f>
        <v>16</v>
      </c>
      <c r="AA20" s="178">
        <f>SUM(AA6:AA19)</f>
        <v>4</v>
      </c>
      <c r="AB20" s="178">
        <f>SUM(AB6:AB19)</f>
        <v>22</v>
      </c>
      <c r="AC20" s="178">
        <f>SUM(AC6:AC19)</f>
        <v>59</v>
      </c>
      <c r="AD20" s="187">
        <v>0.34285714285714286</v>
      </c>
      <c r="AE20" s="189">
        <v>1.428571428571429E-2</v>
      </c>
    </row>
    <row r="21" spans="1:52" ht="30" customHeight="1" x14ac:dyDescent="0.25">
      <c r="A21" s="45"/>
    </row>
    <row r="22" spans="1:52" ht="24.75" customHeight="1" x14ac:dyDescent="0.25">
      <c r="A22" s="45"/>
      <c r="B22" s="205"/>
      <c r="C22" s="527"/>
      <c r="D22" s="527"/>
      <c r="E22" s="527"/>
      <c r="F22" s="527"/>
      <c r="G22" s="527"/>
      <c r="H22" s="527"/>
      <c r="I22" s="527"/>
      <c r="J22" s="527"/>
      <c r="K22" s="527"/>
      <c r="L22" s="527"/>
      <c r="M22" s="527"/>
      <c r="N22" s="527"/>
      <c r="O22" s="5"/>
    </row>
    <row r="23" spans="1:52" ht="30" customHeight="1" x14ac:dyDescent="0.25">
      <c r="A23" s="45"/>
      <c r="B23" s="206" t="s">
        <v>543</v>
      </c>
      <c r="H23" s="19"/>
      <c r="M23" s="19"/>
      <c r="N23" s="19"/>
      <c r="W23" s="19"/>
    </row>
    <row r="24" spans="1:52" ht="30" customHeight="1" x14ac:dyDescent="0.25">
      <c r="A24" s="45"/>
      <c r="B24" s="206" t="s">
        <v>544</v>
      </c>
      <c r="H24" s="19"/>
      <c r="M24" s="19"/>
      <c r="N24" s="19"/>
      <c r="W24" s="19"/>
    </row>
    <row r="25" spans="1:52" ht="20.25" customHeight="1" x14ac:dyDescent="0.25">
      <c r="A25" s="45"/>
      <c r="C25" s="207"/>
      <c r="D25" s="207"/>
      <c r="E25" s="207"/>
      <c r="F25" s="207"/>
      <c r="G25" s="208"/>
      <c r="H25" s="19"/>
      <c r="M25" s="19"/>
      <c r="N25" s="19"/>
      <c r="W25" s="19"/>
      <c r="AF25" s="45"/>
      <c r="AG25" s="45"/>
      <c r="AH25" s="45"/>
      <c r="AI25" s="45"/>
      <c r="AJ25" s="45"/>
      <c r="AK25" s="45"/>
      <c r="AL25" s="45"/>
      <c r="AM25" s="45"/>
      <c r="AN25" s="45"/>
      <c r="AO25" s="45"/>
      <c r="AP25" s="45"/>
      <c r="AQ25" s="45"/>
      <c r="AR25" s="45"/>
      <c r="AS25" s="45"/>
      <c r="AT25" s="45"/>
      <c r="AU25" s="45"/>
      <c r="AV25" s="45"/>
      <c r="AW25" s="45"/>
      <c r="AX25" s="45"/>
      <c r="AY25" s="45"/>
      <c r="AZ25" s="45"/>
    </row>
    <row r="26" spans="1:52" ht="24.75" customHeight="1" x14ac:dyDescent="0.25">
      <c r="A26" s="45"/>
      <c r="B26" s="528" t="s">
        <v>545</v>
      </c>
      <c r="C26" s="528"/>
      <c r="D26" s="209" t="s">
        <v>546</v>
      </c>
      <c r="E26" s="209"/>
      <c r="F26" s="209"/>
      <c r="G26" s="209"/>
      <c r="H26" s="19"/>
      <c r="M26" s="19"/>
      <c r="N26" s="19"/>
      <c r="W26" s="19"/>
    </row>
    <row r="27" spans="1:52" s="45" customFormat="1" ht="24.75" customHeight="1" x14ac:dyDescent="0.25">
      <c r="A27" s="19"/>
      <c r="B27" s="528" t="s">
        <v>547</v>
      </c>
      <c r="C27" s="528"/>
      <c r="D27" s="209" t="s">
        <v>548</v>
      </c>
      <c r="E27" s="209"/>
      <c r="F27" s="209"/>
      <c r="G27" s="209"/>
      <c r="H27" s="19"/>
      <c r="I27" s="19"/>
      <c r="J27" s="19"/>
      <c r="K27" s="19"/>
      <c r="L27" s="19"/>
      <c r="M27" s="19"/>
      <c r="N27" s="19"/>
      <c r="O27" s="19"/>
      <c r="P27" s="19"/>
      <c r="Q27" s="19"/>
      <c r="R27" s="19"/>
      <c r="S27" s="19"/>
      <c r="T27" s="19"/>
      <c r="U27" s="19"/>
      <c r="V27" s="19"/>
      <c r="W27" s="19"/>
      <c r="Y27" s="19"/>
      <c r="Z27" s="19"/>
      <c r="AA27" s="19"/>
      <c r="AB27" s="19"/>
      <c r="AE27" s="19"/>
      <c r="AF27" s="19"/>
      <c r="AG27" s="19"/>
      <c r="AH27" s="19"/>
      <c r="AI27" s="19"/>
      <c r="AJ27" s="19"/>
      <c r="AK27" s="19"/>
      <c r="AL27" s="19"/>
      <c r="AM27" s="19"/>
      <c r="AN27" s="19"/>
      <c r="AO27" s="19"/>
      <c r="AP27" s="19"/>
      <c r="AQ27" s="19"/>
      <c r="AR27" s="19"/>
      <c r="AS27" s="19"/>
      <c r="AT27" s="19"/>
      <c r="AU27" s="19"/>
      <c r="AV27" s="19"/>
      <c r="AW27" s="19"/>
      <c r="AX27" s="19"/>
      <c r="AY27" s="19"/>
      <c r="AZ27" s="19"/>
    </row>
    <row r="28" spans="1:52" ht="15.75" x14ac:dyDescent="0.25">
      <c r="B28" s="528" t="s">
        <v>406</v>
      </c>
      <c r="C28" s="528"/>
      <c r="D28" s="210" t="s">
        <v>549</v>
      </c>
      <c r="E28" s="210"/>
      <c r="F28" s="210"/>
      <c r="G28" s="210"/>
      <c r="H28" s="19"/>
      <c r="M28" s="19"/>
      <c r="N28" s="19"/>
      <c r="W28" s="19"/>
    </row>
    <row r="31" spans="1:52" ht="12" customHeight="1" x14ac:dyDescent="0.25"/>
    <row r="32" spans="1:52" ht="12" customHeight="1" x14ac:dyDescent="0.25"/>
  </sheetData>
  <mergeCells count="15">
    <mergeCell ref="C22:N22"/>
    <mergeCell ref="B26:C26"/>
    <mergeCell ref="B27:C27"/>
    <mergeCell ref="B28:C28"/>
    <mergeCell ref="C2:O2"/>
    <mergeCell ref="AG2:AZ2"/>
    <mergeCell ref="C3:H3"/>
    <mergeCell ref="I3:N3"/>
    <mergeCell ref="O3:O5"/>
    <mergeCell ref="C4:F4"/>
    <mergeCell ref="G4:G5"/>
    <mergeCell ref="H4:H5"/>
    <mergeCell ref="I4:L4"/>
    <mergeCell ref="M4:M5"/>
    <mergeCell ref="N4:N5"/>
  </mergeCells>
  <conditionalFormatting sqref="AC6:AC19 M6:M19">
    <cfRule type="cellIs" dxfId="10" priority="7" operator="notEqual">
      <formula>$G6</formula>
    </cfRule>
  </conditionalFormatting>
  <conditionalFormatting sqref="N6:N19 H6:H19">
    <cfRule type="cellIs" dxfId="9" priority="5" operator="greaterThan">
      <formula>0.5</formula>
    </cfRule>
    <cfRule type="cellIs" dxfId="8" priority="6" operator="lessThanOrEqual">
      <formula>0.2</formula>
    </cfRule>
  </conditionalFormatting>
  <conditionalFormatting sqref="X6:X20 AD6:AD20">
    <cfRule type="cellIs" dxfId="7" priority="3" operator="greaterThan">
      <formula>0.5</formula>
    </cfRule>
    <cfRule type="cellIs" dxfId="6" priority="4" operator="lessThanOrEqual">
      <formula>0.2</formula>
    </cfRule>
  </conditionalFormatting>
  <conditionalFormatting sqref="O6:O19">
    <cfRule type="cellIs" dxfId="5" priority="1" operator="lessThan">
      <formula>0</formula>
    </cfRule>
    <cfRule type="cellIs" dxfId="4" priority="2" operator="greaterThan">
      <formula>0</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x14ac:dyDescent="0.25"/>
  <cols>
    <col min="1" max="1" width="2.85546875" customWidth="1"/>
    <col min="2" max="2" width="3.7109375" style="1" customWidth="1"/>
    <col min="3" max="3" width="5.7109375" style="212" customWidth="1"/>
    <col min="4" max="8" width="16.7109375" style="1" customWidth="1"/>
    <col min="9" max="10" width="7.7109375" customWidth="1"/>
    <col min="11" max="11" width="3.7109375" style="1" customWidth="1"/>
    <col min="12" max="12" width="5.7109375" style="212" customWidth="1"/>
    <col min="13" max="17" width="16.7109375" style="1" customWidth="1"/>
  </cols>
  <sheetData>
    <row r="1" spans="1:28" ht="96" customHeight="1" x14ac:dyDescent="0.25">
      <c r="A1" s="532" t="s">
        <v>550</v>
      </c>
      <c r="B1" s="532"/>
      <c r="C1" s="532"/>
      <c r="D1" s="532"/>
      <c r="E1" s="532"/>
      <c r="F1" s="532"/>
      <c r="G1" s="532"/>
      <c r="H1" s="532"/>
      <c r="I1" s="532"/>
      <c r="J1" s="532"/>
      <c r="K1" s="532"/>
      <c r="L1" s="532"/>
      <c r="M1" s="532"/>
      <c r="N1" s="532"/>
      <c r="O1" s="532"/>
      <c r="P1" s="532"/>
      <c r="Q1" s="532"/>
      <c r="R1" s="532"/>
      <c r="S1" s="211"/>
      <c r="T1" s="211"/>
      <c r="U1" s="211"/>
      <c r="V1" s="211"/>
      <c r="W1" s="211"/>
      <c r="X1" s="211"/>
      <c r="Y1" s="211"/>
      <c r="Z1" s="211"/>
    </row>
    <row r="2" spans="1:28" ht="36" customHeight="1" x14ac:dyDescent="0.25"/>
    <row r="3" spans="1:28" s="1" customFormat="1" ht="36" customHeight="1" x14ac:dyDescent="0.2">
      <c r="A3" s="4"/>
      <c r="B3" s="533" t="s">
        <v>551</v>
      </c>
      <c r="C3" s="533"/>
      <c r="D3" s="533"/>
      <c r="E3" s="533"/>
      <c r="F3" s="533"/>
      <c r="G3" s="533"/>
      <c r="H3" s="533"/>
      <c r="I3" s="3"/>
      <c r="K3" s="533" t="s">
        <v>552</v>
      </c>
      <c r="L3" s="533"/>
      <c r="M3" s="533"/>
      <c r="N3" s="533"/>
      <c r="O3" s="533"/>
      <c r="P3" s="533"/>
      <c r="Q3" s="533"/>
      <c r="R3" s="3"/>
      <c r="V3" s="2"/>
      <c r="AB3" s="213"/>
    </row>
    <row r="4" spans="1:28" s="1" customFormat="1" ht="80.099999999999994" customHeight="1" x14ac:dyDescent="0.2">
      <c r="A4" s="4"/>
      <c r="B4" s="529" t="s">
        <v>553</v>
      </c>
      <c r="C4" s="212" t="s">
        <v>554</v>
      </c>
      <c r="D4" s="214">
        <v>1</v>
      </c>
      <c r="E4" s="215"/>
      <c r="F4" s="216">
        <v>1</v>
      </c>
      <c r="G4" s="217"/>
      <c r="H4" s="217"/>
      <c r="I4" s="3"/>
      <c r="K4" s="529" t="s">
        <v>553</v>
      </c>
      <c r="L4" s="212" t="s">
        <v>554</v>
      </c>
      <c r="M4" s="214"/>
      <c r="N4" s="215"/>
      <c r="O4" s="216">
        <v>1</v>
      </c>
      <c r="P4" s="217"/>
      <c r="Q4" s="217"/>
      <c r="R4" s="3"/>
      <c r="V4" s="2"/>
      <c r="AB4" s="529"/>
    </row>
    <row r="5" spans="1:28" s="1" customFormat="1" ht="80.099999999999994" customHeight="1" x14ac:dyDescent="0.2">
      <c r="A5" s="4"/>
      <c r="B5" s="529"/>
      <c r="C5" s="212" t="s">
        <v>555</v>
      </c>
      <c r="D5" s="218"/>
      <c r="E5" s="219">
        <v>1</v>
      </c>
      <c r="F5" s="219">
        <f>1+1+1+1</f>
        <v>4</v>
      </c>
      <c r="G5" s="216"/>
      <c r="H5" s="217"/>
      <c r="I5" s="3"/>
      <c r="K5" s="529"/>
      <c r="L5" s="212" t="s">
        <v>555</v>
      </c>
      <c r="M5" s="220"/>
      <c r="N5" s="219"/>
      <c r="O5" s="219"/>
      <c r="P5" s="216">
        <f>1+1</f>
        <v>2</v>
      </c>
      <c r="Q5" s="217"/>
      <c r="R5" s="3"/>
      <c r="V5" s="2"/>
      <c r="AB5" s="529"/>
    </row>
    <row r="6" spans="1:28" s="1" customFormat="1" ht="80.099999999999994" customHeight="1" x14ac:dyDescent="0.2">
      <c r="A6" s="4"/>
      <c r="B6" s="529"/>
      <c r="C6" s="212" t="s">
        <v>556</v>
      </c>
      <c r="D6" s="221"/>
      <c r="E6" s="222">
        <f>1+1+1+1+1</f>
        <v>5</v>
      </c>
      <c r="F6" s="215">
        <f>1+1+1+1+1+1+1+1+1+1+1+1+1+1</f>
        <v>14</v>
      </c>
      <c r="G6" s="216">
        <f>1+1+1+1+1</f>
        <v>5</v>
      </c>
      <c r="H6" s="216">
        <f>1+1</f>
        <v>2</v>
      </c>
      <c r="I6" s="3"/>
      <c r="K6" s="529"/>
      <c r="L6" s="212" t="s">
        <v>556</v>
      </c>
      <c r="M6" s="223"/>
      <c r="N6" s="224"/>
      <c r="O6" s="215">
        <v>1</v>
      </c>
      <c r="P6" s="216">
        <f>1+1+1</f>
        <v>3</v>
      </c>
      <c r="Q6" s="216">
        <v>1</v>
      </c>
      <c r="R6" s="3"/>
      <c r="V6" s="2"/>
      <c r="AB6" s="529"/>
    </row>
    <row r="7" spans="1:28" s="1" customFormat="1" ht="80.099999999999994" customHeight="1" x14ac:dyDescent="0.2">
      <c r="A7" s="4"/>
      <c r="B7" s="529"/>
      <c r="C7" s="212" t="s">
        <v>557</v>
      </c>
      <c r="D7" s="221"/>
      <c r="E7" s="225"/>
      <c r="F7" s="222">
        <f>1+1</f>
        <v>2</v>
      </c>
      <c r="G7" s="215">
        <f>1+1+1+1</f>
        <v>4</v>
      </c>
      <c r="H7" s="217"/>
      <c r="I7" s="3"/>
      <c r="K7" s="529"/>
      <c r="L7" s="212" t="s">
        <v>557</v>
      </c>
      <c r="M7" s="226"/>
      <c r="N7" s="227"/>
      <c r="O7" s="224"/>
      <c r="P7" s="215"/>
      <c r="Q7" s="217"/>
      <c r="R7" s="3"/>
      <c r="V7" s="2"/>
      <c r="AB7" s="529"/>
    </row>
    <row r="8" spans="1:28" s="1" customFormat="1" ht="80.099999999999994" customHeight="1" thickBot="1" x14ac:dyDescent="0.25">
      <c r="A8" s="4"/>
      <c r="B8" s="529"/>
      <c r="C8" s="212" t="s">
        <v>558</v>
      </c>
      <c r="D8" s="228"/>
      <c r="E8" s="229">
        <v>1</v>
      </c>
      <c r="F8" s="230">
        <f>1+1</f>
        <v>2</v>
      </c>
      <c r="G8" s="231">
        <f>1+1+1</f>
        <v>3</v>
      </c>
      <c r="H8" s="231">
        <v>1</v>
      </c>
      <c r="I8" s="3"/>
      <c r="K8" s="529"/>
      <c r="L8" s="212" t="s">
        <v>558</v>
      </c>
      <c r="M8" s="232"/>
      <c r="N8" s="233"/>
      <c r="O8" s="234"/>
      <c r="P8" s="231">
        <v>1</v>
      </c>
      <c r="Q8" s="231">
        <v>1</v>
      </c>
      <c r="R8" s="3"/>
      <c r="V8" s="2"/>
      <c r="AB8" s="529"/>
    </row>
    <row r="9" spans="1:28" s="94" customFormat="1" ht="36" customHeight="1" thickTop="1" x14ac:dyDescent="0.25">
      <c r="A9" s="95"/>
      <c r="D9" s="94" t="s">
        <v>559</v>
      </c>
      <c r="E9" s="94" t="s">
        <v>560</v>
      </c>
      <c r="F9" s="94" t="s">
        <v>561</v>
      </c>
      <c r="G9" s="94" t="s">
        <v>562</v>
      </c>
      <c r="H9" s="94" t="s">
        <v>563</v>
      </c>
      <c r="M9" s="94" t="s">
        <v>559</v>
      </c>
      <c r="N9" s="94" t="s">
        <v>560</v>
      </c>
      <c r="O9" s="94" t="s">
        <v>561</v>
      </c>
      <c r="P9" s="94" t="s">
        <v>562</v>
      </c>
      <c r="Q9" s="94" t="s">
        <v>563</v>
      </c>
    </row>
    <row r="10" spans="1:28" s="1" customFormat="1" ht="24" customHeight="1" x14ac:dyDescent="0.2">
      <c r="A10" s="4"/>
      <c r="C10" s="212"/>
      <c r="D10" s="530" t="s">
        <v>564</v>
      </c>
      <c r="E10" s="530"/>
      <c r="F10" s="530"/>
      <c r="G10" s="530"/>
      <c r="H10" s="530"/>
      <c r="I10" s="3"/>
      <c r="L10" s="212"/>
      <c r="M10" s="530" t="s">
        <v>564</v>
      </c>
      <c r="N10" s="530"/>
      <c r="O10" s="530"/>
      <c r="P10" s="530"/>
      <c r="Q10" s="530"/>
      <c r="R10" s="3"/>
      <c r="V10" s="2"/>
    </row>
    <row r="13" spans="1:28" s="235" customFormat="1" ht="15.75" x14ac:dyDescent="0.25">
      <c r="B13" s="236"/>
      <c r="C13" s="237"/>
      <c r="D13" s="238"/>
      <c r="E13" s="238"/>
      <c r="F13" s="238"/>
      <c r="G13" s="239"/>
      <c r="H13" s="239"/>
      <c r="K13" s="236"/>
      <c r="L13" s="237"/>
      <c r="M13" s="531"/>
      <c r="N13" s="531"/>
      <c r="O13" s="531"/>
      <c r="P13" s="531"/>
      <c r="Q13" s="531"/>
    </row>
    <row r="14" spans="1:28" ht="18.75" x14ac:dyDescent="0.25">
      <c r="D14" s="206" t="s">
        <v>543</v>
      </c>
      <c r="E14" s="19"/>
      <c r="F14" s="19"/>
      <c r="G14" s="19"/>
      <c r="H14" s="19"/>
      <c r="I14" s="45"/>
      <c r="J14" s="19"/>
    </row>
    <row r="15" spans="1:28" ht="18.75" x14ac:dyDescent="0.25">
      <c r="D15" s="206" t="s">
        <v>544</v>
      </c>
      <c r="E15" s="19"/>
      <c r="F15" s="19"/>
      <c r="G15" s="19"/>
      <c r="H15" s="19"/>
      <c r="I15" s="45"/>
      <c r="J15" s="19"/>
    </row>
    <row r="16" spans="1:28" ht="15.75" x14ac:dyDescent="0.25">
      <c r="D16" s="19"/>
      <c r="E16" s="207"/>
      <c r="F16" s="207"/>
      <c r="G16" s="207"/>
      <c r="H16" s="207"/>
      <c r="I16" s="208"/>
      <c r="J16" s="19"/>
      <c r="K16" s="240"/>
      <c r="L16" s="240"/>
      <c r="M16" s="240"/>
      <c r="N16" s="240"/>
      <c r="O16" s="240"/>
      <c r="P16" s="240"/>
      <c r="Q16" s="240"/>
    </row>
    <row r="17" spans="4:10" ht="15.75" x14ac:dyDescent="0.25">
      <c r="D17" s="241" t="s">
        <v>545</v>
      </c>
      <c r="F17" s="209" t="s">
        <v>546</v>
      </c>
      <c r="G17" s="209"/>
      <c r="H17" s="209"/>
      <c r="I17" s="209"/>
      <c r="J17" s="19"/>
    </row>
    <row r="18" spans="4:10" ht="15.75" x14ac:dyDescent="0.25">
      <c r="D18" s="241" t="s">
        <v>547</v>
      </c>
      <c r="F18" s="209" t="s">
        <v>548</v>
      </c>
      <c r="G18" s="209"/>
      <c r="H18" s="209"/>
      <c r="I18" s="209"/>
      <c r="J18" s="19"/>
    </row>
    <row r="19" spans="4:10" ht="15.75" x14ac:dyDescent="0.25">
      <c r="D19" s="241" t="s">
        <v>406</v>
      </c>
      <c r="F19" s="210" t="s">
        <v>549</v>
      </c>
      <c r="G19" s="210"/>
      <c r="H19" s="210"/>
      <c r="I19" s="210"/>
      <c r="J19" s="19"/>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4" operator="equal">
      <formula>"BAJA"</formula>
    </cfRule>
  </conditionalFormatting>
  <conditionalFormatting sqref="I3:I10">
    <cfRule type="cellIs" dxfId="2" priority="1" operator="equal">
      <formula>"EXTREMA"</formula>
    </cfRule>
    <cfRule type="cellIs" dxfId="1" priority="2" operator="equal">
      <formula>"ALTA"</formula>
    </cfRule>
    <cfRule type="cellIs" dxfId="0" priority="3" operator="equal">
      <formula>"MODERADA"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5"/>
  <sheetViews>
    <sheetView showGridLines="0" topLeftCell="U1" zoomScaleNormal="100" workbookViewId="0">
      <selection activeCell="AA10" sqref="AA10"/>
    </sheetView>
  </sheetViews>
  <sheetFormatPr baseColWidth="10" defaultColWidth="11.42578125" defaultRowHeight="24" customHeight="1" x14ac:dyDescent="0.25"/>
  <cols>
    <col min="1" max="1" width="20.7109375" style="242" customWidth="1"/>
    <col min="2" max="2" width="4.7109375" style="242" customWidth="1"/>
    <col min="3" max="4" width="20.7109375" style="242" customWidth="1"/>
    <col min="5" max="5" width="4.7109375" style="242" customWidth="1"/>
    <col min="6" max="6" width="5.7109375" style="242" customWidth="1"/>
    <col min="7" max="7" width="12.7109375" style="242" customWidth="1"/>
    <col min="8" max="8" width="40.7109375" style="242" customWidth="1"/>
    <col min="9" max="9" width="4.7109375" style="242" customWidth="1"/>
    <col min="10" max="10" width="5.7109375" style="242" customWidth="1"/>
    <col min="11" max="11" width="12.7109375" style="208" customWidth="1"/>
    <col min="12" max="16" width="16.7109375" style="207" customWidth="1"/>
    <col min="17" max="17" width="10.7109375" style="242" customWidth="1"/>
    <col min="18" max="18" width="11.42578125" style="242"/>
    <col min="19" max="19" width="6.7109375" style="207" customWidth="1"/>
    <col min="20" max="20" width="16.7109375" style="207" customWidth="1"/>
    <col min="21" max="21" width="6.7109375" style="207" customWidth="1"/>
    <col min="22" max="22" width="16.7109375" style="207" customWidth="1"/>
    <col min="23" max="23" width="6.7109375" style="207" customWidth="1"/>
    <col min="24" max="24" width="16.7109375" style="207" customWidth="1"/>
    <col min="25" max="25" width="6.7109375" style="207" customWidth="1"/>
    <col min="26" max="26" width="16.7109375" style="242" customWidth="1"/>
    <col min="27" max="28" width="11.42578125" style="242"/>
    <col min="29" max="29" width="16.7109375" style="242" customWidth="1"/>
    <col min="30" max="30" width="20.5703125" style="242" customWidth="1"/>
    <col min="31" max="31" width="5.7109375" style="242" customWidth="1"/>
    <col min="32" max="32" width="20.7109375" style="242" customWidth="1"/>
    <col min="33" max="33" width="36.7109375" style="242" customWidth="1"/>
    <col min="34" max="16384" width="11.42578125" style="242"/>
  </cols>
  <sheetData>
    <row r="1" spans="1:33" ht="24" customHeight="1" thickBot="1" x14ac:dyDescent="0.3">
      <c r="AC1" s="243" t="s">
        <v>565</v>
      </c>
    </row>
    <row r="2" spans="1:33" ht="24" customHeight="1" thickBot="1" x14ac:dyDescent="0.3">
      <c r="J2" s="555" t="s">
        <v>566</v>
      </c>
      <c r="K2" s="556"/>
      <c r="L2" s="559" t="s">
        <v>47</v>
      </c>
      <c r="M2" s="559"/>
      <c r="N2" s="559"/>
      <c r="O2" s="559"/>
      <c r="P2" s="560"/>
      <c r="S2" s="539" t="s">
        <v>567</v>
      </c>
      <c r="T2" s="539"/>
      <c r="U2" s="539"/>
      <c r="V2" s="539"/>
      <c r="W2" s="539"/>
      <c r="X2" s="539"/>
      <c r="Y2" s="539"/>
      <c r="Z2" s="539"/>
      <c r="AC2" s="244" t="s">
        <v>124</v>
      </c>
    </row>
    <row r="3" spans="1:33" ht="24" customHeight="1" x14ac:dyDescent="0.25">
      <c r="A3" s="245" t="s">
        <v>568</v>
      </c>
      <c r="B3" s="246"/>
      <c r="C3" s="534" t="s">
        <v>569</v>
      </c>
      <c r="D3" s="535"/>
      <c r="F3" s="536" t="s">
        <v>570</v>
      </c>
      <c r="G3" s="537"/>
      <c r="H3" s="538"/>
      <c r="J3" s="557"/>
      <c r="K3" s="558"/>
      <c r="L3" s="247" t="s">
        <v>571</v>
      </c>
      <c r="M3" s="247" t="s">
        <v>572</v>
      </c>
      <c r="N3" s="247" t="s">
        <v>573</v>
      </c>
      <c r="O3" s="247" t="s">
        <v>574</v>
      </c>
      <c r="P3" s="248" t="s">
        <v>575</v>
      </c>
      <c r="S3" s="539" t="s">
        <v>576</v>
      </c>
      <c r="T3" s="539"/>
      <c r="U3" s="539"/>
      <c r="V3" s="540"/>
      <c r="W3" s="541" t="s">
        <v>577</v>
      </c>
      <c r="X3" s="542"/>
      <c r="Y3" s="542"/>
      <c r="Z3" s="542"/>
      <c r="AC3" s="249" t="s">
        <v>578</v>
      </c>
      <c r="AF3" s="546" t="s">
        <v>579</v>
      </c>
      <c r="AG3" s="547"/>
    </row>
    <row r="4" spans="1:33" ht="24" customHeight="1" thickBot="1" x14ac:dyDescent="0.3">
      <c r="A4" s="250" t="s">
        <v>262</v>
      </c>
      <c r="C4" s="251" t="s">
        <v>182</v>
      </c>
      <c r="D4" s="252" t="s">
        <v>48</v>
      </c>
      <c r="F4" s="253">
        <v>1</v>
      </c>
      <c r="G4" s="254" t="s">
        <v>580</v>
      </c>
      <c r="H4" s="255" t="s">
        <v>581</v>
      </c>
      <c r="J4" s="550" t="s">
        <v>48</v>
      </c>
      <c r="K4" s="247" t="s">
        <v>582</v>
      </c>
      <c r="L4" s="256" t="s">
        <v>515</v>
      </c>
      <c r="M4" s="256" t="s">
        <v>515</v>
      </c>
      <c r="N4" s="256" t="s">
        <v>516</v>
      </c>
      <c r="O4" s="256" t="s">
        <v>517</v>
      </c>
      <c r="P4" s="257" t="s">
        <v>517</v>
      </c>
      <c r="S4" s="552" t="s">
        <v>583</v>
      </c>
      <c r="T4" s="552"/>
      <c r="U4" s="552" t="s">
        <v>584</v>
      </c>
      <c r="V4" s="553"/>
      <c r="W4" s="554" t="s">
        <v>583</v>
      </c>
      <c r="X4" s="552"/>
      <c r="Y4" s="552" t="s">
        <v>584</v>
      </c>
      <c r="Z4" s="552"/>
      <c r="AC4" s="249" t="s">
        <v>391</v>
      </c>
      <c r="AF4" s="548"/>
      <c r="AG4" s="549"/>
    </row>
    <row r="5" spans="1:33" ht="24" customHeight="1" thickTop="1" x14ac:dyDescent="0.25">
      <c r="A5" s="250" t="s">
        <v>16</v>
      </c>
      <c r="C5" s="251" t="s">
        <v>23</v>
      </c>
      <c r="D5" s="258" t="s">
        <v>47</v>
      </c>
      <c r="F5" s="253">
        <v>2</v>
      </c>
      <c r="G5" s="259" t="s">
        <v>585</v>
      </c>
      <c r="H5" s="255" t="s">
        <v>586</v>
      </c>
      <c r="J5" s="550"/>
      <c r="K5" s="247" t="s">
        <v>587</v>
      </c>
      <c r="L5" s="256" t="s">
        <v>515</v>
      </c>
      <c r="M5" s="256" t="s">
        <v>515</v>
      </c>
      <c r="N5" s="256" t="s">
        <v>516</v>
      </c>
      <c r="O5" s="256" t="s">
        <v>517</v>
      </c>
      <c r="P5" s="257" t="s">
        <v>518</v>
      </c>
      <c r="S5" s="260">
        <v>1</v>
      </c>
      <c r="T5" s="260" t="s">
        <v>588</v>
      </c>
      <c r="U5" s="260">
        <v>1</v>
      </c>
      <c r="V5" s="261" t="s">
        <v>582</v>
      </c>
      <c r="W5" s="262">
        <v>5</v>
      </c>
      <c r="X5" s="260" t="s">
        <v>589</v>
      </c>
      <c r="Y5" s="260">
        <v>1</v>
      </c>
      <c r="Z5" s="260" t="s">
        <v>571</v>
      </c>
      <c r="AC5" s="249" t="s">
        <v>590</v>
      </c>
      <c r="AE5" s="543" t="s">
        <v>591</v>
      </c>
      <c r="AF5" s="263" t="s">
        <v>592</v>
      </c>
      <c r="AG5" s="264" t="s">
        <v>593</v>
      </c>
    </row>
    <row r="6" spans="1:33" ht="24" customHeight="1" thickBot="1" x14ac:dyDescent="0.3">
      <c r="A6" s="250" t="s">
        <v>81</v>
      </c>
      <c r="C6" s="265" t="s">
        <v>14</v>
      </c>
      <c r="D6" s="266"/>
      <c r="F6" s="253">
        <v>3</v>
      </c>
      <c r="G6" s="259" t="s">
        <v>594</v>
      </c>
      <c r="H6" s="255" t="s">
        <v>595</v>
      </c>
      <c r="J6" s="550"/>
      <c r="K6" s="247" t="s">
        <v>596</v>
      </c>
      <c r="L6" s="256" t="s">
        <v>515</v>
      </c>
      <c r="M6" s="256" t="s">
        <v>516</v>
      </c>
      <c r="N6" s="256" t="s">
        <v>517</v>
      </c>
      <c r="O6" s="256" t="s">
        <v>518</v>
      </c>
      <c r="P6" s="257" t="s">
        <v>518</v>
      </c>
      <c r="S6" s="260"/>
      <c r="T6" s="260"/>
      <c r="U6" s="260">
        <v>2</v>
      </c>
      <c r="V6" s="261" t="s">
        <v>587</v>
      </c>
      <c r="W6" s="262"/>
      <c r="X6" s="260"/>
      <c r="Y6" s="260">
        <v>2</v>
      </c>
      <c r="Z6" s="260" t="s">
        <v>572</v>
      </c>
      <c r="AC6" s="249" t="s">
        <v>266</v>
      </c>
      <c r="AE6" s="544"/>
      <c r="AF6" s="263" t="s">
        <v>597</v>
      </c>
      <c r="AG6" s="264" t="s">
        <v>598</v>
      </c>
    </row>
    <row r="7" spans="1:33" ht="24" customHeight="1" x14ac:dyDescent="0.25">
      <c r="A7" s="250" t="s">
        <v>105</v>
      </c>
      <c r="F7" s="253">
        <v>4</v>
      </c>
      <c r="G7" s="259" t="s">
        <v>599</v>
      </c>
      <c r="H7" s="255" t="s">
        <v>600</v>
      </c>
      <c r="J7" s="550"/>
      <c r="K7" s="247" t="s">
        <v>601</v>
      </c>
      <c r="L7" s="256" t="s">
        <v>516</v>
      </c>
      <c r="M7" s="256" t="s">
        <v>517</v>
      </c>
      <c r="N7" s="256" t="s">
        <v>517</v>
      </c>
      <c r="O7" s="256" t="s">
        <v>518</v>
      </c>
      <c r="P7" s="257" t="s">
        <v>518</v>
      </c>
      <c r="S7" s="260">
        <v>2</v>
      </c>
      <c r="T7" s="260" t="s">
        <v>602</v>
      </c>
      <c r="U7" s="260">
        <v>3</v>
      </c>
      <c r="V7" s="261" t="s">
        <v>603</v>
      </c>
      <c r="W7" s="262">
        <v>10</v>
      </c>
      <c r="X7" s="260" t="s">
        <v>573</v>
      </c>
      <c r="Y7" s="260">
        <v>3</v>
      </c>
      <c r="Z7" s="260" t="s">
        <v>573</v>
      </c>
      <c r="AC7" s="249" t="s">
        <v>604</v>
      </c>
      <c r="AE7" s="544"/>
      <c r="AF7" s="263" t="s">
        <v>605</v>
      </c>
      <c r="AG7" s="264" t="s">
        <v>606</v>
      </c>
    </row>
    <row r="8" spans="1:33" ht="24" customHeight="1" thickBot="1" x14ac:dyDescent="0.3">
      <c r="A8" s="250" t="s">
        <v>152</v>
      </c>
      <c r="F8" s="267">
        <v>5</v>
      </c>
      <c r="G8" s="268" t="s">
        <v>607</v>
      </c>
      <c r="H8" s="269" t="s">
        <v>608</v>
      </c>
      <c r="J8" s="551"/>
      <c r="K8" s="270" t="s">
        <v>609</v>
      </c>
      <c r="L8" s="271" t="s">
        <v>517</v>
      </c>
      <c r="M8" s="271" t="s">
        <v>517</v>
      </c>
      <c r="N8" s="271" t="s">
        <v>518</v>
      </c>
      <c r="O8" s="271" t="s">
        <v>518</v>
      </c>
      <c r="P8" s="272" t="s">
        <v>518</v>
      </c>
      <c r="S8" s="260"/>
      <c r="T8" s="260"/>
      <c r="U8" s="260">
        <v>4</v>
      </c>
      <c r="V8" s="261" t="s">
        <v>601</v>
      </c>
      <c r="W8" s="262"/>
      <c r="X8" s="260"/>
      <c r="Y8" s="260">
        <v>4</v>
      </c>
      <c r="Z8" s="260" t="s">
        <v>574</v>
      </c>
      <c r="AC8" s="249" t="s">
        <v>610</v>
      </c>
      <c r="AE8" s="545"/>
      <c r="AF8" s="273" t="s">
        <v>611</v>
      </c>
      <c r="AG8" s="274" t="s">
        <v>606</v>
      </c>
    </row>
    <row r="9" spans="1:33" ht="24" customHeight="1" thickBot="1" x14ac:dyDescent="0.3">
      <c r="A9" s="275" t="s">
        <v>92</v>
      </c>
      <c r="S9" s="260">
        <v>3</v>
      </c>
      <c r="T9" s="260" t="s">
        <v>612</v>
      </c>
      <c r="U9" s="260">
        <v>5</v>
      </c>
      <c r="V9" s="261" t="s">
        <v>613</v>
      </c>
      <c r="W9" s="262">
        <v>20</v>
      </c>
      <c r="X9" s="260" t="s">
        <v>575</v>
      </c>
      <c r="Y9" s="260">
        <v>5</v>
      </c>
      <c r="Z9" s="260" t="s">
        <v>575</v>
      </c>
      <c r="AC9" s="276" t="s">
        <v>614</v>
      </c>
    </row>
    <row r="10" spans="1:33" ht="36" customHeight="1" thickTop="1" x14ac:dyDescent="0.25">
      <c r="AE10" s="543" t="s">
        <v>615</v>
      </c>
      <c r="AF10" s="277" t="s">
        <v>616</v>
      </c>
      <c r="AG10" s="278" t="s">
        <v>617</v>
      </c>
    </row>
    <row r="11" spans="1:33" ht="66" customHeight="1" x14ac:dyDescent="0.25">
      <c r="AC11" s="279"/>
      <c r="AE11" s="544"/>
      <c r="AF11" s="280" t="s">
        <v>618</v>
      </c>
      <c r="AG11" s="281" t="s">
        <v>619</v>
      </c>
    </row>
    <row r="12" spans="1:33" ht="51" customHeight="1" x14ac:dyDescent="0.25">
      <c r="AC12" s="282"/>
      <c r="AE12" s="544"/>
      <c r="AF12" s="280" t="s">
        <v>620</v>
      </c>
      <c r="AG12" s="281" t="s">
        <v>621</v>
      </c>
    </row>
    <row r="13" spans="1:33" ht="36.950000000000003" customHeight="1" thickBot="1" x14ac:dyDescent="0.3">
      <c r="AC13" s="282"/>
      <c r="AE13" s="545"/>
      <c r="AF13" s="283" t="s">
        <v>593</v>
      </c>
      <c r="AG13" s="284" t="s">
        <v>622</v>
      </c>
    </row>
    <row r="14" spans="1:33" ht="30" customHeight="1" thickTop="1" x14ac:dyDescent="0.25">
      <c r="AC14" s="16"/>
    </row>
    <row r="15" spans="1:33" ht="24" customHeight="1" x14ac:dyDescent="0.25">
      <c r="AC15" s="282"/>
    </row>
  </sheetData>
  <dataConsolidate/>
  <mergeCells count="15">
    <mergeCell ref="AF3:AG4"/>
    <mergeCell ref="J4:J8"/>
    <mergeCell ref="S4:T4"/>
    <mergeCell ref="U4:V4"/>
    <mergeCell ref="W4:X4"/>
    <mergeCell ref="Y4:Z4"/>
    <mergeCell ref="AE5:AE8"/>
    <mergeCell ref="J2:K3"/>
    <mergeCell ref="L2:P2"/>
    <mergeCell ref="S2:Z2"/>
    <mergeCell ref="C3:D3"/>
    <mergeCell ref="F3:H3"/>
    <mergeCell ref="S3:V3"/>
    <mergeCell ref="W3:Z3"/>
    <mergeCell ref="AE10:AE13"/>
  </mergeCells>
  <dataValidations count="1">
    <dataValidation type="list" allowBlank="1" showInputMessage="1" showErrorMessage="1" sqref="A3:B9" xr:uid="{00000000-0002-0000-0E00-000000000000}">
      <formula1>$A$3:$A$9</formula1>
    </dataValidation>
  </dataValidation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G24"/>
  <sheetViews>
    <sheetView zoomScale="85" zoomScaleNormal="85" workbookViewId="0">
      <selection activeCell="AA10" sqref="AA10"/>
    </sheetView>
  </sheetViews>
  <sheetFormatPr baseColWidth="10" defaultColWidth="11.42578125" defaultRowHeight="15" x14ac:dyDescent="0.25"/>
  <cols>
    <col min="1" max="1" width="6.7109375" style="19" customWidth="1"/>
    <col min="2" max="2" width="16.7109375" style="19" customWidth="1"/>
    <col min="3" max="7" width="24.7109375" style="19" customWidth="1"/>
    <col min="8" max="8" width="11.42578125" style="19"/>
    <col min="9" max="9" width="32.42578125" style="19" bestFit="1" customWidth="1"/>
    <col min="10" max="10" width="21.28515625" style="19" bestFit="1" customWidth="1"/>
    <col min="11" max="11" width="24.28515625" style="19" bestFit="1" customWidth="1"/>
    <col min="12" max="12" width="38.28515625" style="19" bestFit="1" customWidth="1"/>
    <col min="13" max="16384" width="11.42578125" style="19"/>
  </cols>
  <sheetData>
    <row r="1" spans="1:7" s="288" customFormat="1" ht="24" customHeight="1" x14ac:dyDescent="0.25">
      <c r="A1" s="561" t="s">
        <v>47</v>
      </c>
      <c r="B1" s="285" t="s">
        <v>623</v>
      </c>
      <c r="C1" s="286">
        <v>1</v>
      </c>
      <c r="D1" s="286">
        <v>2</v>
      </c>
      <c r="E1" s="286">
        <v>3</v>
      </c>
      <c r="F1" s="286">
        <v>4</v>
      </c>
      <c r="G1" s="287">
        <v>5</v>
      </c>
    </row>
    <row r="2" spans="1:7" ht="63.95" customHeight="1" x14ac:dyDescent="0.25">
      <c r="A2" s="562"/>
      <c r="B2" s="141" t="s">
        <v>624</v>
      </c>
      <c r="C2" s="289" t="s">
        <v>625</v>
      </c>
      <c r="D2" s="289" t="s">
        <v>626</v>
      </c>
      <c r="E2" s="289" t="s">
        <v>627</v>
      </c>
      <c r="F2" s="289" t="s">
        <v>628</v>
      </c>
      <c r="G2" s="290" t="s">
        <v>629</v>
      </c>
    </row>
    <row r="3" spans="1:7" s="288" customFormat="1" ht="24" customHeight="1" thickBot="1" x14ac:dyDescent="0.3">
      <c r="A3" s="563"/>
      <c r="B3" s="291" t="s">
        <v>630</v>
      </c>
      <c r="C3" s="292" t="s">
        <v>571</v>
      </c>
      <c r="D3" s="292" t="s">
        <v>572</v>
      </c>
      <c r="E3" s="292" t="s">
        <v>573</v>
      </c>
      <c r="F3" s="292" t="s">
        <v>574</v>
      </c>
      <c r="G3" s="293" t="s">
        <v>575</v>
      </c>
    </row>
    <row r="4" spans="1:7" ht="36" customHeight="1" x14ac:dyDescent="0.25">
      <c r="A4" s="564" t="s">
        <v>631</v>
      </c>
      <c r="B4" s="294" t="s">
        <v>632</v>
      </c>
      <c r="C4" s="295" t="s">
        <v>633</v>
      </c>
      <c r="D4" s="295" t="s">
        <v>634</v>
      </c>
      <c r="E4" s="295" t="s">
        <v>635</v>
      </c>
      <c r="F4" s="295" t="s">
        <v>636</v>
      </c>
      <c r="G4" s="296" t="s">
        <v>637</v>
      </c>
    </row>
    <row r="5" spans="1:7" ht="36" customHeight="1" x14ac:dyDescent="0.25">
      <c r="A5" s="562"/>
      <c r="B5" s="141" t="s">
        <v>638</v>
      </c>
      <c r="C5" s="145" t="s">
        <v>639</v>
      </c>
      <c r="D5" s="145" t="s">
        <v>640</v>
      </c>
      <c r="E5" s="145" t="s">
        <v>641</v>
      </c>
      <c r="F5" s="145" t="s">
        <v>642</v>
      </c>
      <c r="G5" s="297" t="s">
        <v>643</v>
      </c>
    </row>
    <row r="6" spans="1:7" ht="36" customHeight="1" x14ac:dyDescent="0.25">
      <c r="A6" s="562"/>
      <c r="B6" s="141" t="s">
        <v>644</v>
      </c>
      <c r="C6" s="145" t="s">
        <v>645</v>
      </c>
      <c r="D6" s="145" t="s">
        <v>646</v>
      </c>
      <c r="E6" s="145" t="s">
        <v>647</v>
      </c>
      <c r="F6" s="145" t="s">
        <v>648</v>
      </c>
      <c r="G6" s="297" t="s">
        <v>649</v>
      </c>
    </row>
    <row r="7" spans="1:7" ht="36" customHeight="1" x14ac:dyDescent="0.25">
      <c r="A7" s="562"/>
      <c r="B7" s="141" t="s">
        <v>16</v>
      </c>
      <c r="C7" s="145" t="s">
        <v>650</v>
      </c>
      <c r="D7" s="145" t="s">
        <v>651</v>
      </c>
      <c r="E7" s="145" t="s">
        <v>652</v>
      </c>
      <c r="F7" s="145" t="s">
        <v>653</v>
      </c>
      <c r="G7" s="297" t="s">
        <v>654</v>
      </c>
    </row>
    <row r="8" spans="1:7" ht="36" customHeight="1" x14ac:dyDescent="0.25">
      <c r="A8" s="562"/>
      <c r="B8" s="141" t="s">
        <v>655</v>
      </c>
      <c r="C8" s="145" t="s">
        <v>656</v>
      </c>
      <c r="D8" s="145" t="s">
        <v>657</v>
      </c>
      <c r="E8" s="145" t="s">
        <v>658</v>
      </c>
      <c r="F8" s="145" t="s">
        <v>659</v>
      </c>
      <c r="G8" s="297" t="s">
        <v>660</v>
      </c>
    </row>
    <row r="9" spans="1:7" ht="63.95" customHeight="1" x14ac:dyDescent="0.25">
      <c r="A9" s="562"/>
      <c r="B9" s="141" t="s">
        <v>661</v>
      </c>
      <c r="C9" s="145" t="s">
        <v>662</v>
      </c>
      <c r="D9" s="145" t="s">
        <v>663</v>
      </c>
      <c r="E9" s="145" t="s">
        <v>664</v>
      </c>
      <c r="F9" s="145" t="s">
        <v>665</v>
      </c>
      <c r="G9" s="297" t="s">
        <v>666</v>
      </c>
    </row>
    <row r="10" spans="1:7" ht="63.95" customHeight="1" x14ac:dyDescent="0.25">
      <c r="A10" s="562"/>
      <c r="B10" s="141" t="s">
        <v>528</v>
      </c>
      <c r="C10" s="145" t="s">
        <v>667</v>
      </c>
      <c r="D10" s="145" t="s">
        <v>668</v>
      </c>
      <c r="E10" s="145" t="s">
        <v>669</v>
      </c>
      <c r="F10" s="145" t="s">
        <v>670</v>
      </c>
      <c r="G10" s="297" t="s">
        <v>671</v>
      </c>
    </row>
    <row r="11" spans="1:7" ht="50.1" customHeight="1" x14ac:dyDescent="0.25">
      <c r="A11" s="562"/>
      <c r="B11" s="141" t="s">
        <v>672</v>
      </c>
      <c r="C11" s="145" t="s">
        <v>439</v>
      </c>
      <c r="D11" s="145" t="s">
        <v>439</v>
      </c>
      <c r="E11" s="145" t="s">
        <v>439</v>
      </c>
      <c r="F11" s="145" t="s">
        <v>439</v>
      </c>
      <c r="G11" s="297" t="s">
        <v>673</v>
      </c>
    </row>
    <row r="12" spans="1:7" ht="36" customHeight="1" thickBot="1" x14ac:dyDescent="0.3">
      <c r="A12" s="563"/>
      <c r="B12" s="199" t="s">
        <v>674</v>
      </c>
      <c r="C12" s="298" t="s">
        <v>675</v>
      </c>
      <c r="D12" s="298" t="s">
        <v>675</v>
      </c>
      <c r="E12" s="298" t="s">
        <v>675</v>
      </c>
      <c r="F12" s="298" t="s">
        <v>675</v>
      </c>
      <c r="G12" s="299" t="s">
        <v>675</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H9"/>
  <sheetViews>
    <sheetView zoomScale="131" zoomScaleNormal="131" workbookViewId="0">
      <selection activeCell="AA10" sqref="AA10"/>
    </sheetView>
  </sheetViews>
  <sheetFormatPr baseColWidth="10" defaultColWidth="11.42578125" defaultRowHeight="15" x14ac:dyDescent="0.25"/>
  <cols>
    <col min="1" max="1" width="6.7109375" style="207" customWidth="1"/>
    <col min="2" max="2" width="5.7109375" style="207" customWidth="1"/>
    <col min="3" max="3" width="4.7109375" style="207" customWidth="1"/>
    <col min="4" max="8" width="8.7109375" style="207" customWidth="1"/>
    <col min="9" max="9" width="5.7109375" style="207" customWidth="1"/>
    <col min="10" max="89" width="2.7109375" style="207" customWidth="1"/>
    <col min="90" max="16384" width="11.42578125" style="207"/>
  </cols>
  <sheetData>
    <row r="1" spans="2:34" ht="36" customHeight="1" x14ac:dyDescent="0.25"/>
    <row r="2" spans="2:34" ht="39.950000000000003" customHeight="1" x14ac:dyDescent="0.25">
      <c r="B2" s="565" t="s">
        <v>48</v>
      </c>
      <c r="C2" s="207">
        <v>5</v>
      </c>
      <c r="D2" s="300">
        <f>$C2*D$7</f>
        <v>5</v>
      </c>
      <c r="E2" s="301">
        <f t="shared" ref="D2:H6" si="0">$C2*E$7</f>
        <v>10</v>
      </c>
      <c r="F2" s="302">
        <f t="shared" si="0"/>
        <v>15</v>
      </c>
      <c r="G2" s="303">
        <f t="shared" si="0"/>
        <v>20</v>
      </c>
      <c r="H2" s="303">
        <f t="shared" si="0"/>
        <v>25</v>
      </c>
    </row>
    <row r="3" spans="2:34" ht="39.950000000000003" customHeight="1" x14ac:dyDescent="0.25">
      <c r="B3" s="565"/>
      <c r="C3" s="207">
        <v>4</v>
      </c>
      <c r="D3" s="304">
        <f t="shared" si="0"/>
        <v>4</v>
      </c>
      <c r="E3" s="300">
        <f t="shared" si="0"/>
        <v>8</v>
      </c>
      <c r="F3" s="301">
        <f t="shared" si="0"/>
        <v>12</v>
      </c>
      <c r="G3" s="302">
        <f t="shared" si="0"/>
        <v>16</v>
      </c>
      <c r="H3" s="303">
        <f t="shared" si="0"/>
        <v>20</v>
      </c>
    </row>
    <row r="4" spans="2:34" ht="39.950000000000003" customHeight="1" x14ac:dyDescent="0.25">
      <c r="B4" s="565"/>
      <c r="C4" s="207">
        <v>3</v>
      </c>
      <c r="D4" s="304">
        <f t="shared" si="0"/>
        <v>3</v>
      </c>
      <c r="E4" s="300">
        <f t="shared" si="0"/>
        <v>6</v>
      </c>
      <c r="F4" s="300">
        <f t="shared" si="0"/>
        <v>9</v>
      </c>
      <c r="G4" s="301">
        <f t="shared" si="0"/>
        <v>12</v>
      </c>
      <c r="H4" s="302">
        <f t="shared" si="0"/>
        <v>15</v>
      </c>
    </row>
    <row r="5" spans="2:34" ht="39.950000000000003" customHeight="1" x14ac:dyDescent="0.25">
      <c r="B5" s="565"/>
      <c r="C5" s="207">
        <v>2</v>
      </c>
      <c r="D5" s="304">
        <f t="shared" si="0"/>
        <v>2</v>
      </c>
      <c r="E5" s="304">
        <f t="shared" si="0"/>
        <v>4</v>
      </c>
      <c r="F5" s="300">
        <f t="shared" si="0"/>
        <v>6</v>
      </c>
      <c r="G5" s="300">
        <f t="shared" si="0"/>
        <v>8</v>
      </c>
      <c r="H5" s="301">
        <f t="shared" si="0"/>
        <v>10</v>
      </c>
    </row>
    <row r="6" spans="2:34" ht="39.950000000000003" customHeight="1" x14ac:dyDescent="0.25">
      <c r="B6" s="565"/>
      <c r="C6" s="207">
        <v>1</v>
      </c>
      <c r="D6" s="304">
        <f t="shared" si="0"/>
        <v>1</v>
      </c>
      <c r="E6" s="304">
        <f t="shared" si="0"/>
        <v>2</v>
      </c>
      <c r="F6" s="304">
        <f t="shared" si="0"/>
        <v>3</v>
      </c>
      <c r="G6" s="300">
        <f t="shared" si="0"/>
        <v>4</v>
      </c>
      <c r="H6" s="300">
        <f t="shared" si="0"/>
        <v>5</v>
      </c>
    </row>
    <row r="7" spans="2:34" ht="24" customHeight="1" x14ac:dyDescent="0.25">
      <c r="D7" s="207">
        <v>1</v>
      </c>
      <c r="E7" s="207">
        <v>2</v>
      </c>
      <c r="F7" s="207">
        <v>3</v>
      </c>
      <c r="G7" s="207">
        <v>4</v>
      </c>
      <c r="H7" s="207">
        <v>5</v>
      </c>
    </row>
    <row r="8" spans="2:34" ht="9.9499999999999993" customHeight="1" x14ac:dyDescent="0.25">
      <c r="D8" s="566" t="s">
        <v>47</v>
      </c>
      <c r="E8" s="566"/>
      <c r="F8" s="566"/>
      <c r="G8" s="566"/>
      <c r="H8" s="566"/>
      <c r="J8" s="305"/>
      <c r="K8" s="305"/>
      <c r="L8" s="305"/>
      <c r="M8" s="305"/>
      <c r="N8" s="306"/>
      <c r="O8" s="306"/>
      <c r="P8" s="306"/>
      <c r="Q8" s="306"/>
      <c r="R8" s="306"/>
      <c r="S8" s="307"/>
      <c r="T8" s="307"/>
      <c r="U8" s="307"/>
      <c r="V8" s="307"/>
      <c r="W8" s="307"/>
      <c r="X8" s="308"/>
      <c r="Y8" s="308"/>
      <c r="Z8" s="308"/>
      <c r="AA8" s="308"/>
      <c r="AB8" s="308"/>
      <c r="AC8" s="309"/>
      <c r="AD8" s="309"/>
      <c r="AE8" s="309"/>
      <c r="AF8" s="309"/>
      <c r="AG8" s="309"/>
      <c r="AH8" s="309"/>
    </row>
    <row r="9" spans="2:34" x14ac:dyDescent="0.25">
      <c r="D9" s="566"/>
      <c r="E9" s="566"/>
      <c r="F9" s="566"/>
      <c r="G9" s="566"/>
      <c r="H9" s="566"/>
      <c r="J9" s="310">
        <v>1</v>
      </c>
      <c r="K9" s="310">
        <v>2</v>
      </c>
      <c r="L9" s="310">
        <v>3</v>
      </c>
      <c r="M9" s="310">
        <v>4</v>
      </c>
      <c r="N9" s="310">
        <v>5</v>
      </c>
      <c r="O9" s="310">
        <v>6</v>
      </c>
      <c r="P9" s="310">
        <v>7</v>
      </c>
      <c r="Q9" s="310">
        <v>8</v>
      </c>
      <c r="R9" s="310">
        <v>9</v>
      </c>
      <c r="S9" s="310">
        <v>10</v>
      </c>
      <c r="T9" s="310">
        <v>11</v>
      </c>
      <c r="U9" s="310">
        <v>12</v>
      </c>
      <c r="V9" s="310">
        <v>13</v>
      </c>
      <c r="W9" s="310">
        <v>14</v>
      </c>
      <c r="X9" s="310">
        <v>15</v>
      </c>
      <c r="Y9" s="310">
        <v>16</v>
      </c>
      <c r="Z9" s="310">
        <v>17</v>
      </c>
      <c r="AA9" s="310">
        <v>18</v>
      </c>
      <c r="AB9" s="310">
        <v>19</v>
      </c>
      <c r="AC9" s="310">
        <v>20</v>
      </c>
      <c r="AD9" s="310">
        <v>21</v>
      </c>
      <c r="AE9" s="310">
        <v>22</v>
      </c>
      <c r="AF9" s="310">
        <v>23</v>
      </c>
      <c r="AG9" s="310">
        <v>24</v>
      </c>
      <c r="AH9" s="310">
        <v>25</v>
      </c>
    </row>
  </sheetData>
  <mergeCells count="2">
    <mergeCell ref="B2:B6"/>
    <mergeCell ref="D8:H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N23"/>
  <sheetViews>
    <sheetView showGridLines="0" workbookViewId="0">
      <selection activeCell="AA10" sqref="AA10"/>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570" t="s">
        <v>566</v>
      </c>
      <c r="D3" s="571"/>
      <c r="E3" s="571"/>
      <c r="F3" s="574" t="s">
        <v>47</v>
      </c>
      <c r="G3" s="574"/>
      <c r="H3" s="574"/>
      <c r="I3" s="574"/>
      <c r="J3" s="575"/>
      <c r="L3" s="242"/>
      <c r="M3" s="576" t="s">
        <v>579</v>
      </c>
      <c r="N3" s="577"/>
    </row>
    <row r="4" spans="3:14" ht="27.75" customHeight="1" thickBot="1" x14ac:dyDescent="0.3">
      <c r="C4" s="572"/>
      <c r="D4" s="573"/>
      <c r="E4" s="573"/>
      <c r="F4" s="311">
        <v>1</v>
      </c>
      <c r="G4" s="311">
        <v>2</v>
      </c>
      <c r="H4" s="311">
        <v>3</v>
      </c>
      <c r="I4" s="311">
        <v>4</v>
      </c>
      <c r="J4" s="312">
        <v>5</v>
      </c>
      <c r="L4" s="242"/>
      <c r="M4" s="578"/>
      <c r="N4" s="579"/>
    </row>
    <row r="5" spans="3:14" ht="24.75" customHeight="1" thickTop="1" x14ac:dyDescent="0.25">
      <c r="C5" s="572"/>
      <c r="D5" s="573"/>
      <c r="E5" s="573"/>
      <c r="F5" s="313" t="s">
        <v>571</v>
      </c>
      <c r="G5" s="313" t="s">
        <v>572</v>
      </c>
      <c r="H5" s="313" t="s">
        <v>573</v>
      </c>
      <c r="I5" s="313" t="s">
        <v>574</v>
      </c>
      <c r="J5" s="314" t="s">
        <v>575</v>
      </c>
      <c r="L5" s="580" t="s">
        <v>591</v>
      </c>
      <c r="M5" s="315" t="s">
        <v>592</v>
      </c>
      <c r="N5" s="316" t="s">
        <v>593</v>
      </c>
    </row>
    <row r="6" spans="3:14" ht="21.75" customHeight="1" x14ac:dyDescent="0.25">
      <c r="C6" s="583" t="s">
        <v>48</v>
      </c>
      <c r="D6" s="317">
        <v>1</v>
      </c>
      <c r="E6" s="318" t="s">
        <v>582</v>
      </c>
      <c r="F6" s="315" t="s">
        <v>515</v>
      </c>
      <c r="G6" s="315" t="s">
        <v>515</v>
      </c>
      <c r="H6" s="315" t="s">
        <v>516</v>
      </c>
      <c r="I6" s="315" t="s">
        <v>517</v>
      </c>
      <c r="J6" s="316" t="s">
        <v>517</v>
      </c>
      <c r="L6" s="581"/>
      <c r="M6" s="315" t="s">
        <v>597</v>
      </c>
      <c r="N6" s="316" t="s">
        <v>598</v>
      </c>
    </row>
    <row r="7" spans="3:14" ht="24" customHeight="1" x14ac:dyDescent="0.25">
      <c r="C7" s="583"/>
      <c r="D7" s="317">
        <v>2</v>
      </c>
      <c r="E7" s="318" t="s">
        <v>587</v>
      </c>
      <c r="F7" s="315" t="s">
        <v>515</v>
      </c>
      <c r="G7" s="315" t="s">
        <v>515</v>
      </c>
      <c r="H7" s="315" t="s">
        <v>516</v>
      </c>
      <c r="I7" s="315" t="s">
        <v>517</v>
      </c>
      <c r="J7" s="316" t="s">
        <v>518</v>
      </c>
      <c r="L7" s="581"/>
      <c r="M7" s="315" t="s">
        <v>605</v>
      </c>
      <c r="N7" s="316" t="s">
        <v>606</v>
      </c>
    </row>
    <row r="8" spans="3:14" ht="24.75" customHeight="1" thickBot="1" x14ac:dyDescent="0.3">
      <c r="C8" s="583"/>
      <c r="D8" s="317">
        <v>3</v>
      </c>
      <c r="E8" s="318" t="s">
        <v>596</v>
      </c>
      <c r="F8" s="315" t="s">
        <v>515</v>
      </c>
      <c r="G8" s="315" t="s">
        <v>516</v>
      </c>
      <c r="H8" s="315" t="s">
        <v>517</v>
      </c>
      <c r="I8" s="315" t="s">
        <v>518</v>
      </c>
      <c r="J8" s="316" t="s">
        <v>518</v>
      </c>
      <c r="L8" s="582"/>
      <c r="M8" s="319" t="s">
        <v>611</v>
      </c>
      <c r="N8" s="320" t="s">
        <v>606</v>
      </c>
    </row>
    <row r="9" spans="3:14" ht="24" customHeight="1" thickTop="1" thickBot="1" x14ac:dyDescent="0.3">
      <c r="C9" s="583"/>
      <c r="D9" s="317">
        <v>4</v>
      </c>
      <c r="E9" s="318" t="s">
        <v>601</v>
      </c>
      <c r="F9" s="315" t="s">
        <v>516</v>
      </c>
      <c r="G9" s="315" t="s">
        <v>517</v>
      </c>
      <c r="H9" s="315" t="s">
        <v>517</v>
      </c>
      <c r="I9" s="315" t="s">
        <v>518</v>
      </c>
      <c r="J9" s="316" t="s">
        <v>518</v>
      </c>
      <c r="L9" s="242"/>
      <c r="M9" s="242"/>
      <c r="N9" s="242"/>
    </row>
    <row r="10" spans="3:14" ht="42" customHeight="1" thickTop="1" thickBot="1" x14ac:dyDescent="0.3">
      <c r="C10" s="584"/>
      <c r="D10" s="321">
        <v>5</v>
      </c>
      <c r="E10" s="322" t="s">
        <v>609</v>
      </c>
      <c r="F10" s="319" t="s">
        <v>517</v>
      </c>
      <c r="G10" s="319" t="s">
        <v>517</v>
      </c>
      <c r="H10" s="319" t="s">
        <v>518</v>
      </c>
      <c r="I10" s="319" t="s">
        <v>518</v>
      </c>
      <c r="J10" s="320" t="s">
        <v>518</v>
      </c>
      <c r="L10" s="585" t="s">
        <v>615</v>
      </c>
      <c r="M10" s="323" t="s">
        <v>616</v>
      </c>
      <c r="N10" s="324" t="s">
        <v>617</v>
      </c>
    </row>
    <row r="11" spans="3:14" ht="60" x14ac:dyDescent="0.25">
      <c r="L11" s="586"/>
      <c r="M11" s="325" t="s">
        <v>618</v>
      </c>
      <c r="N11" s="326" t="s">
        <v>619</v>
      </c>
    </row>
    <row r="12" spans="3:14" ht="53.25" customHeight="1" x14ac:dyDescent="0.25">
      <c r="L12" s="586"/>
      <c r="M12" s="325" t="s">
        <v>620</v>
      </c>
      <c r="N12" s="326" t="s">
        <v>621</v>
      </c>
    </row>
    <row r="13" spans="3:14" ht="51.75" customHeight="1" thickBot="1" x14ac:dyDescent="0.3">
      <c r="L13" s="587"/>
      <c r="M13" s="327" t="s">
        <v>593</v>
      </c>
      <c r="N13" s="328" t="s">
        <v>622</v>
      </c>
    </row>
    <row r="14" spans="3:14" ht="15.75" thickTop="1" x14ac:dyDescent="0.25"/>
    <row r="17" spans="7:9" ht="15.75" thickBot="1" x14ac:dyDescent="0.3"/>
    <row r="18" spans="7:9" ht="31.5" customHeight="1" thickBot="1" x14ac:dyDescent="0.3">
      <c r="G18" s="567" t="s">
        <v>570</v>
      </c>
      <c r="H18" s="568"/>
      <c r="I18" s="569"/>
    </row>
    <row r="19" spans="7:9" ht="29.25" customHeight="1" x14ac:dyDescent="0.25">
      <c r="G19" s="329">
        <v>1</v>
      </c>
      <c r="H19" s="330" t="s">
        <v>580</v>
      </c>
      <c r="I19" s="331" t="s">
        <v>581</v>
      </c>
    </row>
    <row r="20" spans="7:9" ht="25.5" customHeight="1" x14ac:dyDescent="0.25">
      <c r="G20" s="332">
        <v>2</v>
      </c>
      <c r="H20" s="333" t="s">
        <v>585</v>
      </c>
      <c r="I20" s="334" t="s">
        <v>586</v>
      </c>
    </row>
    <row r="21" spans="7:9" ht="24" customHeight="1" x14ac:dyDescent="0.25">
      <c r="G21" s="335">
        <v>3</v>
      </c>
      <c r="H21" s="336" t="s">
        <v>594</v>
      </c>
      <c r="I21" s="337" t="s">
        <v>595</v>
      </c>
    </row>
    <row r="22" spans="7:9" ht="24.75" customHeight="1" x14ac:dyDescent="0.25">
      <c r="G22" s="332">
        <v>4</v>
      </c>
      <c r="H22" s="333" t="s">
        <v>599</v>
      </c>
      <c r="I22" s="334" t="s">
        <v>600</v>
      </c>
    </row>
    <row r="23" spans="7:9" ht="26.25" customHeight="1" thickBot="1" x14ac:dyDescent="0.3">
      <c r="G23" s="338">
        <v>5</v>
      </c>
      <c r="H23" s="339" t="s">
        <v>607</v>
      </c>
      <c r="I23" s="340" t="s">
        <v>608</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(1) Planeación</vt:lpstr>
      <vt:lpstr>(3) Juridica</vt:lpstr>
      <vt:lpstr>(4) Contratación</vt:lpstr>
      <vt:lpstr>(5) Talento Humano</vt:lpstr>
      <vt:lpstr>(6) Seguridad y Salud T</vt:lpstr>
      <vt:lpstr>(7) Sistemas</vt:lpstr>
      <vt:lpstr>(8) Archivo Central</vt:lpstr>
      <vt:lpstr>(10) Contabilidad</vt:lpstr>
      <vt:lpstr>(11) Presupuesto</vt:lpstr>
      <vt:lpstr>(12) Tesorería</vt:lpstr>
      <vt:lpstr>(13) Almacén</vt:lpstr>
      <vt:lpstr>Evaluación de Controles</vt:lpstr>
      <vt:lpstr>Resumen</vt:lpstr>
      <vt:lpstr>Evolución</vt:lpstr>
      <vt:lpstr>Listas</vt:lpstr>
      <vt:lpstr>Impactos</vt:lpstr>
      <vt:lpstr>Idea Zonas</vt:lpstr>
      <vt:lpstr>formatos pre</vt:lpstr>
      <vt:lpstr>Hoja1</vt:lpstr>
      <vt:lpstr>'(3) Juridica'!Área_de_impresión</vt:lpstr>
      <vt:lpstr>'(4) Contratación'!Área_de_impresión</vt:lpstr>
      <vt:lpstr>'Evaluación de Controles'!Área_de_impresión</vt:lpstr>
      <vt:lpstr>Evolución!Área_de_impresión</vt:lpstr>
      <vt:lpstr>Impactos!Área_de_impresión</vt:lpstr>
      <vt:lpstr>Resumen!Área_de_impresión</vt:lpstr>
      <vt:lpstr>Listas!Criterios</vt:lpstr>
      <vt:lpstr>'(10) Contabilidad'!Títulos_a_imprimir</vt:lpstr>
      <vt:lpstr>'(11) Presupuesto'!Títulos_a_imprimir</vt:lpstr>
      <vt:lpstr>'(12) Tesorería'!Títulos_a_imprimir</vt:lpstr>
      <vt:lpstr>'(3) Juridica'!Títulos_a_imprimir</vt:lpstr>
      <vt:lpstr>'(5) Talento Humano'!Títulos_a_imprimir</vt:lpstr>
      <vt:lpstr>'(6) Seguridad y Salud T'!Títulos_a_imprimir</vt:lpstr>
      <vt:lpstr>'(7) Sistemas'!Títulos_a_imprimir</vt:lpstr>
      <vt:lpstr>'(8) Archivo Central'!Títulos_a_imprimir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TALENTO HUMANO</cp:lastModifiedBy>
  <cp:lastPrinted>2021-10-13T13:57:29Z</cp:lastPrinted>
  <dcterms:created xsi:type="dcterms:W3CDTF">2020-05-26T16:09:40Z</dcterms:created>
  <dcterms:modified xsi:type="dcterms:W3CDTF">2022-04-25T22:01:35Z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