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APOYO ADMIN Y FINANC\OneDrive\Escritorio\TALENTO HUMANO 2023\MAPAS DE RIESGO Y PLAN ACCION 2023\"/>
    </mc:Choice>
  </mc:AlternateContent>
  <xr:revisionPtr revIDLastSave="0" documentId="13_ncr:1_{72666265-9407-47DA-AA33-6199A995E13B}" xr6:coauthVersionLast="47" xr6:coauthVersionMax="47" xr10:uidLastSave="{00000000-0000-0000-0000-000000000000}"/>
  <bookViews>
    <workbookView xWindow="-120" yWindow="-120" windowWidth="20730" windowHeight="11160" tabRatio="842" activeTab="1" xr2:uid="{00000000-000D-0000-FFFF-FFFF0000000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2) Tesorería xx" sheetId="2" state="hidden" r:id="rId10"/>
    <sheet name="(10) Tesoreria" sheetId="23" r:id="rId11"/>
    <sheet name="(11) Almacén" sheetId="11" r:id="rId12"/>
    <sheet name="Evaluación de Controles" sheetId="16" state="hidden" r:id="rId13"/>
    <sheet name="Resumen" sheetId="17" state="hidden" r:id="rId14"/>
    <sheet name="Evolución" sheetId="18" state="hidden" r:id="rId15"/>
    <sheet name="Listas" sheetId="19" state="hidden" r:id="rId16"/>
    <sheet name="Impactos" sheetId="20"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6" hidden="1">'(7) Archivo Central'!$P$10:$P$12</definedName>
    <definedName name="_xlnm._FilterDatabase" localSheetId="15" hidden="1">Listas!$AC$12:$AC$15</definedName>
    <definedName name="_xlnm.Print_Area" localSheetId="10">'(10) Tesoreria'!$A$1:$AB$22</definedName>
    <definedName name="_xlnm.Print_Area" localSheetId="1">'(2) Juridica'!$B$1:$AA$21</definedName>
    <definedName name="_xlnm.Print_Area" localSheetId="2">'(3) Contratación'!$A$1:$AC$21</definedName>
    <definedName name="_xlnm.Print_Area" localSheetId="12">'Evaluación de Controles'!$B$1:$Y$54</definedName>
    <definedName name="_xlnm.Print_Area" localSheetId="14">Evolución!$B$1:$Q$16</definedName>
    <definedName name="_xlnm.Print_Area" localSheetId="16">Impactos!$A$1:$G$12</definedName>
    <definedName name="_xlnm.Print_Area" localSheetId="13">Resumen!$A$2:$O$33</definedName>
    <definedName name="_xlnm.Criteria" localSheetId="15">Listas!$AC$12:$AC$15</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9">'(12)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2">'Evaluación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3" hidden="1">Resumen!$Q:$AE,Resumen!$AH:$AX</definedName>
    <definedName name="Z_31578BE1_199E_4DDD_BD28_180CDA7042A3_.wvu.PrintArea" localSheetId="10" hidden="1">'(10) Tesoreria'!$A$1:$U$12</definedName>
    <definedName name="Z_31578BE1_199E_4DDD_BD28_180CDA7042A3_.wvu.PrintArea" localSheetId="11" hidden="1">'(11) Almacén'!$A$1:$U$12</definedName>
    <definedName name="Z_31578BE1_199E_4DDD_BD28_180CDA7042A3_.wvu.PrintArea" localSheetId="9"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2" hidden="1">'Evaluación de Controles'!$B$1:$Y$50</definedName>
    <definedName name="Z_31578BE1_199E_4DDD_BD28_180CDA7042A3_.wvu.PrintArea" localSheetId="14" hidden="1">Evolución!$K$1:$Q$10</definedName>
    <definedName name="Z_31578BE1_199E_4DDD_BD28_180CDA7042A3_.wvu.PrintArea" localSheetId="16" hidden="1">Impactos!$A$1:$G$12</definedName>
    <definedName name="Z_31578BE1_199E_4DDD_BD28_180CDA7042A3_.wvu.PrintArea" localSheetId="13" hidden="1">Resumen!$A$2:$O$31</definedName>
    <definedName name="Z_31578BE1_199E_4DDD_BD28_180CDA7042A3_.wvu.PrintTitles" localSheetId="9"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2"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9"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3" hidden="1">Resumen!$Q:$AE,Resumen!$AH:$AX</definedName>
    <definedName name="Z_42BB51DB_DC3E_4DA5_9499_5574EB19780E_.wvu.PrintArea" localSheetId="10" hidden="1">'(10) Tesoreria'!$A$1:$U$12</definedName>
    <definedName name="Z_42BB51DB_DC3E_4DA5_9499_5574EB19780E_.wvu.PrintArea" localSheetId="11" hidden="1">'(11) Almacén'!$A$1:$U$12</definedName>
    <definedName name="Z_42BB51DB_DC3E_4DA5_9499_5574EB19780E_.wvu.PrintArea" localSheetId="9"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2" hidden="1">'Evaluación de Controles'!$B$1:$Y$50</definedName>
    <definedName name="Z_42BB51DB_DC3E_4DA5_9499_5574EB19780E_.wvu.PrintArea" localSheetId="14" hidden="1">Evolución!$K$1:$Q$10</definedName>
    <definedName name="Z_42BB51DB_DC3E_4DA5_9499_5574EB19780E_.wvu.PrintArea" localSheetId="16" hidden="1">Impactos!$A$1:$G$12</definedName>
    <definedName name="Z_42BB51DB_DC3E_4DA5_9499_5574EB19780E_.wvu.PrintArea" localSheetId="13" hidden="1">Resumen!$A$2:$O$31</definedName>
    <definedName name="Z_42BB51DB_DC3E_4DA5_9499_5574EB19780E_.wvu.PrintTitles" localSheetId="9"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2"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3" hidden="1">Resumen!$Q:$AE,Resumen!$AH:$AX</definedName>
    <definedName name="Z_4890415D_ABA4_4363_9A7D_9DAD39F08A9F_.wvu.PrintArea" localSheetId="10" hidden="1">'(10) Tesoreria'!$A$1:$U$12</definedName>
    <definedName name="Z_4890415D_ABA4_4363_9A7D_9DAD39F08A9F_.wvu.PrintArea" localSheetId="11" hidden="1">'(11) Almacén'!$A$1:$U$12</definedName>
    <definedName name="Z_4890415D_ABA4_4363_9A7D_9DAD39F08A9F_.wvu.PrintArea" localSheetId="9"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2" hidden="1">'Evaluación de Controles'!$B$1:$Y$50</definedName>
    <definedName name="Z_4890415D_ABA4_4363_9A7D_9DAD39F08A9F_.wvu.PrintArea" localSheetId="14" hidden="1">Evolución!$K$1:$Q$10</definedName>
    <definedName name="Z_4890415D_ABA4_4363_9A7D_9DAD39F08A9F_.wvu.PrintArea" localSheetId="16" hidden="1">Impactos!$A$1:$G$12</definedName>
    <definedName name="Z_4890415D_ABA4_4363_9A7D_9DAD39F08A9F_.wvu.PrintArea" localSheetId="13" hidden="1">Resumen!$A$2:$O$31</definedName>
    <definedName name="Z_4890415D_ABA4_4363_9A7D_9DAD39F08A9F_.wvu.PrintTitles" localSheetId="9"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2"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3" hidden="1">Resumen!$Q:$AE,Resumen!$AH:$AX</definedName>
    <definedName name="Z_915A0EBC_A358_405B_93F7_90752DA34B9F_.wvu.PrintArea" localSheetId="10" hidden="1">'(10) Tesoreria'!$A$1:$U$12</definedName>
    <definedName name="Z_915A0EBC_A358_405B_93F7_90752DA34B9F_.wvu.PrintArea" localSheetId="11" hidden="1">'(11) Almacén'!$A$1:$U$12</definedName>
    <definedName name="Z_915A0EBC_A358_405B_93F7_90752DA34B9F_.wvu.PrintArea" localSheetId="9"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2" hidden="1">'Evaluación de Controles'!$B$1:$Y$50</definedName>
    <definedName name="Z_915A0EBC_A358_405B_93F7_90752DA34B9F_.wvu.PrintArea" localSheetId="14" hidden="1">Evolución!$K$1:$Q$10</definedName>
    <definedName name="Z_915A0EBC_A358_405B_93F7_90752DA34B9F_.wvu.PrintArea" localSheetId="16" hidden="1">Impactos!$A$1:$G$12</definedName>
    <definedName name="Z_915A0EBC_A358_405B_93F7_90752DA34B9F_.wvu.PrintArea" localSheetId="13" hidden="1">Resumen!$A$2:$O$31</definedName>
    <definedName name="Z_915A0EBC_A358_405B_93F7_90752DA34B9F_.wvu.PrintTitles" localSheetId="9"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2"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10" hidden="1">'(10) Tesoreria'!$D:$D,'(10) Tesoreria'!$E:$E,'(10) Tesoreria'!$J:$L,'(10) Tesoreria'!$P:$P,'(10) Tesoreria'!$R:$S,'(10) Tesoreria'!$U:$U</definedName>
    <definedName name="Z_97D65C1E_976A_4956_97FC_0E8188ABCFAA_.wvu.Cols" localSheetId="11" hidden="1">'(11) Almacén'!#REF!,'(11) Almacén'!$E:$E,'(11) Almacén'!$J:$L,'(11) Almacén'!$P:$P,'(11) Almacén'!$R:$S,'(11) Almacén'!$U:$U</definedName>
    <definedName name="Z_97D65C1E_976A_4956_97FC_0E8188ABCFAA_.wvu.Cols" localSheetId="9"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3" hidden="1">Resumen!$Q:$AE,Resumen!$AH:$AX</definedName>
    <definedName name="Z_97D65C1E_976A_4956_97FC_0E8188ABCFAA_.wvu.PrintArea" localSheetId="10" hidden="1">'(10) Tesoreria'!$A$1:$U$12</definedName>
    <definedName name="Z_97D65C1E_976A_4956_97FC_0E8188ABCFAA_.wvu.PrintArea" localSheetId="11" hidden="1">'(11) Almacén'!$A$1:$U$12</definedName>
    <definedName name="Z_97D65C1E_976A_4956_97FC_0E8188ABCFAA_.wvu.PrintArea" localSheetId="9"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2" hidden="1">'Evaluación de Controles'!$B$1:$Y$50</definedName>
    <definedName name="Z_97D65C1E_976A_4956_97FC_0E8188ABCFAA_.wvu.PrintArea" localSheetId="14" hidden="1">Evolución!$K$1:$Q$10</definedName>
    <definedName name="Z_97D65C1E_976A_4956_97FC_0E8188ABCFAA_.wvu.PrintArea" localSheetId="16" hidden="1">Impactos!$A$1:$G$12</definedName>
    <definedName name="Z_97D65C1E_976A_4956_97FC_0E8188ABCFAA_.wvu.PrintArea" localSheetId="13" hidden="1">Resumen!$A$2:$O$31</definedName>
    <definedName name="Z_97D65C1E_976A_4956_97FC_0E8188ABCFAA_.wvu.PrintTitles" localSheetId="9"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2"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10" hidden="1">'(10) Tesoreria'!$D:$D,'(10) Tesoreria'!$E:$E,'(10) Tesoreria'!$J:$L,'(10) Tesoreria'!$P:$P,'(10) Tesoreria'!$R:$S,'(10) Tesoreria'!$U:$U</definedName>
    <definedName name="Z_ADD38025_F4B2_44E2_9D06_07A9BF0F3A51_.wvu.Cols" localSheetId="11" hidden="1">'(11) Almacén'!#REF!,'(11) Almacén'!$E:$E,'(11) Almacén'!$J:$L,'(11) Almacén'!$P:$P,'(11) Almacén'!$R:$S,'(11) Almacén'!$U:$U</definedName>
    <definedName name="Z_ADD38025_F4B2_44E2_9D06_07A9BF0F3A51_.wvu.Cols" localSheetId="9"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3" hidden="1">Resumen!$Q:$AE,Resumen!$AH:$AX</definedName>
    <definedName name="Z_ADD38025_F4B2_44E2_9D06_07A9BF0F3A51_.wvu.PrintArea" localSheetId="10" hidden="1">'(10) Tesoreria'!$A$1:$U$12</definedName>
    <definedName name="Z_ADD38025_F4B2_44E2_9D06_07A9BF0F3A51_.wvu.PrintArea" localSheetId="11" hidden="1">'(11) Almacén'!$A$1:$U$12</definedName>
    <definedName name="Z_ADD38025_F4B2_44E2_9D06_07A9BF0F3A51_.wvu.PrintArea" localSheetId="9"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2" hidden="1">'Evaluación de Controles'!$B$1:$Y$50</definedName>
    <definedName name="Z_ADD38025_F4B2_44E2_9D06_07A9BF0F3A51_.wvu.PrintArea" localSheetId="14" hidden="1">Evolución!$K$1:$Q$10</definedName>
    <definedName name="Z_ADD38025_F4B2_44E2_9D06_07A9BF0F3A51_.wvu.PrintArea" localSheetId="16" hidden="1">Impactos!$A$1:$G$12</definedName>
    <definedName name="Z_ADD38025_F4B2_44E2_9D06_07A9BF0F3A51_.wvu.PrintArea" localSheetId="13" hidden="1">Resumen!$A$2:$O$31</definedName>
    <definedName name="Z_ADD38025_F4B2_44E2_9D06_07A9BF0F3A51_.wvu.PrintTitles" localSheetId="9"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2"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9"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3" hidden="1">Resumen!$Q:$AE,Resumen!$AH:$AX</definedName>
    <definedName name="Z_AF3BF2A1_5C19_43AE_A08B_3E418E8AE543_.wvu.PrintArea" localSheetId="10" hidden="1">'(10) Tesoreria'!$A$1:$U$12</definedName>
    <definedName name="Z_AF3BF2A1_5C19_43AE_A08B_3E418E8AE543_.wvu.PrintArea" localSheetId="11" hidden="1">'(11) Almacén'!$A$1:$U$12</definedName>
    <definedName name="Z_AF3BF2A1_5C19_43AE_A08B_3E418E8AE543_.wvu.PrintArea" localSheetId="9"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2" hidden="1">'Evaluación de Controles'!$B$1:$Y$50</definedName>
    <definedName name="Z_AF3BF2A1_5C19_43AE_A08B_3E418E8AE543_.wvu.PrintArea" localSheetId="14" hidden="1">Evolución!$K$1:$Q$10</definedName>
    <definedName name="Z_AF3BF2A1_5C19_43AE_A08B_3E418E8AE543_.wvu.PrintArea" localSheetId="16" hidden="1">Impactos!$A$1:$G$12</definedName>
    <definedName name="Z_AF3BF2A1_5C19_43AE_A08B_3E418E8AE543_.wvu.PrintArea" localSheetId="13" hidden="1">Resumen!$A$2:$O$31</definedName>
    <definedName name="Z_AF3BF2A1_5C19_43AE_A08B_3E418E8AE543_.wvu.PrintTitles" localSheetId="9"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2"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3" hidden="1">Resumen!$Q:$AE,Resumen!$AH:$AX</definedName>
    <definedName name="Z_B74BB35E_E214_422E_BB39_6D168553F4C5_.wvu.PrintArea" localSheetId="10" hidden="1">'(10) Tesoreria'!$A$1:$U$12</definedName>
    <definedName name="Z_B74BB35E_E214_422E_BB39_6D168553F4C5_.wvu.PrintArea" localSheetId="11" hidden="1">'(11) Almacén'!$A$1:$U$12</definedName>
    <definedName name="Z_B74BB35E_E214_422E_BB39_6D168553F4C5_.wvu.PrintArea" localSheetId="9"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2" hidden="1">'Evaluación de Controles'!$B$1:$Y$50</definedName>
    <definedName name="Z_B74BB35E_E214_422E_BB39_6D168553F4C5_.wvu.PrintArea" localSheetId="14" hidden="1">Evolución!$K$1:$Q$10</definedName>
    <definedName name="Z_B74BB35E_E214_422E_BB39_6D168553F4C5_.wvu.PrintArea" localSheetId="16" hidden="1">Impactos!$A$1:$G$12</definedName>
    <definedName name="Z_B74BB35E_E214_422E_BB39_6D168553F4C5_.wvu.PrintArea" localSheetId="13" hidden="1">Resumen!$A$2:$O$31</definedName>
    <definedName name="Z_B74BB35E_E214_422E_BB39_6D168553F4C5_.wvu.PrintTitles" localSheetId="9"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2"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10" hidden="1">'(10) Tesoreria'!$D:$D,'(10) Tesoreria'!$E:$E,'(10) Tesoreria'!$J:$L,'(10) Tesoreria'!$P:$P,'(10) Tesoreria'!$R:$S,'(10) Tesoreria'!$U:$U</definedName>
    <definedName name="Z_B83C9EB8_C964_4489_98C8_19C81BFAE010_.wvu.Cols" localSheetId="11" hidden="1">'(11) Almacén'!#REF!,'(11) Almacén'!$E:$E,'(11) Almacén'!$J:$L,'(11) Almacén'!$P:$P,'(11) Almacén'!$R:$S,'(11) Almacén'!$U:$U</definedName>
    <definedName name="Z_B83C9EB8_C964_4489_98C8_19C81BFAE010_.wvu.Cols" localSheetId="9"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3" hidden="1">Resumen!$Q:$AE,Resumen!$AH:$AX</definedName>
    <definedName name="Z_B83C9EB8_C964_4489_98C8_19C81BFAE010_.wvu.PrintArea" localSheetId="10" hidden="1">'(10) Tesoreria'!$A$1:$U$12</definedName>
    <definedName name="Z_B83C9EB8_C964_4489_98C8_19C81BFAE010_.wvu.PrintArea" localSheetId="11" hidden="1">'(11) Almacén'!$A$1:$U$12</definedName>
    <definedName name="Z_B83C9EB8_C964_4489_98C8_19C81BFAE010_.wvu.PrintArea" localSheetId="9"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2" hidden="1">'Evaluación de Controles'!$B$1:$Y$50</definedName>
    <definedName name="Z_B83C9EB8_C964_4489_98C8_19C81BFAE010_.wvu.PrintArea" localSheetId="14" hidden="1">Evolución!$K$1:$Q$10</definedName>
    <definedName name="Z_B83C9EB8_C964_4489_98C8_19C81BFAE010_.wvu.PrintArea" localSheetId="16" hidden="1">Impactos!$A$1:$G$12</definedName>
    <definedName name="Z_B83C9EB8_C964_4489_98C8_19C81BFAE010_.wvu.PrintArea" localSheetId="13" hidden="1">Resumen!$A$2:$O$31</definedName>
    <definedName name="Z_B83C9EB8_C964_4489_98C8_19C81BFAE010_.wvu.PrintTitles" localSheetId="9"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2"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3" hidden="1">Resumen!$Q:$AE,Resumen!$AH:$AX</definedName>
    <definedName name="Z_C8C25E0F_313C_40E1_BC27_B55128053FAD_.wvu.PrintArea" localSheetId="10" hidden="1">'(10) Tesoreria'!$A$1:$U$12</definedName>
    <definedName name="Z_C8C25E0F_313C_40E1_BC27_B55128053FAD_.wvu.PrintArea" localSheetId="11" hidden="1">'(11) Almacén'!$A$1:$U$12</definedName>
    <definedName name="Z_C8C25E0F_313C_40E1_BC27_B55128053FAD_.wvu.PrintArea" localSheetId="9"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2" hidden="1">'Evaluación de Controles'!$B$1:$Y$50</definedName>
    <definedName name="Z_C8C25E0F_313C_40E1_BC27_B55128053FAD_.wvu.PrintArea" localSheetId="14" hidden="1">Evolución!$K$1:$Q$10</definedName>
    <definedName name="Z_C8C25E0F_313C_40E1_BC27_B55128053FAD_.wvu.PrintArea" localSheetId="16" hidden="1">Impactos!$A$1:$G$12</definedName>
    <definedName name="Z_C8C25E0F_313C_40E1_BC27_B55128053FAD_.wvu.PrintArea" localSheetId="13" hidden="1">Resumen!$A$2:$O$31</definedName>
    <definedName name="Z_C8C25E0F_313C_40E1_BC27_B55128053FAD_.wvu.PrintTitles" localSheetId="9"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2"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3" hidden="1">Resumen!$Q:$AE,Resumen!$AH:$AX</definedName>
    <definedName name="Z_C9A17BF0_2451_44C4_898F_CFB8403323EA_.wvu.PrintArea" localSheetId="10" hidden="1">'(10) Tesoreria'!$A$1:$U$12</definedName>
    <definedName name="Z_C9A17BF0_2451_44C4_898F_CFB8403323EA_.wvu.PrintArea" localSheetId="11" hidden="1">'(11) Almacén'!$A$1:$U$12</definedName>
    <definedName name="Z_C9A17BF0_2451_44C4_898F_CFB8403323EA_.wvu.PrintArea" localSheetId="9"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2" hidden="1">'Evaluación de Controles'!$B$1:$Y$50</definedName>
    <definedName name="Z_C9A17BF0_2451_44C4_898F_CFB8403323EA_.wvu.PrintArea" localSheetId="14" hidden="1">Evolución!$K$1:$Q$10</definedName>
    <definedName name="Z_C9A17BF0_2451_44C4_898F_CFB8403323EA_.wvu.PrintArea" localSheetId="16" hidden="1">Impactos!$A$1:$G$12</definedName>
    <definedName name="Z_C9A17BF0_2451_44C4_898F_CFB8403323EA_.wvu.PrintArea" localSheetId="13" hidden="1">Resumen!$A$2:$O$31</definedName>
    <definedName name="Z_C9A17BF0_2451_44C4_898F_CFB8403323EA_.wvu.PrintTitles" localSheetId="9"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2"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3" hidden="1">Resumen!$Q:$AE,Resumen!$AH:$AX</definedName>
    <definedName name="Z_C9A812A3_B23E_4057_8694_158B0DEE8D06_.wvu.PrintArea" localSheetId="10" hidden="1">'(10) Tesoreria'!$A$1:$U$12</definedName>
    <definedName name="Z_C9A812A3_B23E_4057_8694_158B0DEE8D06_.wvu.PrintArea" localSheetId="11" hidden="1">'(11) Almacén'!$A$1:$U$12</definedName>
    <definedName name="Z_C9A812A3_B23E_4057_8694_158B0DEE8D06_.wvu.PrintArea" localSheetId="9"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2" hidden="1">'Evaluación de Controles'!$B$1:$Y$50</definedName>
    <definedName name="Z_C9A812A3_B23E_4057_8694_158B0DEE8D06_.wvu.PrintArea" localSheetId="14" hidden="1">Evolución!$K$1:$Q$10</definedName>
    <definedName name="Z_C9A812A3_B23E_4057_8694_158B0DEE8D06_.wvu.PrintArea" localSheetId="16" hidden="1">Impactos!$A$1:$G$12</definedName>
    <definedName name="Z_C9A812A3_B23E_4057_8694_158B0DEE8D06_.wvu.PrintArea" localSheetId="13" hidden="1">Resumen!$A$2:$O$31</definedName>
    <definedName name="Z_C9A812A3_B23E_4057_8694_158B0DEE8D06_.wvu.PrintTitles" localSheetId="9"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2"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9"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3" hidden="1">Resumen!$Q:$AE,Resumen!$AH:$AX</definedName>
    <definedName name="Z_CC42E740_ADA2_4B3E_AB77_9BBCCE9EC444_.wvu.PrintArea" localSheetId="10" hidden="1">'(10) Tesoreria'!$A$1:$U$12</definedName>
    <definedName name="Z_CC42E740_ADA2_4B3E_AB77_9BBCCE9EC444_.wvu.PrintArea" localSheetId="11" hidden="1">'(11) Almacén'!$A$1:$U$12</definedName>
    <definedName name="Z_CC42E740_ADA2_4B3E_AB77_9BBCCE9EC444_.wvu.PrintArea" localSheetId="9"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2" hidden="1">'Evaluación de Controles'!$B$1:$Y$50</definedName>
    <definedName name="Z_CC42E740_ADA2_4B3E_AB77_9BBCCE9EC444_.wvu.PrintArea" localSheetId="14" hidden="1">Evolución!$K$1:$Q$10</definedName>
    <definedName name="Z_CC42E740_ADA2_4B3E_AB77_9BBCCE9EC444_.wvu.PrintArea" localSheetId="16" hidden="1">Impactos!$A$1:$G$12</definedName>
    <definedName name="Z_CC42E740_ADA2_4B3E_AB77_9BBCCE9EC444_.wvu.PrintArea" localSheetId="13" hidden="1">Resumen!$A$2:$O$31</definedName>
    <definedName name="Z_CC42E740_ADA2_4B3E_AB77_9BBCCE9EC444_.wvu.PrintTitles" localSheetId="9"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2"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3" hidden="1">Resumen!$Q:$AE,Resumen!$AH:$AX</definedName>
    <definedName name="Z_D504B807_AE7E_4042_848D_21D8E9CBBAC1_.wvu.PrintArea" localSheetId="10" hidden="1">'(10) Tesoreria'!$A$1:$U$12</definedName>
    <definedName name="Z_D504B807_AE7E_4042_848D_21D8E9CBBAC1_.wvu.PrintArea" localSheetId="11" hidden="1">'(11) Almacén'!$A$1:$U$12</definedName>
    <definedName name="Z_D504B807_AE7E_4042_848D_21D8E9CBBAC1_.wvu.PrintArea" localSheetId="9"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2" hidden="1">'Evaluación de Controles'!$B$1:$Y$50</definedName>
    <definedName name="Z_D504B807_AE7E_4042_848D_21D8E9CBBAC1_.wvu.PrintArea" localSheetId="14" hidden="1">Evolución!$K$1:$Q$10</definedName>
    <definedName name="Z_D504B807_AE7E_4042_848D_21D8E9CBBAC1_.wvu.PrintArea" localSheetId="16" hidden="1">Impactos!$A$1:$G$12</definedName>
    <definedName name="Z_D504B807_AE7E_4042_848D_21D8E9CBBAC1_.wvu.PrintArea" localSheetId="13" hidden="1">Resumen!$A$2:$O$31</definedName>
    <definedName name="Z_D504B807_AE7E_4042_848D_21D8E9CBBAC1_.wvu.PrintTitles" localSheetId="9"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2"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3" hidden="1">Resumen!$Q:$AE,Resumen!$AH:$AX</definedName>
    <definedName name="Z_D674221F_3F50_45D7_B99E_107AE99970DE_.wvu.PrintArea" localSheetId="10" hidden="1">'(10) Tesoreria'!$A$1:$U$12</definedName>
    <definedName name="Z_D674221F_3F50_45D7_B99E_107AE99970DE_.wvu.PrintArea" localSheetId="11" hidden="1">'(11) Almacén'!$A$1:$U$12</definedName>
    <definedName name="Z_D674221F_3F50_45D7_B99E_107AE99970DE_.wvu.PrintArea" localSheetId="9"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2" hidden="1">'Evaluación de Controles'!$B$1:$Y$50</definedName>
    <definedName name="Z_D674221F_3F50_45D7_B99E_107AE99970DE_.wvu.PrintArea" localSheetId="14" hidden="1">Evolución!$K$1:$Q$10</definedName>
    <definedName name="Z_D674221F_3F50_45D7_B99E_107AE99970DE_.wvu.PrintArea" localSheetId="16" hidden="1">Impactos!$A$1:$G$12</definedName>
    <definedName name="Z_D674221F_3F50_45D7_B99E_107AE99970DE_.wvu.PrintArea" localSheetId="13" hidden="1">Resumen!$A$2:$O$31</definedName>
    <definedName name="Z_D674221F_3F50_45D7_B99E_107AE99970DE_.wvu.PrintTitles" localSheetId="9"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2"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9"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3" hidden="1">Resumen!$Q:$AE,Resumen!$AH:$AX</definedName>
    <definedName name="Z_D8BB7E15_0E8F_45FC_AD1A_6D8C295A087C_.wvu.PrintArea" localSheetId="10" hidden="1">'(10) Tesoreria'!$A$1:$U$12</definedName>
    <definedName name="Z_D8BB7E15_0E8F_45FC_AD1A_6D8C295A087C_.wvu.PrintArea" localSheetId="11" hidden="1">'(11) Almacén'!$A$1:$U$12</definedName>
    <definedName name="Z_D8BB7E15_0E8F_45FC_AD1A_6D8C295A087C_.wvu.PrintArea" localSheetId="9"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2" hidden="1">'Evaluación de Controles'!$B$1:$Y$50</definedName>
    <definedName name="Z_D8BB7E15_0E8F_45FC_AD1A_6D8C295A087C_.wvu.PrintArea" localSheetId="14" hidden="1">Evolución!$K$1:$Q$10</definedName>
    <definedName name="Z_D8BB7E15_0E8F_45FC_AD1A_6D8C295A087C_.wvu.PrintArea" localSheetId="16" hidden="1">Impactos!$A$1:$G$12</definedName>
    <definedName name="Z_D8BB7E15_0E8F_45FC_AD1A_6D8C295A087C_.wvu.PrintArea" localSheetId="13" hidden="1">Resumen!$A$2:$O$31</definedName>
    <definedName name="Z_D8BB7E15_0E8F_45FC_AD1A_6D8C295A087C_.wvu.PrintTitles" localSheetId="9"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2"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3" hidden="1">Resumen!$Q:$AE,Resumen!$AH:$AX</definedName>
    <definedName name="Z_DC041AD4_35AB_4F1B_9F3D_F08C88A9A16C_.wvu.PrintArea" localSheetId="10" hidden="1">'(10) Tesoreria'!$A$1:$U$12</definedName>
    <definedName name="Z_DC041AD4_35AB_4F1B_9F3D_F08C88A9A16C_.wvu.PrintArea" localSheetId="11" hidden="1">'(11) Almacén'!$A$1:$U$12</definedName>
    <definedName name="Z_DC041AD4_35AB_4F1B_9F3D_F08C88A9A16C_.wvu.PrintArea" localSheetId="9"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2" hidden="1">'Evaluación de Controles'!$B$1:$Y$50</definedName>
    <definedName name="Z_DC041AD4_35AB_4F1B_9F3D_F08C88A9A16C_.wvu.PrintArea" localSheetId="14" hidden="1">Evolución!$K$1:$Q$10</definedName>
    <definedName name="Z_DC041AD4_35AB_4F1B_9F3D_F08C88A9A16C_.wvu.PrintArea" localSheetId="16" hidden="1">Impactos!$A$1:$G$12</definedName>
    <definedName name="Z_DC041AD4_35AB_4F1B_9F3D_F08C88A9A16C_.wvu.PrintArea" localSheetId="13" hidden="1">Resumen!$A$2:$O$31</definedName>
    <definedName name="Z_DC041AD4_35AB_4F1B_9F3D_F08C88A9A16C_.wvu.PrintTitles" localSheetId="9"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2"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3" hidden="1">Resumen!$Q:$AE,Resumen!$AH:$AX</definedName>
    <definedName name="Z_E51A7B7A_B72C_4D0D_BEC9_3100296DDB1B_.wvu.PrintArea" localSheetId="10" hidden="1">'(10) Tesoreria'!$A$1:$U$12</definedName>
    <definedName name="Z_E51A7B7A_B72C_4D0D_BEC9_3100296DDB1B_.wvu.PrintArea" localSheetId="11" hidden="1">'(11) Almacén'!$A$1:$U$12</definedName>
    <definedName name="Z_E51A7B7A_B72C_4D0D_BEC9_3100296DDB1B_.wvu.PrintArea" localSheetId="9"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2" hidden="1">'Evaluación de Controles'!$B$1:$Y$50</definedName>
    <definedName name="Z_E51A7B7A_B72C_4D0D_BEC9_3100296DDB1B_.wvu.PrintArea" localSheetId="14" hidden="1">Evolución!$K$1:$Q$10</definedName>
    <definedName name="Z_E51A7B7A_B72C_4D0D_BEC9_3100296DDB1B_.wvu.PrintArea" localSheetId="16" hidden="1">Impactos!$A$1:$G$12</definedName>
    <definedName name="Z_E51A7B7A_B72C_4D0D_BEC9_3100296DDB1B_.wvu.PrintArea" localSheetId="13" hidden="1">Resumen!$A$2:$O$31</definedName>
    <definedName name="Z_E51A7B7A_B72C_4D0D_BEC9_3100296DDB1B_.wvu.PrintTitles" localSheetId="9"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2"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3" hidden="1">Resumen!$Q:$AE,Resumen!$AH:$AX</definedName>
    <definedName name="Z_F7D68F61_F89A_4541_9A78_C25C58CA23E3_.wvu.PrintArea" localSheetId="10" hidden="1">'(10) Tesoreria'!$A$1:$U$12</definedName>
    <definedName name="Z_F7D68F61_F89A_4541_9A78_C25C58CA23E3_.wvu.PrintArea" localSheetId="11" hidden="1">'(11) Almacén'!$A$1:$U$12</definedName>
    <definedName name="Z_F7D68F61_F89A_4541_9A78_C25C58CA23E3_.wvu.PrintArea" localSheetId="9"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2" hidden="1">'Evaluación de Controles'!$B$1:$Y$50</definedName>
    <definedName name="Z_F7D68F61_F89A_4541_9A78_C25C58CA23E3_.wvu.PrintArea" localSheetId="14" hidden="1">Evolución!$K$1:$Q$10</definedName>
    <definedName name="Z_F7D68F61_F89A_4541_9A78_C25C58CA23E3_.wvu.PrintArea" localSheetId="16" hidden="1">Impactos!$A$1:$G$12</definedName>
    <definedName name="Z_F7D68F61_F89A_4541_9A78_C25C58CA23E3_.wvu.PrintArea" localSheetId="13" hidden="1">Resumen!$A$2:$O$31</definedName>
    <definedName name="Z_F7D68F61_F89A_4541_9A78_C25C58CA23E3_.wvu.PrintTitles" localSheetId="9"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2" hidden="1">'Evaluación de Controles'!$1:$3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 r="K10" i="1"/>
  <c r="L10" i="1"/>
  <c r="M10" i="1"/>
  <c r="N10" i="1"/>
  <c r="H11" i="23"/>
  <c r="K11" i="23"/>
  <c r="N11" i="23"/>
  <c r="O11" i="23" s="1"/>
  <c r="K10" i="23"/>
  <c r="L10" i="23"/>
  <c r="M10" i="23" s="1"/>
  <c r="N10" i="23"/>
  <c r="M12" i="7"/>
  <c r="N12" i="7" s="1"/>
  <c r="L12" i="7"/>
  <c r="I12" i="7"/>
  <c r="H14" i="23"/>
  <c r="N13" i="23"/>
  <c r="L13" i="23"/>
  <c r="M13" i="23" s="1"/>
  <c r="K13" i="23"/>
  <c r="H13" i="23"/>
  <c r="N12" i="23"/>
  <c r="K12" i="23"/>
  <c r="H12" i="23"/>
  <c r="H10" i="23"/>
  <c r="N9" i="23"/>
  <c r="L9" i="23"/>
  <c r="M9" i="23" s="1"/>
  <c r="K9" i="23"/>
  <c r="H9" i="23"/>
  <c r="N8" i="23"/>
  <c r="L8" i="23"/>
  <c r="M8" i="23" s="1"/>
  <c r="K8" i="23"/>
  <c r="H8" i="23"/>
  <c r="H19" i="23" s="1"/>
  <c r="O10" i="1" l="1"/>
  <c r="O10" i="23"/>
  <c r="O12" i="7"/>
  <c r="P12" i="7" s="1"/>
  <c r="O9" i="23"/>
  <c r="O12" i="23"/>
  <c r="O13" i="23"/>
  <c r="O8" i="23"/>
  <c r="H17" i="23"/>
  <c r="H18" i="23"/>
  <c r="H16" i="23"/>
  <c r="O19" i="23" l="1"/>
  <c r="O16" i="23"/>
  <c r="O18" i="23"/>
  <c r="O17" i="23"/>
  <c r="L10" i="15"/>
  <c r="M10" i="15" s="1"/>
  <c r="K10" i="15"/>
  <c r="H10" i="15"/>
  <c r="L9" i="15"/>
  <c r="N9" i="15" s="1"/>
  <c r="K9" i="15"/>
  <c r="H9" i="15"/>
  <c r="N10" i="14"/>
  <c r="L10" i="14"/>
  <c r="M10" i="14" s="1"/>
  <c r="K10" i="14"/>
  <c r="H10" i="14"/>
  <c r="N9" i="14"/>
  <c r="L9" i="14"/>
  <c r="M9" i="14" s="1"/>
  <c r="K9" i="14"/>
  <c r="H9" i="14"/>
  <c r="O9" i="14" l="1"/>
  <c r="O10"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O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O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N7" i="17"/>
  <c r="L7" i="17"/>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X5" i="16"/>
  <c r="X4" i="16"/>
  <c r="H17" i="15"/>
  <c r="F9" i="17" s="1"/>
  <c r="H17" i="14"/>
  <c r="F8" i="17" s="1"/>
  <c r="AY4" i="17" l="1"/>
  <c r="O7" i="17"/>
  <c r="O6" i="17"/>
  <c r="L19" i="17"/>
  <c r="N19" i="17" s="1"/>
  <c r="AC20" i="17"/>
  <c r="O11" i="17"/>
  <c r="O14" i="17"/>
  <c r="O17" i="17"/>
  <c r="F19" i="17"/>
  <c r="H19" i="17" s="1"/>
  <c r="W20" i="17"/>
  <c r="O12" i="17"/>
  <c r="O18" i="17"/>
  <c r="O16" i="14"/>
  <c r="K8" i="17" s="1"/>
  <c r="O14" i="14"/>
  <c r="I8" i="17" s="1"/>
  <c r="O17" i="14"/>
  <c r="L8" i="17" s="1"/>
  <c r="O15" i="14"/>
  <c r="J8" i="17" s="1"/>
  <c r="AY10" i="17"/>
  <c r="G6" i="17"/>
  <c r="M6" i="17"/>
  <c r="AZ9"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2" i="12" l="1"/>
  <c r="L12" i="12"/>
  <c r="M12" i="12" s="1"/>
  <c r="K12" i="12"/>
  <c r="H12" i="12"/>
  <c r="N11" i="12"/>
  <c r="L11" i="12"/>
  <c r="M11" i="12" s="1"/>
  <c r="K11" i="12"/>
  <c r="H11" i="12"/>
  <c r="N10" i="12"/>
  <c r="L10" i="12"/>
  <c r="M10" i="12" s="1"/>
  <c r="K10" i="12"/>
  <c r="H10" i="12"/>
  <c r="N9" i="12"/>
  <c r="M9" i="12"/>
  <c r="L9" i="12"/>
  <c r="K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M13" i="7" l="1"/>
  <c r="N13" i="7" s="1"/>
  <c r="L13" i="7"/>
  <c r="I13" i="7"/>
  <c r="O11" i="7"/>
  <c r="M11" i="7"/>
  <c r="N11" i="7" s="1"/>
  <c r="L11" i="7"/>
  <c r="I11" i="7"/>
  <c r="M10" i="7"/>
  <c r="N10" i="7" s="1"/>
  <c r="L10" i="7"/>
  <c r="I10" i="7"/>
  <c r="I20" i="7" l="1"/>
  <c r="P11" i="7"/>
  <c r="I19" i="7"/>
  <c r="I17" i="7"/>
  <c r="O10" i="7"/>
  <c r="P10" i="7" s="1"/>
  <c r="O13" i="7"/>
  <c r="P13" i="7" s="1"/>
  <c r="I18" i="7"/>
  <c r="P19" i="7" l="1"/>
  <c r="P17" i="7"/>
  <c r="P20" i="7"/>
  <c r="P18" i="7"/>
  <c r="N12" i="6" l="1"/>
  <c r="L12" i="6"/>
  <c r="M12" i="6" s="1"/>
  <c r="K12" i="6"/>
  <c r="H12" i="6"/>
  <c r="N11" i="6"/>
  <c r="L11" i="6"/>
  <c r="M11" i="6" s="1"/>
  <c r="K11" i="6"/>
  <c r="H11" i="6"/>
  <c r="N10" i="6"/>
  <c r="L10" i="6"/>
  <c r="M10" i="6" s="1"/>
  <c r="H10" i="6"/>
  <c r="H18" i="6" l="1"/>
  <c r="O12" i="6"/>
  <c r="O10" i="6"/>
  <c r="O11"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N9" i="1"/>
  <c r="H11" i="1"/>
  <c r="K11" i="1"/>
  <c r="L11" i="1"/>
  <c r="M11" i="1" s="1"/>
  <c r="H12" i="1"/>
  <c r="K12" i="1"/>
  <c r="L12" i="1"/>
  <c r="N12" i="1" s="1"/>
  <c r="O9" i="1" l="1"/>
  <c r="H17" i="1"/>
  <c r="N11" i="1"/>
  <c r="O11" i="1" s="1"/>
  <c r="H18" i="1"/>
  <c r="H16" i="1"/>
  <c r="M12" i="1"/>
  <c r="O12" i="1" s="1"/>
  <c r="H19" i="1"/>
  <c r="O19" i="1" l="1"/>
  <c r="O16" i="1"/>
  <c r="O18" i="1"/>
  <c r="O17" i="1"/>
</calcChain>
</file>

<file path=xl/sharedStrings.xml><?xml version="1.0" encoding="utf-8"?>
<sst xmlns="http://schemas.openxmlformats.org/spreadsheetml/2006/main" count="2259" uniqueCount="774">
  <si>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</si>
  <si>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</si>
  <si>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</si>
  <si>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</si>
  <si>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</si>
  <si>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</si>
  <si>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</si>
  <si>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</si>
  <si>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</si>
  <si>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</si>
  <si>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</si>
  <si>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</si>
  <si>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</si>
  <si>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</si>
  <si>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</si>
  <si>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</si>
  <si>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</si>
  <si>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</si>
  <si>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</si>
  <si>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</si>
  <si>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</si>
  <si>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</si>
  <si>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</si>
  <si>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</si>
  <si>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</si>
  <si>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</si>
  <si>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</si>
  <si>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</si>
  <si>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</si>
  <si>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</si>
  <si>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</si>
  <si>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</si>
  <si>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</si>
  <si>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</si>
  <si>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</si>
  <si>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</si>
  <si>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</si>
  <si>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</si>
  <si>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</si>
  <si>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</si>
  <si>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</si>
  <si>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</si>
  <si>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</si>
  <si>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</si>
  <si>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</si>
  <si>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</si>
  <si>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</si>
  <si>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</si>
  <si>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</si>
  <si>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</si>
  <si>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</si>
  <si>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</si>
  <si>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</si>
  <si>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</si>
  <si>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</si>
  <si>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</si>
  <si>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</si>
  <si>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</si>
  <si>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</si>
  <si>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DESCRIPCIÓN</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</si>
  <si>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</si>
  <si>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</si>
  <si>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</si>
  <si>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</si>
  <si>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</si>
  <si>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</si>
  <si>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</si>
  <si>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</si>
  <si>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</si>
  <si>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</si>
  <si>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</si>
  <si>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</si>
  <si>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</si>
  <si>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</si>
  <si>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</si>
  <si>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</si>
  <si>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</si>
  <si>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</si>
  <si>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</si>
  <si>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</si>
  <si>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</si>
  <si>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</si>
  <si>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</si>
  <si>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</si>
  <si>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</si>
  <si>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</si>
  <si>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</si>
  <si>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</si>
  <si>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</si>
  <si>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</si>
  <si>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</si>
  <si>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</si>
  <si>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</si>
  <si>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</si>
  <si>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</si>
  <si>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</si>
  <si>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</si>
  <si>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</si>
  <si>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</si>
  <si>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</si>
  <si>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</si>
  <si>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</si>
  <si>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</si>
  <si>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</si>
  <si>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</si>
  <si>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</si>
  <si>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</si>
  <si>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</si>
  <si>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</si>
  <si>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</si>
  <si>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</si>
  <si>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</si>
  <si>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</si>
  <si>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</si>
  <si>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</si>
  <si>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</si>
  <si>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</si>
  <si>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 xml:space="preserve">* Ingreso de recursos en tiempo real.                                        * Registro de la novedades de incorporacion de CDP y anulacion de RP.                               * Conciliacion mensual </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</si>
  <si>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</si>
  <si>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</si>
  <si>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</si>
  <si>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</si>
  <si>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</si>
  <si>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</si>
  <si>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</si>
  <si>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Atravez de la segregacion de funciones las personas encargadas deberan verificar que los valores, rubros y terceros coincidan con los solicitado</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</si>
  <si>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</si>
  <si>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</si>
  <si>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</si>
  <si>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</si>
  <si>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</si>
  <si>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</si>
  <si>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</si>
  <si>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</si>
  <si>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</si>
  <si>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</si>
  <si>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</si>
  <si>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</si>
  <si>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</si>
  <si>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</si>
  <si>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</si>
  <si>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</si>
  <si>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</si>
  <si>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</si>
  <si>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</si>
  <si>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</si>
  <si>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</si>
  <si>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</si>
  <si>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</si>
  <si>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</si>
  <si>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</si>
  <si>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</si>
  <si>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</si>
  <si>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</si>
  <si>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</si>
  <si>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</si>
  <si>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</si>
  <si>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</si>
  <si>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</si>
  <si>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</si>
  <si>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</si>
  <si>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</si>
  <si>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</si>
  <si>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</si>
  <si>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</si>
  <si>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</si>
  <si>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</si>
  <si>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</si>
  <si>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</si>
  <si>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</si>
  <si>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</si>
  <si>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</si>
  <si>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</si>
  <si>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</si>
  <si>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</si>
  <si>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</si>
  <si>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</si>
  <si>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</si>
  <si>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</si>
  <si>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</si>
  <si>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</si>
  <si>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</si>
  <si>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</si>
  <si>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</si>
  <si>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</si>
  <si>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</si>
  <si>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</si>
  <si>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</si>
  <si>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</si>
  <si>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</si>
  <si>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</si>
  <si>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</si>
  <si>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</si>
  <si>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</si>
  <si>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</si>
  <si>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</si>
  <si>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</si>
  <si>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</si>
  <si>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</si>
  <si>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</si>
  <si>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</si>
  <si>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</si>
  <si>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</si>
  <si>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</si>
  <si>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</si>
  <si>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</si>
  <si>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</si>
  <si>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</si>
  <si>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</si>
  <si>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</si>
  <si>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</si>
  <si>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</si>
  <si>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</si>
  <si>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</si>
  <si>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</si>
  <si>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</si>
  <si>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</si>
  <si>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</si>
  <si>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</si>
  <si>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</si>
  <si>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Contador </t>
  </si>
  <si>
    <t>Conciliaciones entre areas mensuales.                   -Ordenes de pagos firmadas.</t>
  </si>
  <si>
    <t xml:space="preserve"># de ordenes de pago realizadas / # total de ordenes de pago  </t>
  </si>
  <si>
    <t xml:space="preserve">Presentacion extemporanea e las declaraciones tributarias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</si>
  <si>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</si>
  <si>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</si>
  <si>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</si>
  <si>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</si>
  <si>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</si>
  <si>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plataforma del chip genera  errores en la validacion.</t>
  </si>
  <si>
    <t>Revision de la diferente normatividad emada por la CGR.                                Circularizacion a entidades con las que se tienen operaciones reciprocas.</t>
  </si>
  <si>
    <t xml:space="preserve">Actualizacion de plan de cuentas                 -Circulares </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</si>
  <si>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</si>
  <si>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</si>
  <si>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</si>
  <si>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</si>
  <si>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</si>
  <si>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</si>
  <si>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</si>
  <si>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</si>
  <si>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</si>
  <si>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</si>
  <si>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</si>
  <si>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</si>
  <si>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</si>
  <si>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</si>
  <si>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</si>
  <si>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</si>
  <si>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</si>
  <si>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</si>
  <si>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</si>
  <si>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</si>
  <si>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</si>
  <si>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</si>
  <si>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</si>
  <si>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</si>
  <si>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</si>
  <si>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</si>
  <si>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</si>
  <si>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</si>
  <si>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</si>
  <si>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</si>
  <si>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</si>
  <si>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</si>
  <si>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</si>
  <si>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</si>
  <si>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</si>
  <si>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</si>
  <si>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</si>
  <si>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</si>
  <si>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</si>
  <si>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</si>
  <si>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 xml:space="preserve">* Por hurto de archivo.              </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</si>
  <si>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</si>
  <si>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</si>
  <si>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</si>
  <si>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</si>
  <si>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</si>
  <si>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</si>
  <si>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</si>
  <si>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</si>
  <si>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</si>
  <si>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</si>
  <si>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</si>
  <si>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</si>
  <si>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</si>
  <si>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</si>
  <si>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</si>
  <si>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</si>
  <si>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</si>
  <si>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</si>
  <si>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</si>
  <si>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</si>
  <si>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</si>
  <si>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</si>
  <si>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</si>
  <si>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</si>
  <si>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</si>
  <si>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</si>
  <si>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</si>
  <si>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</si>
  <si>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</si>
  <si>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</si>
  <si>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</si>
  <si>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</si>
  <si>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</si>
  <si>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</si>
  <si>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</si>
  <si>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</si>
  <si>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</si>
  <si>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</si>
  <si>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</si>
  <si>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</si>
  <si>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</si>
  <si>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</si>
  <si>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</si>
  <si>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</si>
  <si>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</si>
  <si>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</si>
  <si>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</si>
  <si>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</si>
  <si>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</si>
  <si>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</si>
  <si>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</si>
  <si>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</si>
  <si>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</si>
  <si>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</si>
  <si>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</si>
  <si>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</si>
  <si>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</si>
  <si>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</si>
  <si>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</si>
  <si>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</si>
  <si>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</si>
  <si>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</si>
  <si>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</si>
  <si>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</si>
  <si>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</si>
  <si>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</si>
  <si>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</si>
  <si>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</si>
  <si>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</si>
  <si>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</si>
  <si>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</si>
  <si>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</si>
  <si>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</si>
  <si>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</si>
  <si>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</si>
  <si>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</si>
  <si>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</si>
  <si>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</si>
  <si>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</si>
  <si>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</si>
  <si>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</si>
  <si>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</si>
  <si>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</si>
  <si>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</si>
  <si>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</si>
  <si>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</si>
  <si>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</si>
  <si>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</si>
  <si>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</si>
  <si>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</si>
  <si>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</si>
  <si>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</si>
  <si>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</si>
  <si>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</si>
  <si>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Fecha de Seguimiento:  
06 / 03 / 2020</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</si>
  <si>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</si>
  <si>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</si>
  <si>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</si>
  <si>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</si>
  <si>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</si>
  <si>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</si>
  <si>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</si>
  <si>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</si>
  <si>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</si>
  <si>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</si>
  <si>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</si>
  <si>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</si>
  <si>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</si>
  <si>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</si>
  <si>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</si>
  <si>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</si>
  <si>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</si>
  <si>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</si>
  <si>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</si>
  <si>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</si>
  <si>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</si>
  <si>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</si>
  <si>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CONTROL INTERNO</t>
  </si>
  <si>
    <t>Auditorias programadas con influencia en visitas y resultados.</t>
  </si>
  <si>
    <t>Verificacion del comité de Control Institucional de Coordiancion de C.I. Aplicar el estatuto de auditorio interna</t>
  </si>
  <si>
    <t>Informe final de Auditoria realizado sin socializacion al lider del proceso.</t>
  </si>
  <si>
    <t>Enviar informe definitivo al área competente con las observaciones y oportunidades de mejorameinto propuestas.</t>
  </si>
  <si>
    <t xml:space="preserve">Areas del instituto implementadas sin formentar la cultura de autocontrol </t>
  </si>
  <si>
    <t xml:space="preserve"> 
Capacitaciones orientadas al fomento de la cultura de autocontrol - Plan de accion de CI</t>
  </si>
  <si>
    <t xml:space="preserve">Informes de ley obligatorios sin presentacion oportuna </t>
  </si>
  <si>
    <t xml:space="preserve">Plan de Actividades de la Oficina de Control Interno -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</si>
  <si>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</si>
  <si>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</si>
  <si>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 xml:space="preserve">Procesos Disciplinarios adelantados sin reserva legal </t>
  </si>
  <si>
    <t>Privacidad en la practica de las diligencias. Diligencias revisadas en oficinas sin acceso al publico, solo personalmente a puerta cerrada o atraves de llamadas telefonicas.</t>
  </si>
  <si>
    <t xml:space="preserve">Procesos Disciplinarios tramitados sin el cumplimiento de las normas procedimentales </t>
  </si>
  <si>
    <t xml:space="preserve">Capacitaciones derechos disciplinario, Normograma legal </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</si>
  <si>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</si>
  <si>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</si>
  <si>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</si>
  <si>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</si>
  <si>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</si>
  <si>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</si>
  <si>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</si>
  <si>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</si>
  <si>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</si>
  <si>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</si>
  <si>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</si>
  <si>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</si>
  <si>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 xml:space="preserve">ATENCION AL USUARIO </t>
  </si>
  <si>
    <t xml:space="preserve">Documentacion que ingresa a la entidad extraviada </t>
  </si>
  <si>
    <t>* Registrar toda la correspndencia en la ventanilla unica.                     
* Distribuir la documentacion al personal compente.                                    
* Llevar libro radicador de entre de la correspondencia</t>
  </si>
  <si>
    <t>Documentacion que requiere respuesta con vencimiento de terminos</t>
  </si>
  <si>
    <t xml:space="preserve">*Ingreso oportuno de la documentacion en la ventanilla unica.                              
* Seguimiento diario constante a los vencimientos en la ventanilla unica </t>
  </si>
  <si>
    <t xml:space="preserve">Aplicativo ventanilla unica con errorres en el funcionamiento </t>
  </si>
  <si>
    <t>* Comunicación oporutnia con el proveedor del aplicativo                             
* solicitar mantenimiento y actualizacion al proveedor del aplicativo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</si>
  <si>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</si>
  <si>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</si>
  <si>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</si>
  <si>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Cheques y token habilitados con vulnerabilidad ante el robo.</t>
  </si>
  <si>
    <t xml:space="preserve">Guardar los cheques y el token en la caja fuerte </t>
  </si>
  <si>
    <t>Pago de cuentas programadas sin los debidos soportes de pago.</t>
  </si>
  <si>
    <t xml:space="preserve">Verificar los soportes de ejecucion del contrato </t>
  </si>
  <si>
    <t>Efectuar pago a proveedor equivocado</t>
  </si>
  <si>
    <t>* Revisión permanente de las existencias.                        
 * Verificacion mediante observacion directa del cumplimiento de especificaciones al momento de ingreso al almacen.</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</si>
  <si>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</si>
  <si>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</si>
  <si>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</si>
  <si>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</si>
  <si>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</si>
  <si>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</si>
  <si>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</si>
  <si>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</si>
  <si>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</si>
  <si>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</si>
  <si>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</si>
  <si>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</si>
  <si>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</si>
  <si>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</si>
  <si>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</si>
  <si>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</si>
  <si>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</si>
  <si>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</si>
  <si>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</si>
  <si>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</si>
  <si>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</si>
  <si>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</si>
  <si>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</si>
  <si>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</si>
  <si>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</si>
  <si>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</si>
  <si>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</si>
  <si>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</si>
  <si>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</si>
  <si>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</si>
  <si>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</si>
  <si>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</si>
  <si>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</si>
  <si>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</si>
  <si>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</si>
  <si>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</si>
  <si>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</si>
  <si>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</si>
  <si>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</si>
  <si>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</si>
  <si>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</si>
  <si>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</si>
  <si>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</si>
  <si>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</si>
  <si>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</si>
  <si>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</si>
  <si>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</si>
  <si>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</si>
  <si>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</si>
  <si>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</si>
  <si>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</si>
  <si>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</si>
  <si>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</si>
  <si>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</si>
  <si>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</si>
  <si>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</si>
  <si>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</si>
  <si>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</si>
  <si>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</si>
  <si>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</si>
  <si>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</si>
  <si>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</si>
  <si>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</si>
  <si>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</si>
  <si>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</si>
  <si>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</si>
  <si>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</si>
  <si>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</si>
  <si>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</si>
  <si>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</si>
  <si>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</si>
  <si>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</si>
  <si>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</si>
  <si>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</si>
  <si>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</si>
  <si>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</si>
  <si>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</si>
  <si>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</si>
  <si>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</si>
  <si>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</si>
  <si>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</si>
  <si>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</si>
  <si>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</si>
  <si>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</si>
  <si>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</si>
  <si>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</si>
  <si>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</si>
  <si>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</si>
  <si>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</si>
  <si>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</si>
  <si>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</si>
  <si>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</si>
  <si>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</si>
  <si>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</si>
  <si>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</si>
  <si>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</si>
  <si>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</si>
  <si>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</si>
  <si>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</si>
  <si>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</si>
  <si>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</si>
  <si>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</si>
  <si>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</si>
  <si>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</si>
  <si>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</si>
  <si>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</si>
  <si>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</si>
  <si>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</si>
  <si>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</si>
  <si>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</si>
  <si>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</si>
  <si>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</si>
  <si>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</si>
  <si>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</si>
  <si>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</si>
  <si>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</si>
  <si>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</si>
  <si>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</si>
  <si>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</si>
  <si>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</si>
  <si>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</si>
  <si>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</si>
  <si>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</si>
  <si>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</si>
  <si>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</si>
  <si>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</si>
  <si>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</si>
  <si>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</si>
  <si>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</si>
  <si>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</si>
  <si>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</si>
  <si>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</si>
  <si>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</si>
  <si>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</si>
  <si>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</si>
  <si>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</si>
  <si>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</si>
  <si>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</si>
  <si>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</si>
  <si>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</si>
  <si>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</si>
  <si>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</si>
  <si>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</si>
  <si>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</si>
  <si>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</si>
  <si>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</si>
  <si>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</si>
  <si>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</si>
  <si>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</si>
  <si>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</si>
  <si>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</si>
  <si>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</si>
  <si>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</si>
  <si>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</si>
  <si>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</si>
  <si>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</si>
  <si>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</si>
  <si>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</si>
  <si>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</si>
  <si>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</si>
  <si>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</si>
  <si>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</si>
  <si>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</si>
  <si>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</si>
  <si>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</si>
  <si>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</si>
  <si>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</si>
  <si>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</si>
  <si>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</si>
  <si>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</si>
  <si>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</si>
  <si>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</si>
  <si>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</si>
  <si>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</si>
  <si>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</si>
  <si>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</si>
  <si>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</si>
  <si>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</si>
  <si>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</si>
  <si>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</si>
  <si>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</si>
  <si>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</si>
  <si>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</si>
  <si>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</si>
  <si>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 xml:space="preserve">Realizar ingreso de novedades o funcionarios en compañía de publifinanzas para verificacion del proceos </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</si>
  <si>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</si>
  <si>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</si>
  <si>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</si>
  <si>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</si>
  <si>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</si>
  <si>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</si>
  <si>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</si>
  <si>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</si>
  <si>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</si>
  <si>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</si>
  <si>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</si>
  <si>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</si>
  <si>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</si>
  <si>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</si>
  <si>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</si>
  <si>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</si>
  <si>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</si>
  <si>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</si>
  <si>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</si>
  <si>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</si>
  <si>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</si>
  <si>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</si>
  <si>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</si>
  <si>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</si>
  <si>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</si>
  <si>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</si>
  <si>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</si>
  <si>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</si>
  <si>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</si>
  <si>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</si>
  <si>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</si>
  <si>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</si>
  <si>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Estado julio a septiembre de 2023</t>
  </si>
  <si>
    <t>Estado octubre a diciembre de 2023</t>
  </si>
  <si>
    <t>Estado Enero 01 a marzo 31 de 2023</t>
  </si>
  <si>
    <t>Estado julio 01 a septiembre 30 de 2023</t>
  </si>
  <si>
    <t>Estado octubre 01 a diciembre 31 de 2023</t>
  </si>
  <si>
    <t>La no validación de los errores.                                            -Incumplimiento sobre la normatividad de la CGN relacionada con las políticas contables</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</si>
  <si>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</si>
  <si>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</si>
  <si>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</si>
  <si>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</si>
  <si>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</si>
  <si>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</si>
  <si>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</si>
  <si>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</si>
  <si>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</si>
  <si>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</si>
  <si>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</si>
  <si>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</si>
  <si>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</si>
  <si>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</si>
  <si>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</si>
  <si>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</si>
  <si>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</si>
  <si>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</si>
  <si>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</si>
  <si>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</si>
  <si>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</si>
  <si>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</si>
  <si>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La no actualizacion del plan de cuentas de acuerdo a las nuevas disposiciones de la CGN - Que no existe circularización adecuada de las operaciones reciprocas.</t>
  </si>
  <si>
    <t xml:space="preserve">Mora en la generacion de la información definitiva.                             -Ausencia de los cronogramas de pago.                  </t>
  </si>
  <si>
    <t># de declaraciones presentadas oportunamente / # total de declaracionas obligadas a presentar.</t>
  </si>
  <si>
    <t xml:space="preserve">P.U Contador -Supervisor </t>
  </si>
  <si>
    <t>La no actualizacion de los diferentes actos administrativos conforme a los lineamientos expedidos en cada vigencia para el cumplimiento de los procesos y procedimientos del área administrativa y financiera</t>
  </si>
  <si>
    <t xml:space="preserve">actos administrativos desactualizados </t>
  </si>
  <si>
    <t>inexistencia de normas internas adecuadas y actualizadas para el cumplimiento de los diferentes procesos a cargo de los servidores</t>
  </si>
  <si>
    <t>Revision del plan de mejoramiento sobre los hallazgos emanados por entes de control y control interno</t>
  </si>
  <si>
    <t>Revisar los diferentes actos administrativos, con el fin de determinar cuales requieren actualizacion</t>
  </si>
  <si>
    <t>Modificación y adopción de nuevos actos adminsitrativos</t>
  </si>
  <si>
    <t xml:space="preserve">actos adminsitrativos </t>
  </si>
  <si>
    <t>En el primer trimestre de la vigencia 2023, por parte de la jefe jurídica, se realizó el proceso de inducción y reinducción sobre temas de contratación y SECOP II el día 16 de febrero de 2023. Así mismo, con el apoyo del contratista de publicaciones, realizó un acompañamiento y asesoria sobre el manejo y procesos de cotizaciones y compras sobre la plataforma COLOMBIA COMPRA EFICIENTE.
El día 17 de febrero de 2023, por parte de la contratista de Seguridad y Salud en el Trabajo, realizó inducción y capacitación sobre enfermedades laborales y accidentes de trabajo. (las evidencias reposan en la circular de información); Así mismo, la Profesional Universitaria con funciones de Almacén Norma Yohana Artunduaga, realizó capacitación, inducción y reinducción sobre la Ley 594 de 2000 (Ley General de Archivo), como temas relacionados al proceso de transferencia y el manejo de la Tabla de Retención Documental.
Se encuentra pendiente para el próximo trimestre realizar el proceso de inducción y reinducción en temas del Instituto por parte del Gerente General y la Jefe Administrativa y Financiera.</t>
  </si>
  <si>
    <t xml:space="preserve">Realizar revisiones periodicas del contenido de las hoja de vida.                        </t>
  </si>
  <si>
    <t>En el primer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</si>
  <si>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realizan 14 nóminas. Durante cada mes se realizan 28 nóminas sin la generación de errores.</t>
  </si>
  <si>
    <t xml:space="preserve">*Se desarrolló el pago de las 3 seguridades sociales de los funcionarios de planta del Instituto Departamental de Deporte y Recreación del Quindío, correspondiente a los meses de: Enero, febrero y marzo, con sus respectivas novedades.
# 3 planillas de seguridad social generadas sin errores / # 3 total de planillas de seguridad social mensuales elaboradas.
</t>
  </si>
  <si>
    <t>Durante el primer trimestre de la vigencia 2023, se han certificado dentro de los programas: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168 Bancos de programa y proyectos  solicitadosal corte del 31 de marzo de 2023.</t>
  </si>
  <si>
    <t>Durante el primer trimestre de la vigencia 2023, se han realizado los reportes mensuales correspondientes al mes de diciembre (reportado en enero), enero (reportado en febrero) y febrero (reportado en marzo).
#3 reportes en la plataforma SPI-DNP realizados</t>
  </si>
  <si>
    <t>Durante el primer trimestre de la vigencia 2023, se realizó el seguimiento al plan de acción correspondiente a los recursos de inversión del Área Técnica, con corte al 31 de marzo 2023 (primer trimestre).
#1 seguimiento al plan de acción.</t>
  </si>
  <si>
    <t>Durante el primer trimestre de la vigencia 2023, no se ha realizado el seguimiento al Plan Anticorrupción ya que este proceso se realiza de manera cuatrimestral. Dicho reporte será registrado en el siguiente trimestre de la vigencia 2023.</t>
  </si>
  <si>
    <t>En el primer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de cuentas cargadas:
# cuentas rechazadas en el portal empresarial: 0</t>
  </si>
  <si>
    <t># Total de chequeras: 10
# tokens: 3
#Cheques elaborados: 18
#Cheques anulados: 2
Se encuentran custodiados por la Profesional Universitaria con funciones de tesorera en Caja Fuerte.</t>
  </si>
  <si>
    <t>#Notas debito: 109
# Notas debito anuladas: 10
#Notas Crédito: 9
#Notas Crédito: 3</t>
  </si>
  <si>
    <t xml:space="preserve">En el primer trimestre de la vigencia 2023, se verifico que todos los trabajadores tuvieran vigente el exámen médico ocupacional, no se presentaron accidentes y/o enfermedades laborales, se realizo capacitación de inducción y reinducción al personal de indeportes Quindío.  
se recepciono y archivoi el control de permisos para establecer indicador de ausentismo.
</t>
  </si>
  <si>
    <t>En el primer trimestre de la vigencia 2023, se planifica el plan anual de trabajo en compañía de la ARL positiva,  proyectando para el segundo trimestre la ejecucion e implementación  de necesidades encaminadas al cumplimiento de la norma.
Se establece los parámetros para programar exámenes laborales ocupacionales, para realizarlos en el mes de diciembre del 2023.
#Indicadores para ejecutar en el Plan Anual de Trabajo: 21 estipuladas por la norma.</t>
  </si>
  <si>
    <t xml:space="preserve">Durante el primer trimestre de la vigencia 2023, se programaron 15 pausas activas, se ejecutaron 12 pausas activas y una jornada de relajación y masajes con el apoyo de la ARL POSITIVA (las evidencias reposan en la carpeta de SGSST 2023). </t>
  </si>
  <si>
    <t>En el área de tesoreria, se realiza el ingreso de los recursos en tiempo real, una vez se conoce del credito en las diferentes cuentas corrientes. En el primer trimestre de la vigencia 2023 se generaron 09 Notas Créditos y se realizaron tres (03) anulaciones
Se realizaron 91 Notas Débito y se anularon 10 comprobantes de Ingreso.</t>
  </si>
  <si>
    <t>se procesaron (06) planillas de nomina, (03) de seguridad social con las novedades de vacaciones de: Diana Marcela Mina, Gloria Ines Herrera y Maria Ludibia Arias.
Se ingresaron novedades como: Incapacidad de Ludibia Arias y Diana Marcela Mina Botero.</t>
  </si>
  <si>
    <t>Durante el primer trimestre de la vigencia 2023, se realizaron los respectivos certificados de disponibilidad presupuestal y certificados de registro presupuestal para el Área Administrativa y Financiera, Jurídica y Área Técnica del Instituto Departamental de Deporte y Recreación del Quindío.</t>
  </si>
  <si>
    <t>El Área Administrativa y Financiera cuenta con personal de apoyo, quienes coadyudan en la respectiva revisión de los CDP y CRP, que estén bien diligenciados.  Se generaron:
*210 Certificados de Disponibilidad desde el CDP 001 del 02 de enero de 2023 al CDP 211 del 31 de marzo de 2023.
*357 Registros Prespuestales desde el CRP 001 del 02 de enero de 2023 al CRP 358 del 31 de marzo de 2023.
De los cuales se anularon 22 CDP y 14 CRP, principalmente por modificación de fechas y valores presupuestales.</t>
  </si>
  <si>
    <t>Durante el primer trimestre de la vigencia 2023, se realizaron tres (03) conciliaciones entre áreas entre los meses de Enero - Marzo 2023.
*Órdenes de pago firmados: 369</t>
  </si>
  <si>
    <t>En el primer trimestre de la vigencia 2023: 
*Comprobantes de egreso firmados: 385
*Declaraciones en retención en la fuente: 03 presentadas y pagadas en el corte Enero - Marzo 2023</t>
  </si>
  <si>
    <t>El plan de cuentas fue actualizado de acuerdo a la Resolución No. 343 del 23 de diciembre de 2022.</t>
  </si>
  <si>
    <t>Durante el primer trimestre de la vigencia 2023, se encuentra en proceso de modificación y montaje del Nuevo acto administrativo correspondiente a las Políticas Contables, esto debido a un plan de mejoramiento por hallazgo de la Contraloria Departamental.</t>
  </si>
  <si>
    <t>Durante el primer trimestre del año 2023, se reportaron 15 anulaciones de pagos. Para el próximo informe se hará un minucioso informe de las inconsistencias detectadas tanto de este trimestre como del próximo.</t>
  </si>
  <si>
    <t>Número de cuentas pagadas: 368 (desde la OP 001 al 369) y 15 órdenes de pago anuladas con los debidos soportes. Todas las ordenes de pago y las notas tesorales se encuentran con todos los soportes legales.</t>
  </si>
  <si>
    <t xml:space="preserve">Se realizan copias de seguridad (Backup) los primeros dia de cada mes (enero, febrero, marzo  ) de la informacion suministrada por cada funcionario, al disco duro externo del area administrativa y financiera. </t>
  </si>
  <si>
    <t xml:space="preserve">Se realizó un inventario de todas las licencias (office, windows y antivirus) que tienen los 28 equipos de computo, para determinar y adquir las licencias faltantes por cada equipo. Se realizó el diligenciamiento de hojas de vida por cada equipo de computo actualizada en la vigencia 2023, para detectar inconsistencias por cada uno. </t>
  </si>
  <si>
    <t>Se cuenta con 28 equipos de computo en funcionamiento con antivirus y bloqueo de página que viene instalado por defecto, el licenciamiento de antivirus está en proceso de adqusición para cada equipo de computo para la entidad. Existe ya una política de seguridad y privacidad de la información según Resolución No. 082 de julio 16 de 2020, y se encuentra publicada en la página web de Indeportes</t>
  </si>
  <si>
    <t>En estre trimestre no se realizó ninguna capacitación, sin embargo, se tiene en cuenta una próxima capacitación referente al tema de política de seguridad y base de datos abiertos MSPI (Modelo de la Seguridad de la Privacidad de la Información)</t>
  </si>
  <si>
    <t>El servidor del Área Administrativa y Financiera cuenta con puerto de conexión estable y se realiza una copia de seguridad diaria para mantener la información en tiempo real.</t>
  </si>
  <si>
    <t>Durante el primer trimestre de la vigencia 2023, no se solicitó el préstamo de  documentos del Archivo Central.</t>
  </si>
  <si>
    <t>Se realizó una (01)  visita por parte de la contratista encargada de SG-SST,  en cumplimiento de las obligaciones especificas del contrato Nro.  038 del 2023 donde se realizó evaluacion de extintores y  visita locativa sobre condiciones de evacuación.</t>
  </si>
  <si>
    <t>se realiza permanentemente la adecuación de expedientes en sus unidadesde conservación y se vigila las condiones medioambientales  que  pudiesen afectar los expedientes. 
Se realizá una visita semanal,  si no se presentan visitas de obligatorio cumplimiento por consulta o prestamo de información.</t>
  </si>
  <si>
    <t xml:space="preserve">Durante el periodo se han realizado 39 prestamos de implementación  a contratistas del instituto con el fin de darle cumplimiento a los contratos.
 Se han realizado ( 7) entregas (salidas) de almacén  a  terceros.
Las actas se encuentran el el archivo de gestion del area adminsitrativa y financiera (almacen) </t>
  </si>
  <si>
    <t>39 solicitudes/ 39 prestamos.
7 solicitudes de salidas de almacén con sus respectivos soportes/ 7 entregas.</t>
  </si>
  <si>
    <t>39 solicitudes/ 39 prestamos.
7 solicitudes de salidas de almacén con sus respectivos soportes/ 7 entregas.
Las actas se encuentran  en el archivo de gestión del area adminsitrativa y financiera (almacen).</t>
  </si>
  <si>
    <t>Estado Julio 01 al septiembre 30 de 2023</t>
  </si>
  <si>
    <t>Estado septiembre al diciembre  30 de 2023</t>
  </si>
  <si>
    <t>Durante este periodo no se presentaron procesos judiciales nuevos, respecto a la demanda de nulidad y restablecimiento del derecho que se encuentra vigente. Se esta a la espera del fallo de primera instancia.</t>
  </si>
  <si>
    <t>Durante este periodo no se presentaron actuaciones judiciales, respecto a la demanda de nulidad y restablecimiento del derecho que se encuentra vigente. Se esta a la espera del fallo de primera instancia.</t>
  </si>
  <si>
    <t>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los cuales cuentan con sus debidas listas de chequeo, informes de verificación de requisitos y/o informes de evaluación.</t>
  </si>
  <si>
    <t xml:space="preserve">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los cuales se encuentran adelantados y publicados a través de la plataforma SECOP II, y SIA OBSERVA </t>
  </si>
  <si>
    <t>Estado a 01 de Abril a 30 de Junio de 2023</t>
  </si>
  <si>
    <r>
      <t xml:space="preserve">Durante el primer trimestre de la vigencia 2023 se realizaron tres (03) ajustes por medio de las siguientes resoluciones:
</t>
    </r>
    <r>
      <rPr>
        <b/>
        <sz val="12"/>
        <color theme="1"/>
        <rFont val="Calibri"/>
        <family val="2"/>
        <scheme val="minor"/>
      </rPr>
      <t>1-</t>
    </r>
    <r>
      <rPr>
        <sz val="12"/>
        <color theme="1"/>
        <rFont val="Calibri"/>
        <family val="2"/>
        <scheme val="minor"/>
      </rPr>
      <t xml:space="preserve"> Resolución Nº 01 de enero 2 de 2023  (donde se adiciona parcialmente Recursos del Balance) 
</t>
    </r>
    <r>
      <rPr>
        <b/>
        <sz val="12"/>
        <color theme="1"/>
        <rFont val="Calibri"/>
        <family val="2"/>
        <scheme val="minor"/>
      </rPr>
      <t>2-</t>
    </r>
    <r>
      <rPr>
        <sz val="12"/>
        <color theme="1"/>
        <rFont val="Calibri"/>
        <family val="2"/>
        <scheme val="minor"/>
      </rPr>
      <t xml:space="preserve"> Resolución Nº 02 de enero 2 de 2023 (donde se adiciona parcialmente recursos del balance)
</t>
    </r>
    <r>
      <rPr>
        <b/>
        <sz val="12"/>
        <color theme="1"/>
        <rFont val="Calibri"/>
        <family val="2"/>
        <scheme val="minor"/>
      </rPr>
      <t xml:space="preserve">3- </t>
    </r>
    <r>
      <rPr>
        <sz val="12"/>
        <color theme="1"/>
        <rFont val="Calibri"/>
        <family val="2"/>
        <scheme val="minor"/>
      </rPr>
      <t>Resolución Nº 27 de febrero 02 de 2023 (donde se adiciona parcialmente Recursos del Balance).</t>
    </r>
  </si>
  <si>
    <t>Estado 01 abril a 30 junio de 2023</t>
  </si>
  <si>
    <t>Estado 01 abril a 30 de junio de 2023</t>
  </si>
  <si>
    <t>Estado a 01 de Marzo a 30 de Junio de 2023</t>
  </si>
  <si>
    <t>Estado 01 de Abril a 30 Junio de 2023</t>
  </si>
  <si>
    <t xml:space="preserve">se procesaron (06) planillas de nomina, (03) de seguridad social con las novedades de vacaciones de: David Alberto Rojas Olarte.
Se ingresaron novedad de incapacidad de los funcionarios: Yohana Artunduaga, Diana Mina, David Rojas. </t>
  </si>
  <si>
    <t>Durante el segundo trimestre de la vigencia 2022 se realizaron las siguientes actividades en cumplimiento del plan de capacitación que relaciona temas de importancia de inducción y reinducción para el personal de planta y contratista de Indeportes Quindío:
*El día 04 de mayo de 2023 se realiza socialización y tema de reinducción por medio de correo electrónico a los 14 funcionarios de planta sobre los siguientes documentos: Carta trato digno, código de gratuidad, código de Integridad, manual del Usuario y Código de Buen Gobierno. Las evidencias y lista de recibido reposan en la carpeta de Plan de Capacitación 2023.
*El día 05 de mayo de 2023 la Jefe de Oficina de Control Interno y el Contratista de Apoyo de Talento Humano Jhonathan Duque participan de la capacitación virtual de mediciín del Desempeño Institucional MDI - FURAG para el reporte de la vigencia 2022.
*El día 17 de mayo de 2023 se participa de la charla y capacitación para entrenador lúdico Nivel I brindado por la Aseguradora de Riesgos Positiva, donde participa la Jefe Administrativa y Financiera Orfa Ruíz, el contratista de apoyo de Talento Humano Jhonathan Duque y la Contratista Profesional de SGSST Luz Marina Tovar. 
*El día 18 de mayo de 2023 se realiza la primera actividad sobre tema prepensional a los funcionarios de Indeportes Quindío con el apoyo de la Entidad Colpensiones, este item también se incluyó dentro de la matriz de seguimiento al programa de Prepensionados que fue ejecutado dentro del Plan de Bienestar de la vigencia 2023.
*El día 14 de junio de 2023 Participa la Jefe Jurídica Isabel Rojas y el Contratista de apoyo de publicaciones Mauricio Alvarado a la capacitación de proceso de SIA OBSERVA.</t>
  </si>
  <si>
    <t>En el segundo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</si>
  <si>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 xml:space="preserve">*Se desarrolló el pago de las 3 seguridades sociales de los funcionarios de planta del Instituto Departamental de Deporte y Recreación del Quindío, correspondiente a los meses de: Abril, mayo y junio de 2023 con sus respectivas novedades.
# 3 planillas de seguridad social generadas sin errores / # 3 total de planillas de seguridad social mensuales elaboradas.
</t>
  </si>
  <si>
    <t>En el segundo trimestre se realizo la semana de la Seguridad y Salud en el Trabajo,  en el periodo se ejecutaron distintas actividades entre ellas (tamizajes, pausas activas, relajación, actividades recreativas, circuito de observación, tamizaje de oftalmologia, rumba recreativa, capacitacion de brigadas de emergencia, charlas ambiental. etc.)</t>
  </si>
  <si>
    <t>Durante el segundo trimestre de 2023 no se registraron eventos.
Se realizó   ánalisis de incapacidad y seguimiento del ausentismo laboral con el fin de implementar actividades de control y prevención.</t>
  </si>
  <si>
    <t>en el segundo trimestre de la vigencia 2023 se realizaron actividades de promoción de la salud y prevención de las enfermedades laborales</t>
  </si>
  <si>
    <t xml:space="preserve">Durante el segundo trimestre de la vigencia 2023se realizó seguimiento a los examenes médicos laborales </t>
  </si>
  <si>
    <t>Durante el SEGUNDO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322 Bancos de programa y proyectos  solicitados al corte del 30 de JUNIO de 2023.</t>
  </si>
  <si>
    <t>Durante el SEGUNDO trimestre de la vigencia 2023, se han realizado los reportes mensuales correspondientes al mes de enero (reportado en febrero), febrero (reportado en marzo), marzo (reportado en abril), abril (reportado en mayo) y mayo (reportado en junio).</t>
  </si>
  <si>
    <t>#6 reportes en la plataforma SPI-DNP realizados</t>
  </si>
  <si>
    <t>Durante el SEGUNDO trimestre de la vigencia 2023, se realizó el seguimiento al plan de acción correspondiente a los recursos de inversión del Área Técnica, con corte al 30 de junio 2023 (segundo trimestre).</t>
  </si>
  <si>
    <t>#2 seguimiento al plan de acción.</t>
  </si>
  <si>
    <t xml:space="preserve">                                                           </t>
  </si>
  <si>
    <t>Hasta el SEGUNDO trimestre de la vigencia 2023 se realizaron en total cinco (05) ajustes por medio de las siguientes resoluciones:
1- Resolución Nº 01 de enero 2 de 2023  (donde se adiciona parcialmente Recursos del Balance) 
2- Resolución Nº 02 de enero 2 de 2023 (donde se adiciona parcialmente recursos del balance)
3- Resolución Nº 27 de febrero 02 de 2023 (donde se adiciona parcialmente Recursos del Balance).
4- Resolución Nº 130 de junio 08 de 2023 (donde se adiciona recursos de Monopolio de licores e ICLD)
5- Resolución Nº 148 de junio 27 de 2023 (donde se realizan traslados).</t>
  </si>
  <si>
    <t>Actualizar el sistema de información de la entidad con las disposiciones de la CGN.                               -Circulares a las diferentes a entidades públicas.</t>
  </si>
  <si>
    <t># de circulares enviadas # de entidades publicas.</t>
  </si>
  <si>
    <r>
      <t xml:space="preserve">Durante el segundo trimestre de la vigencia 2023, se realizaron tres (03) conciliaciones entre áreas entre los meses de Abril-Junio 2023.
*Órdenes de pago firmados: </t>
    </r>
    <r>
      <rPr>
        <b/>
        <sz val="14"/>
        <color theme="1"/>
        <rFont val="Arial"/>
        <family val="2"/>
      </rPr>
      <t>944</t>
    </r>
    <r>
      <rPr>
        <sz val="14"/>
        <color theme="1"/>
        <rFont val="Arial"/>
        <family val="2"/>
      </rPr>
      <t xml:space="preserve"> (de la Orden de pago 370 al 1314).</t>
    </r>
  </si>
  <si>
    <t xml:space="preserve">El Área Administrativa y Financiera cuenta con personal de apoyo, quienes coadyudan en la respectiva revisión de los CDP y CRP, que estén bien diligenciados.  Se generaron:
*214 Certificados de Disponibilidad desde el CDP 0212 del 10 de abril del 2023 al CDP 426 del 30 de junio de 2023.
*669 Registros Presupuestales desde el CRP 0359 del 10 de abril de 2023 al CRP 1028 del 30 de junio de 2023.
De los cuales se anularon 26 CDP y 29 CRP, principalmente por modificación de fechas y valores presupuestales.
</t>
  </si>
  <si>
    <t xml:space="preserve">Durante el segundo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*214 Certificados de Disponibilidad desde el CDP 0212 del 10 de abril del 2023 al CDP 426 del 30 de junio de 2023.
*669 Registros Presupuestales desde el CRP 0359 del 10 de abril de 2023 al CRP 1028 del 30 de junio de 2023.
De los cuales se anularon 26 CDP y 29 CRP, principalmente por modificación de fechas y valores presupuestales.
</t>
  </si>
  <si>
    <r>
      <t xml:space="preserve">Número de cuentas pagadas: </t>
    </r>
    <r>
      <rPr>
        <b/>
        <sz val="14"/>
        <color theme="1"/>
        <rFont val="Calibri"/>
        <family val="2"/>
        <scheme val="minor"/>
      </rPr>
      <t>944</t>
    </r>
    <r>
      <rPr>
        <sz val="14"/>
        <color theme="1"/>
        <rFont val="Calibri"/>
        <family val="2"/>
        <scheme val="minor"/>
      </rPr>
      <t xml:space="preserve"> (desde la OP 370 al 1314) y </t>
    </r>
    <r>
      <rPr>
        <b/>
        <sz val="14"/>
        <color theme="1"/>
        <rFont val="Calibri"/>
        <family val="2"/>
        <scheme val="minor"/>
      </rPr>
      <t>26</t>
    </r>
    <r>
      <rPr>
        <sz val="14"/>
        <color theme="1"/>
        <rFont val="Calibri"/>
        <family val="2"/>
        <scheme val="minor"/>
      </rPr>
      <t xml:space="preserve"> órdenes de pago anuladas con los debidos soportes. Todas las ordenes de pago y las notas tesorales se encuentran con todos los soportes legales.</t>
    </r>
  </si>
  <si>
    <r>
      <t xml:space="preserve">Durante el primer trimestre del año 2023, se reportaron </t>
    </r>
    <r>
      <rPr>
        <b/>
        <sz val="16"/>
        <color theme="1"/>
        <rFont val="Calibri"/>
        <family val="2"/>
        <scheme val="minor"/>
      </rPr>
      <t>26</t>
    </r>
    <r>
      <rPr>
        <sz val="16"/>
        <color theme="1"/>
        <rFont val="Calibri"/>
        <family val="2"/>
        <scheme val="minor"/>
      </rPr>
      <t xml:space="preserve"> anulaciones de pagos. Para el próximo informe se hará un minucioso informe de las inconsistencias detectadas tanto de este trimestre como del próximo.</t>
    </r>
  </si>
  <si>
    <t>Actualmente se han actualizado 4 equipos con las licencias de windows defender se esta esperando apoyo por parte de microsoft para la validacion de los usuarios y acabar de realizar el proceso de actualizacion de los 28 equipos</t>
  </si>
  <si>
    <r>
      <t xml:space="preserve">En el primer trimestre se reporta la actualización del plan de cuentas de acuerdo a la </t>
    </r>
    <r>
      <rPr>
        <b/>
        <sz val="14"/>
        <color theme="1"/>
        <rFont val="Arial"/>
        <family val="2"/>
      </rPr>
      <t>Resolución No. 343 del 23 de diciembre de 2022</t>
    </r>
    <r>
      <rPr>
        <sz val="14"/>
        <color theme="1"/>
        <rFont val="Arial"/>
        <family val="2"/>
      </rPr>
      <t>.</t>
    </r>
  </si>
  <si>
    <t>Durante el segundo trimestre de la vigencia 2023, se encuentra en proceso de modificación y montaje del Nuevo acto administrativo correspondiente a las Políticas Contables, esto debido a un plan de mejoramiento por hallazgo de la Contraloria Departamental.</t>
  </si>
  <si>
    <t>En el segundo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</si>
  <si>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t>En el área de tesoreria, se realiza el ingreso de los recursos en tiempo real, una vez se conoce del credito en las diferentes cuentas corrientes. En el primer trimestre de la vigencia 2023 se generaron 23 Notas Créditos y se realizaron tres (15) anulaciones
Se realizaron 184 Notas Débito y se anularon 33 comprobantes de Ingreso.</t>
  </si>
  <si>
    <r>
      <t xml:space="preserve"># Total de chequeras: </t>
    </r>
    <r>
      <rPr>
        <b/>
        <sz val="16"/>
        <color theme="1"/>
        <rFont val="Calibri"/>
        <family val="2"/>
        <scheme val="minor"/>
      </rPr>
      <t>10</t>
    </r>
    <r>
      <rPr>
        <sz val="16"/>
        <color theme="1"/>
        <rFont val="Calibri"/>
        <family val="2"/>
        <scheme val="minor"/>
      </rPr>
      <t xml:space="preserve">
# tokens: </t>
    </r>
    <r>
      <rPr>
        <b/>
        <sz val="16"/>
        <color theme="1"/>
        <rFont val="Calibri"/>
        <family val="2"/>
        <scheme val="minor"/>
      </rPr>
      <t>3</t>
    </r>
    <r>
      <rPr>
        <sz val="16"/>
        <color theme="1"/>
        <rFont val="Calibri"/>
        <family val="2"/>
        <scheme val="minor"/>
      </rPr>
      <t xml:space="preserve">
#Cheques elaborados: 20
#Cheques anulados: 4
Se encuentran custodiados por la Profesional Universitaria con funciones de tesorera en Caja Fuerte.</t>
    </r>
  </si>
  <si>
    <t>#Notas debito: 184
# Notas debito anuladas: 33
#Notas Crédito: 23
#Notas Crédito Anuladas: 15</t>
  </si>
  <si>
    <t>En el segundo trimestre de la vigencia 2023: 
*Comprobantes de egreso firmados: 974 (del CE 386 al  CE 1360)
*Declaraciones en retención en la fuente: 03 presentadas y pagadas en el corte Abril - Junio 2023.</t>
  </si>
  <si>
    <t xml:space="preserve">Durante el periodo no se solicitó el prestamo de documentos del archivo central.
</t>
  </si>
  <si>
    <t>se realiza permanentemente la adecuación de expedientes en sus unidadesde conservación .
se adelantan acciones preventivas  por posibles afectaciones medioambientales  que  pudiesen afectar los expedientes, como mantener aistaldos los dispositivos electricos, ventanas cerradas permanentemente, verificacion de posibles goteras del techo.
Se realizá una visita semanal  si no se presentan visitas de obligatorio cumplimiento por consulta o prestamo de información.</t>
  </si>
  <si>
    <t xml:space="preserve">Durante el periodo se han realizado 42  prestamos de implementación  a contratistas del instituto con el fin de darle cumplimiento a los contratos.
 Se han realizado ( 26 ) entregas (salidas) de almacén  a  terceros (acumulado)
Las actas se encuentran el el archivo de gestion del area adminsitrativa y financiera (almacen) </t>
  </si>
  <si>
    <t>42 solicilutdes/ 42 prestamos.
26 solicitudes de salidas de almacén con sus respectivos soportes/ 26 entregas. (acumulado)</t>
  </si>
  <si>
    <t xml:space="preserve">
Durante este periodo se respondio una demanda administrativa de nulidad y restablecimiento del derecho interpuesta por el señor Oscar León Ortiz en contra de Indeportes Quindío </t>
  </si>
  <si>
    <t>Durante este periodo se suscribieron 92 contratos. Así: 87 en contratos de prestación de servicios profesionales y de apóyo a la gestión (1 proceso fue rechazado), 3 convenios con las ligas, esto bajo la modalidad de contratación directa; 2 contratos a través de la tienda virtual, los cuales cuentan con sus debidas listas de chequeo, informes de verificación de requisitos y/o informes de evaluación.</t>
  </si>
  <si>
    <t xml:space="preserve">Durante este periodo se suscribieron 92 contratos. Así: 87 en contratos de prestación de servicios profesionales y de apóyo a la gestión (1 proceso fue rechazado), 3 convenios con las ligas, esto bajo la modalidad de contratación directa; 2 contratos a través de la tienda virtual, los cuales cuentan con sus debidas listas de chequeo, informes de verificación de requisitos y/o informes de evaluación, los cuales se encuentran adelantados y publicados a través de la plataforma SECOP II, y SIA OBSERVA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</si>
</sst>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87"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3"/>
      <color theme="1"/>
      <name val="Calibri"/>
      <family val="2"/>
      <scheme val="minor"/>
    </font>
    <font>
      <sz val="12"/>
      <color theme="1"/>
      <name val="Arial"/>
      <family val="2"/>
    </font>
    <font>
      <sz val="14"/>
      <color rgb="FFFF0000"/>
      <name val="Calibri"/>
      <family val="2"/>
      <scheme val="minor"/>
    </font>
    <font>
      <b/>
      <sz val="14"/>
      <color theme="1"/>
      <name val="Arial"/>
      <family val="2"/>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34">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20"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4"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42" fillId="0" borderId="1" xfId="0" applyFont="1" applyBorder="1" applyAlignment="1">
      <alignment horizontal="center" vertical="center" wrapText="1"/>
    </xf>
    <xf numFmtId="0" fontId="43" fillId="10" borderId="1" xfId="0" applyFont="1" applyFill="1" applyBorder="1" applyAlignment="1">
      <alignment horizontal="center" vertical="center" wrapText="1"/>
    </xf>
    <xf numFmtId="0" fontId="45" fillId="0" borderId="33" xfId="0" applyFont="1" applyBorder="1" applyAlignment="1">
      <alignment horizontal="center" vertical="center" wrapText="1"/>
    </xf>
    <xf numFmtId="0" fontId="46" fillId="0" borderId="33"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8" xfId="0" applyFont="1" applyFill="1" applyBorder="1" applyAlignment="1">
      <alignment horizontal="center" vertical="center" wrapText="1" readingOrder="1"/>
    </xf>
    <xf numFmtId="0" fontId="48" fillId="5" borderId="38"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9" xfId="0" applyFont="1" applyBorder="1" applyAlignment="1">
      <alignment horizontal="left" vertical="center" wrapText="1" readingOrder="1"/>
    </xf>
    <xf numFmtId="0" fontId="50" fillId="0" borderId="39" xfId="0" applyFont="1" applyBorder="1" applyAlignment="1">
      <alignment horizontal="center" vertical="center" wrapText="1"/>
    </xf>
    <xf numFmtId="0" fontId="50" fillId="0" borderId="39" xfId="0" applyFont="1" applyBorder="1" applyAlignment="1">
      <alignment horizontal="center" vertical="center" wrapText="1" readingOrder="1"/>
    </xf>
    <xf numFmtId="0" fontId="51" fillId="5" borderId="39" xfId="0" applyFont="1" applyFill="1" applyBorder="1" applyAlignment="1">
      <alignment horizontal="center" vertical="center" wrapText="1" readingOrder="1"/>
    </xf>
    <xf numFmtId="9" fontId="52" fillId="5" borderId="40"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2" xfId="0" applyFont="1" applyBorder="1" applyAlignment="1">
      <alignment horizontal="left" vertical="center" wrapText="1" readingOrder="1"/>
    </xf>
    <xf numFmtId="0" fontId="50" fillId="0" borderId="42" xfId="0" applyFont="1" applyBorder="1" applyAlignment="1">
      <alignment horizontal="center" vertical="center" wrapText="1"/>
    </xf>
    <xf numFmtId="0" fontId="50" fillId="0" borderId="42" xfId="0" applyFont="1" applyBorder="1" applyAlignment="1">
      <alignment horizontal="center" vertical="center" wrapText="1" readingOrder="1"/>
    </xf>
    <xf numFmtId="0" fontId="54" fillId="11" borderId="43" xfId="0" applyFont="1" applyFill="1" applyBorder="1" applyAlignment="1">
      <alignment horizontal="center" vertical="center" wrapText="1" readingOrder="1"/>
    </xf>
    <xf numFmtId="0" fontId="55" fillId="11" borderId="43" xfId="0" applyFont="1" applyFill="1" applyBorder="1" applyAlignment="1">
      <alignment horizontal="center" vertical="center" wrapText="1" readingOrder="1"/>
    </xf>
    <xf numFmtId="0" fontId="55" fillId="5" borderId="39" xfId="0" applyFont="1" applyFill="1" applyBorder="1" applyAlignment="1">
      <alignment horizontal="center" vertical="center" wrapText="1" readingOrder="1"/>
    </xf>
    <xf numFmtId="9" fontId="55" fillId="5" borderId="40" xfId="0" applyNumberFormat="1" applyFont="1" applyFill="1" applyBorder="1" applyAlignment="1">
      <alignment horizontal="center" vertical="center" wrapText="1" readingOrder="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4" xfId="0" applyFont="1" applyBorder="1" applyAlignment="1">
      <alignment horizontal="center" vertical="center" wrapText="1"/>
    </xf>
    <xf numFmtId="9" fontId="2" fillId="12" borderId="45" xfId="1" applyFont="1" applyFill="1" applyBorder="1" applyAlignment="1">
      <alignment horizontal="center" vertical="center" wrapText="1"/>
    </xf>
    <xf numFmtId="9" fontId="0" fillId="0" borderId="28"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5"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6"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6"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6"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6"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2" fillId="15" borderId="48" xfId="0" applyFont="1" applyFill="1" applyBorder="1" applyAlignment="1">
      <alignment horizontal="center" vertical="center" wrapText="1"/>
    </xf>
    <xf numFmtId="0" fontId="64" fillId="12" borderId="48" xfId="0" applyFont="1" applyFill="1" applyBorder="1" applyAlignment="1">
      <alignment horizontal="center" vertical="center" wrapText="1"/>
    </xf>
    <xf numFmtId="0" fontId="59" fillId="13" borderId="48"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5" fillId="15" borderId="48" xfId="0" applyFont="1" applyFill="1" applyBorder="1" applyAlignment="1">
      <alignment horizontal="center" vertical="center" wrapText="1"/>
    </xf>
    <xf numFmtId="0" fontId="66" fillId="12" borderId="48"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43"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9" xfId="0" applyFont="1" applyFill="1" applyBorder="1" applyAlignment="1">
      <alignment horizontal="center" vertical="center"/>
    </xf>
    <xf numFmtId="0" fontId="0" fillId="5" borderId="50" xfId="0" applyFill="1" applyBorder="1" applyAlignment="1">
      <alignment vertical="center"/>
    </xf>
    <xf numFmtId="0" fontId="70" fillId="18" borderId="51"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8" xfId="0" applyFont="1" applyFill="1" applyBorder="1" applyAlignment="1">
      <alignment horizontal="center" vertical="center"/>
    </xf>
    <xf numFmtId="0" fontId="0" fillId="5" borderId="54" xfId="0" applyFill="1" applyBorder="1" applyAlignment="1">
      <alignment vertical="center"/>
    </xf>
    <xf numFmtId="0" fontId="0" fillId="18" borderId="55" xfId="0" applyFill="1" applyBorder="1" applyAlignment="1">
      <alignment vertical="center"/>
    </xf>
    <xf numFmtId="0" fontId="0" fillId="19" borderId="15" xfId="0" applyFill="1" applyBorder="1" applyAlignment="1">
      <alignment vertical="center"/>
    </xf>
    <xf numFmtId="0" fontId="0" fillId="19" borderId="56"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8" xfId="0" applyFill="1" applyBorder="1" applyAlignment="1">
      <alignment vertical="center"/>
    </xf>
    <xf numFmtId="0" fontId="0" fillId="16" borderId="1" xfId="0" applyFill="1" applyBorder="1" applyAlignment="1">
      <alignment horizontal="center" vertical="center"/>
    </xf>
    <xf numFmtId="0" fontId="0" fillId="16" borderId="29" xfId="0" applyFill="1" applyBorder="1" applyAlignment="1">
      <alignment horizontal="center" vertical="center"/>
    </xf>
    <xf numFmtId="0" fontId="0" fillId="19" borderId="27" xfId="0" applyFill="1" applyBorder="1" applyAlignment="1">
      <alignment vertical="center"/>
    </xf>
    <xf numFmtId="0" fontId="2" fillId="20" borderId="34"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6" xfId="0" applyFill="1" applyBorder="1" applyAlignment="1">
      <alignment horizontal="center" vertical="center"/>
    </xf>
    <xf numFmtId="0" fontId="0" fillId="21" borderId="1" xfId="0" applyFill="1" applyBorder="1" applyAlignment="1">
      <alignment horizontal="center" vertical="center"/>
    </xf>
    <xf numFmtId="0" fontId="0" fillId="21" borderId="29" xfId="0" applyFill="1" applyBorder="1" applyAlignment="1">
      <alignment horizontal="center" vertical="center"/>
    </xf>
    <xf numFmtId="0" fontId="0" fillId="19" borderId="19" xfId="0" applyFill="1" applyBorder="1" applyAlignment="1">
      <alignment vertical="center"/>
    </xf>
    <xf numFmtId="0" fontId="0" fillId="19" borderId="28" xfId="0" applyFill="1" applyBorder="1" applyAlignment="1">
      <alignment vertical="center"/>
    </xf>
    <xf numFmtId="0" fontId="0" fillId="20" borderId="19" xfId="0" applyFill="1" applyBorder="1" applyAlignment="1">
      <alignment horizontal="center" vertical="center"/>
    </xf>
    <xf numFmtId="0" fontId="2" fillId="20" borderId="45" xfId="0" applyFont="1" applyFill="1" applyBorder="1" applyAlignment="1">
      <alignment vertical="center"/>
    </xf>
    <xf numFmtId="0" fontId="0" fillId="20" borderId="21" xfId="0" applyFill="1" applyBorder="1" applyAlignment="1">
      <alignment vertical="center"/>
    </xf>
    <xf numFmtId="0" fontId="2" fillId="16" borderId="26" xfId="0" applyFont="1" applyFill="1" applyBorder="1" applyAlignment="1">
      <alignment horizontal="center" vertical="center"/>
    </xf>
    <xf numFmtId="0" fontId="0" fillId="16" borderId="24" xfId="0" applyFill="1" applyBorder="1" applyAlignment="1">
      <alignment horizontal="center" vertical="center"/>
    </xf>
    <xf numFmtId="0" fontId="0" fillId="16" borderId="25" xfId="0" applyFill="1" applyBorder="1" applyAlignment="1">
      <alignment horizontal="center" vertical="center"/>
    </xf>
    <xf numFmtId="0" fontId="0" fillId="21" borderId="24" xfId="0" applyFill="1" applyBorder="1" applyAlignment="1">
      <alignment horizontal="center" vertical="center"/>
    </xf>
    <xf numFmtId="0" fontId="0" fillId="21" borderId="25" xfId="0" applyFill="1" applyBorder="1" applyAlignment="1">
      <alignment horizontal="center" vertical="center"/>
    </xf>
    <xf numFmtId="0" fontId="0" fillId="18" borderId="60" xfId="0" applyFill="1" applyBorder="1" applyAlignment="1">
      <alignment vertical="center"/>
    </xf>
    <xf numFmtId="0" fontId="0" fillId="5" borderId="61" xfId="0" applyFill="1" applyBorder="1" applyAlignment="1">
      <alignment vertical="center"/>
    </xf>
    <xf numFmtId="0" fontId="69" fillId="21" borderId="22" xfId="0" applyFont="1" applyFill="1" applyBorder="1" applyAlignment="1">
      <alignment vertical="center"/>
    </xf>
    <xf numFmtId="0" fontId="0" fillId="21" borderId="23" xfId="0" applyFill="1" applyBorder="1" applyAlignment="1">
      <alignment vertical="center" wrapText="1"/>
    </xf>
    <xf numFmtId="0" fontId="69" fillId="21" borderId="1" xfId="0" applyFont="1" applyFill="1" applyBorder="1" applyAlignment="1">
      <alignment vertical="center"/>
    </xf>
    <xf numFmtId="0" fontId="0" fillId="21" borderId="29" xfId="0" applyFill="1" applyBorder="1" applyAlignment="1">
      <alignment vertical="center" wrapText="1"/>
    </xf>
    <xf numFmtId="0" fontId="69" fillId="21" borderId="24" xfId="0" applyFont="1" applyFill="1" applyBorder="1" applyAlignment="1">
      <alignment vertical="center"/>
    </xf>
    <xf numFmtId="0" fontId="0" fillId="21" borderId="25" xfId="0" applyFill="1" applyBorder="1" applyAlignment="1">
      <alignment vertical="center" wrapText="1"/>
    </xf>
    <xf numFmtId="0" fontId="6" fillId="0" borderId="22" xfId="0" applyFont="1" applyBorder="1" applyAlignment="1">
      <alignment horizontal="center" vertical="center" wrapText="1"/>
    </xf>
    <xf numFmtId="0" fontId="71" fillId="0" borderId="22" xfId="0" applyFont="1" applyBorder="1" applyAlignment="1">
      <alignment horizontal="center" vertical="center" wrapText="1"/>
    </xf>
    <xf numFmtId="0" fontId="71" fillId="0" borderId="23"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25"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3"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8" xfId="0" applyFont="1" applyFill="1" applyBorder="1" applyAlignment="1">
      <alignment horizontal="center" vertical="center"/>
    </xf>
    <xf numFmtId="0" fontId="2" fillId="24" borderId="0" xfId="0" applyFont="1" applyFill="1" applyAlignment="1">
      <alignment horizontal="center" vertical="center"/>
    </xf>
    <xf numFmtId="0" fontId="2" fillId="24" borderId="18" xfId="0" applyFont="1" applyFill="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9" fillId="5" borderId="26" xfId="0" applyFont="1" applyFill="1" applyBorder="1" applyAlignment="1">
      <alignment horizontal="center" vertical="center"/>
    </xf>
    <xf numFmtId="0" fontId="2" fillId="5" borderId="26" xfId="0" applyFont="1" applyFill="1" applyBorder="1" applyAlignment="1">
      <alignment horizontal="center" vertical="center"/>
    </xf>
    <xf numFmtId="0" fontId="69" fillId="0" borderId="22" xfId="0" applyFont="1" applyBorder="1" applyAlignment="1">
      <alignment vertical="center"/>
    </xf>
    <xf numFmtId="0" fontId="0" fillId="0" borderId="23" xfId="0" applyBorder="1" applyAlignment="1">
      <alignment vertical="center" wrapText="1"/>
    </xf>
    <xf numFmtId="0" fontId="69" fillId="0" borderId="1" xfId="0" applyFont="1" applyBorder="1" applyAlignment="1">
      <alignment vertical="center"/>
    </xf>
    <xf numFmtId="0" fontId="0" fillId="0" borderId="29" xfId="0" applyBorder="1" applyAlignment="1">
      <alignment vertical="center" wrapText="1"/>
    </xf>
    <xf numFmtId="0" fontId="69" fillId="0" borderId="24" xfId="0" applyFont="1" applyBorder="1" applyAlignment="1">
      <alignment vertical="center"/>
    </xf>
    <xf numFmtId="0" fontId="0" fillId="0" borderId="25" xfId="0" applyBorder="1" applyAlignment="1">
      <alignment vertical="center" wrapText="1"/>
    </xf>
    <xf numFmtId="0" fontId="2" fillId="0" borderId="67" xfId="0" applyFont="1" applyBorder="1" applyAlignment="1">
      <alignment horizontal="center" vertical="center"/>
    </xf>
    <xf numFmtId="0" fontId="6" fillId="0" borderId="68" xfId="0" applyFont="1" applyBorder="1" applyAlignment="1">
      <alignment vertical="center"/>
    </xf>
    <xf numFmtId="0" fontId="5" fillId="0" borderId="69" xfId="0" applyFont="1" applyBorder="1" applyAlignment="1">
      <alignment vertical="center"/>
    </xf>
    <xf numFmtId="0" fontId="2" fillId="3" borderId="70" xfId="0" applyFont="1" applyFill="1" applyBorder="1" applyAlignment="1">
      <alignment horizontal="center" vertical="center"/>
    </xf>
    <xf numFmtId="0" fontId="6" fillId="3" borderId="0" xfId="0" applyFont="1" applyFill="1" applyAlignment="1">
      <alignment vertical="center"/>
    </xf>
    <xf numFmtId="0" fontId="5" fillId="3" borderId="71" xfId="0" applyFont="1" applyFill="1" applyBorder="1" applyAlignment="1">
      <alignment vertical="center"/>
    </xf>
    <xf numFmtId="0" fontId="2" fillId="0" borderId="70" xfId="0" applyFont="1" applyBorder="1" applyAlignment="1">
      <alignment horizontal="center" vertical="center"/>
    </xf>
    <xf numFmtId="0" fontId="5" fillId="0" borderId="71" xfId="0" applyFont="1" applyBorder="1" applyAlignment="1">
      <alignment vertical="center"/>
    </xf>
    <xf numFmtId="0" fontId="2" fillId="0" borderId="72" xfId="0" applyFont="1" applyBorder="1" applyAlignment="1">
      <alignment horizontal="center" vertical="center"/>
    </xf>
    <xf numFmtId="0" fontId="6" fillId="0" borderId="73" xfId="0" applyFont="1" applyBorder="1" applyAlignment="1">
      <alignment vertical="center"/>
    </xf>
    <xf numFmtId="0" fontId="5" fillId="0" borderId="74"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5" xfId="0" applyFont="1" applyFill="1" applyBorder="1" applyAlignment="1">
      <alignment horizontal="justify" vertical="center" wrapText="1"/>
    </xf>
    <xf numFmtId="0" fontId="22" fillId="6" borderId="75"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76" xfId="0" applyFont="1" applyBorder="1" applyAlignment="1">
      <alignment vertical="center" wrapText="1"/>
    </xf>
    <xf numFmtId="0" fontId="16" fillId="0" borderId="51" xfId="0" applyFont="1" applyBorder="1" applyAlignment="1">
      <alignment vertical="center" wrapText="1"/>
    </xf>
    <xf numFmtId="0" fontId="16" fillId="0" borderId="61" xfId="0" applyFont="1" applyBorder="1" applyAlignment="1">
      <alignment vertical="center" wrapText="1"/>
    </xf>
    <xf numFmtId="0" fontId="16" fillId="0" borderId="30" xfId="0" applyFont="1" applyBorder="1" applyAlignment="1">
      <alignment vertical="center" wrapText="1"/>
    </xf>
    <xf numFmtId="0" fontId="16" fillId="0" borderId="32"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3" xfId="0" applyFont="1" applyBorder="1" applyAlignment="1">
      <alignment wrapText="1"/>
    </xf>
    <xf numFmtId="0" fontId="0" fillId="0" borderId="33" xfId="0"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0" fillId="0" borderId="33" xfId="0" applyBorder="1" applyAlignment="1" applyProtection="1">
      <alignment horizontal="center" vertical="center" textRotation="90" wrapText="1"/>
      <protection locked="0"/>
    </xf>
    <xf numFmtId="0" fontId="2" fillId="0" borderId="33"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textRotation="90" wrapText="1"/>
      <protection locked="0"/>
    </xf>
    <xf numFmtId="9" fontId="30" fillId="0" borderId="33" xfId="1" applyFont="1" applyFill="1" applyBorder="1" applyAlignment="1" applyProtection="1">
      <alignment horizontal="center" vertical="center" wrapText="1"/>
      <protection locked="0"/>
    </xf>
    <xf numFmtId="0" fontId="0" fillId="0" borderId="33" xfId="0" applyBorder="1" applyAlignment="1">
      <alignment horizontal="left" vertical="center" wrapText="1"/>
    </xf>
    <xf numFmtId="0" fontId="5" fillId="0" borderId="33"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9" fontId="78" fillId="0" borderId="6" xfId="1" applyFont="1" applyBorder="1" applyAlignment="1" applyProtection="1">
      <alignment horizontal="center" vertical="center" wrapText="1"/>
      <protection locked="0"/>
    </xf>
    <xf numFmtId="9" fontId="78" fillId="0" borderId="0" xfId="1" applyFont="1" applyBorder="1" applyAlignment="1" applyProtection="1">
      <alignment horizontal="center" vertical="center" wrapText="1"/>
      <protection locked="0"/>
    </xf>
    <xf numFmtId="9" fontId="79" fillId="0" borderId="1" xfId="1" applyFont="1" applyFill="1" applyBorder="1" applyAlignment="1" applyProtection="1">
      <alignment horizontal="justify"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3" xfId="0" applyFont="1" applyBorder="1" applyAlignment="1" applyProtection="1">
      <alignment horizontal="center" vertical="center" textRotation="90" wrapText="1"/>
      <protection locked="0"/>
    </xf>
    <xf numFmtId="0" fontId="33" fillId="0" borderId="33"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top" wrapText="1"/>
    </xf>
    <xf numFmtId="0" fontId="14" fillId="0" borderId="1" xfId="0" applyFont="1" applyBorder="1" applyAlignment="1">
      <alignment vertical="center" wrapText="1"/>
    </xf>
    <xf numFmtId="0" fontId="82" fillId="0" borderId="1" xfId="0" applyFont="1" applyBorder="1" applyAlignment="1">
      <alignment vertical="top" wrapText="1"/>
    </xf>
    <xf numFmtId="0" fontId="82" fillId="0" borderId="1" xfId="0" applyFont="1" applyBorder="1" applyAlignment="1">
      <alignment horizontal="left" vertical="top" wrapText="1"/>
    </xf>
    <xf numFmtId="9" fontId="82" fillId="0" borderId="1" xfId="1" applyFont="1" applyFill="1" applyBorder="1" applyAlignment="1" applyProtection="1">
      <alignment horizontal="justify" vertical="top" wrapText="1"/>
      <protection locked="0"/>
    </xf>
    <xf numFmtId="0" fontId="81" fillId="0" borderId="6" xfId="0" applyFont="1" applyBorder="1" applyAlignment="1">
      <alignment vertical="top" wrapText="1"/>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9" fontId="83" fillId="0" borderId="1" xfId="1" applyFont="1" applyFill="1" applyBorder="1" applyAlignment="1" applyProtection="1">
      <alignment horizontal="left" vertical="center" wrapText="1"/>
      <protection locked="0"/>
    </xf>
    <xf numFmtId="9" fontId="83" fillId="0" borderId="1" xfId="1" applyFont="1" applyFill="1" applyBorder="1" applyAlignment="1" applyProtection="1">
      <alignment horizontal="justify" vertical="top" wrapText="1"/>
      <protection locked="0"/>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9" xfId="0" applyFont="1" applyFill="1" applyBorder="1" applyAlignment="1">
      <alignment horizontal="left" vertical="top" wrapText="1"/>
    </xf>
    <xf numFmtId="0" fontId="82" fillId="0" borderId="1" xfId="0" applyFont="1" applyBorder="1" applyAlignment="1">
      <alignment horizontal="left" vertical="center" wrapText="1"/>
    </xf>
    <xf numFmtId="0" fontId="81" fillId="0" borderId="1" xfId="0" applyFont="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4" fillId="0" borderId="1" xfId="1" applyNumberFormat="1" applyFont="1" applyFill="1" applyBorder="1" applyAlignment="1" applyProtection="1">
      <alignment horizontal="justify" vertical="center" wrapText="1"/>
      <protection locked="0"/>
    </xf>
    <xf numFmtId="1" fontId="82" fillId="0" borderId="1" xfId="1" applyNumberFormat="1" applyFont="1" applyFill="1" applyBorder="1" applyAlignment="1" applyProtection="1">
      <alignment horizontal="justify" vertical="center" wrapText="1"/>
      <protection locked="0"/>
    </xf>
    <xf numFmtId="9" fontId="84" fillId="0" borderId="1" xfId="1" applyFont="1" applyFill="1" applyBorder="1" applyAlignment="1" applyProtection="1">
      <alignment horizontal="left" vertical="top" wrapText="1"/>
      <protection locked="0"/>
    </xf>
    <xf numFmtId="9" fontId="84" fillId="0" borderId="1" xfId="1" applyFont="1" applyFill="1" applyBorder="1" applyAlignment="1" applyProtection="1">
      <alignment horizontal="justify" vertical="top" wrapText="1"/>
      <protection locked="0"/>
    </xf>
    <xf numFmtId="0" fontId="5" fillId="0" borderId="6" xfId="0" applyFont="1" applyBorder="1" applyAlignment="1">
      <alignment horizontal="left" vertical="center" wrapText="1"/>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5" fillId="0" borderId="1" xfId="1" applyFont="1" applyBorder="1" applyAlignment="1" applyProtection="1">
      <alignment horizontal="center" vertical="center" wrapText="1"/>
      <protection locked="0"/>
    </xf>
    <xf numFmtId="9" fontId="1" fillId="0" borderId="1" xfId="1" applyFont="1" applyFill="1" applyBorder="1" applyAlignment="1" applyProtection="1">
      <alignment horizontal="justify" vertical="top" wrapText="1"/>
      <protection locked="0"/>
    </xf>
    <xf numFmtId="9" fontId="1" fillId="0" borderId="6" xfId="1" applyFont="1" applyFill="1" applyBorder="1" applyAlignment="1" applyProtection="1">
      <alignment horizontal="justify" vertical="top" wrapText="1"/>
      <protection locked="0"/>
    </xf>
    <xf numFmtId="9" fontId="1" fillId="0" borderId="0" xfId="1" applyFont="1" applyFill="1" applyBorder="1" applyAlignment="1" applyProtection="1">
      <alignment horizontal="justify" vertical="top" wrapText="1"/>
      <protection locked="0"/>
    </xf>
    <xf numFmtId="9" fontId="67" fillId="0" borderId="1" xfId="1" applyFont="1" applyFill="1" applyBorder="1" applyAlignment="1" applyProtection="1">
      <alignment horizontal="justify" vertical="top" wrapText="1"/>
      <protection locked="0"/>
    </xf>
    <xf numFmtId="0" fontId="24" fillId="3" borderId="1"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7" fillId="0" borderId="1" xfId="0" applyFont="1" applyBorder="1" applyAlignment="1">
      <alignment horizontal="right" vertical="center" wrapText="1"/>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2" fillId="0" borderId="6" xfId="0" applyFont="1" applyBorder="1" applyAlignment="1" applyProtection="1">
      <alignment horizontal="justify" vertical="center" wrapText="1"/>
      <protection locked="0"/>
    </xf>
    <xf numFmtId="0" fontId="2" fillId="0" borderId="34" xfId="0" applyFont="1" applyBorder="1" applyAlignment="1" applyProtection="1">
      <alignment horizontal="justify" vertical="center" wrapText="1"/>
      <protection locked="0"/>
    </xf>
    <xf numFmtId="0" fontId="5" fillId="0" borderId="6" xfId="0" applyFont="1" applyBorder="1" applyAlignment="1" applyProtection="1">
      <alignment horizontal="center" vertical="center" textRotation="90" wrapText="1"/>
      <protection locked="0"/>
    </xf>
    <xf numFmtId="0" fontId="5" fillId="0" borderId="34" xfId="0" applyFont="1" applyBorder="1" applyAlignment="1" applyProtection="1">
      <alignment horizontal="center" vertical="center" textRotation="90" wrapText="1"/>
      <protection locked="0"/>
    </xf>
    <xf numFmtId="0" fontId="5" fillId="7" borderId="6" xfId="0" applyFont="1" applyFill="1" applyBorder="1" applyAlignment="1" applyProtection="1">
      <alignment horizontal="center" vertical="center" textRotation="90" wrapText="1"/>
      <protection locked="0"/>
    </xf>
    <xf numFmtId="0" fontId="5" fillId="7" borderId="34" xfId="0" applyFont="1" applyFill="1" applyBorder="1" applyAlignment="1" applyProtection="1">
      <alignment horizontal="center" vertical="center" textRotation="90" wrapText="1"/>
      <protection locked="0"/>
    </xf>
    <xf numFmtId="0" fontId="0" fillId="0" borderId="6"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0" fillId="0" borderId="6" xfId="0" applyBorder="1" applyAlignment="1" applyProtection="1">
      <alignment horizontal="center" vertical="center" textRotation="90" wrapText="1"/>
      <protection locked="0"/>
    </xf>
    <xf numFmtId="0" fontId="0" fillId="0" borderId="34" xfId="0" applyBorder="1" applyAlignment="1" applyProtection="1">
      <alignment horizontal="center" vertical="center" textRotation="90" wrapText="1"/>
      <protection locked="0"/>
    </xf>
    <xf numFmtId="0" fontId="19" fillId="0" borderId="0" xfId="0" applyFont="1" applyAlignment="1">
      <alignment horizontal="center"/>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textRotation="90" wrapText="1"/>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4" fillId="0" borderId="0" xfId="0" applyFont="1" applyAlignment="1">
      <alignment horizontal="left" wrapText="1"/>
    </xf>
    <xf numFmtId="0" fontId="4" fillId="0" borderId="16" xfId="0" applyFont="1" applyBorder="1" applyAlignment="1">
      <alignment horizontal="left"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2" xfId="0" applyFont="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4" fillId="4" borderId="1" xfId="0" applyFont="1" applyFill="1" applyBorder="1" applyAlignment="1">
      <alignment horizontal="center" vertical="center" textRotation="90" wrapText="1"/>
    </xf>
    <xf numFmtId="0" fontId="18" fillId="0" borderId="78" xfId="0" applyFont="1" applyBorder="1" applyAlignment="1" applyProtection="1">
      <alignment horizontal="center" vertical="center" wrapText="1"/>
      <protection locked="0"/>
    </xf>
    <xf numFmtId="0" fontId="15" fillId="0" borderId="77"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15" fillId="0" borderId="25" xfId="0" applyFont="1" applyBorder="1" applyAlignment="1" applyProtection="1">
      <alignment horizontal="justify" vertical="center" wrapText="1"/>
      <protection locked="0"/>
    </xf>
    <xf numFmtId="0" fontId="16" fillId="0" borderId="52" xfId="0" applyFont="1" applyBorder="1" applyAlignment="1">
      <alignment horizontal="left" vertical="center" wrapText="1"/>
    </xf>
    <xf numFmtId="0" fontId="16" fillId="0" borderId="78"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3" fillId="3" borderId="1" xfId="0" applyFont="1" applyFill="1" applyBorder="1" applyAlignment="1">
      <alignment horizontal="center" vertical="center" wrapText="1"/>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38" fillId="0" borderId="1" xfId="0" applyFont="1" applyBorder="1" applyAlignment="1">
      <alignment horizontal="center" vertical="center" textRotation="90" wrapText="1"/>
    </xf>
    <xf numFmtId="0" fontId="37" fillId="0" borderId="2" xfId="0" applyFont="1" applyBorder="1" applyAlignment="1">
      <alignment horizontal="center" vertical="center" wrapText="1"/>
    </xf>
    <xf numFmtId="0" fontId="37" fillId="0" borderId="35" xfId="0" applyFont="1" applyBorder="1" applyAlignment="1">
      <alignment horizontal="center" vertical="center" wrapText="1"/>
    </xf>
    <xf numFmtId="0" fontId="39" fillId="9" borderId="36"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8" fillId="0" borderId="6" xfId="0" applyFont="1" applyBorder="1" applyAlignment="1">
      <alignment horizontal="center" vertical="center" textRotation="90" wrapText="1"/>
    </xf>
    <xf numFmtId="0" fontId="8" fillId="0" borderId="34"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3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4" fillId="0" borderId="33" xfId="0" applyFont="1" applyBorder="1" applyAlignment="1">
      <alignment vertical="center" wrapText="1"/>
    </xf>
    <xf numFmtId="0" fontId="8" fillId="0" borderId="8"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36" xfId="0" applyFont="1" applyBorder="1" applyAlignment="1">
      <alignment horizontal="center" vertical="center" textRotation="90" wrapText="1"/>
    </xf>
    <xf numFmtId="0" fontId="47" fillId="0" borderId="37"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5" fillId="0" borderId="2" xfId="0" applyFont="1" applyBorder="1" applyAlignment="1">
      <alignment vertical="center"/>
    </xf>
    <xf numFmtId="0" fontId="6" fillId="0" borderId="0" xfId="0" applyFont="1" applyAlignment="1">
      <alignment horizontal="left" vertical="center"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0" fillId="19" borderId="52" xfId="0" applyFont="1" applyFill="1" applyBorder="1" applyAlignment="1">
      <alignment horizontal="center" vertical="center"/>
    </xf>
    <xf numFmtId="0" fontId="70" fillId="19" borderId="53" xfId="0" applyFont="1" applyFill="1" applyBorder="1" applyAlignment="1">
      <alignment horizontal="center" vertical="center"/>
    </xf>
    <xf numFmtId="0" fontId="70" fillId="20" borderId="52"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3" xfId="0" applyFont="1" applyFill="1" applyBorder="1" applyAlignment="1">
      <alignment horizontal="center" vertical="center"/>
    </xf>
    <xf numFmtId="0" fontId="6" fillId="17" borderId="1"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6" xfId="0" applyFont="1" applyFill="1" applyBorder="1" applyAlignment="1">
      <alignment horizontal="center" vertical="center"/>
    </xf>
    <xf numFmtId="0" fontId="2" fillId="17" borderId="1" xfId="0" applyFont="1" applyFill="1" applyBorder="1" applyAlignment="1">
      <alignment horizontal="center" vertical="center"/>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72" fillId="21" borderId="59" xfId="0" applyFont="1" applyFill="1" applyBorder="1" applyAlignment="1">
      <alignment horizontal="center" vertical="center" textRotation="90"/>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8"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9"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6" xfId="0" applyFont="1" applyFill="1" applyBorder="1" applyAlignment="1">
      <alignment horizontal="center" vertical="center"/>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32" xfId="0" applyFont="1" applyBorder="1" applyAlignment="1">
      <alignment horizontal="center" vertical="center" textRotation="90" wrapText="1"/>
    </xf>
    <xf numFmtId="0" fontId="16" fillId="0" borderId="62" xfId="0" applyFont="1" applyBorder="1" applyAlignment="1">
      <alignment horizontal="center" vertical="center" textRotation="90"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75" fillId="3" borderId="66"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8" xfId="0" applyFont="1" applyFill="1" applyBorder="1" applyAlignment="1">
      <alignment horizontal="center" vertical="center"/>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25" borderId="59"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9"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xf numFmtId="0" fontId="72" fillId="26" borderId="59" xfId="0" applyFont="1" applyFill="1" applyBorder="1" applyAlignment="1">
      <alignment horizontal="center" vertical="center" textRotation="90"/>
    </xf>
  </cellXfs>
  <cellStyles count="12">
    <cellStyle name="Millares" xfId="5" builtinId="3"/>
    <cellStyle name="Millares 2" xfId="3" xr:uid="{00000000-0005-0000-0000-000001000000}"/>
    <cellStyle name="Millares 3" xfId="4" xr:uid="{00000000-0005-0000-0000-000002000000}"/>
    <cellStyle name="Millares 3 2" xfId="6" xr:uid="{00000000-0005-0000-0000-000003000000}"/>
    <cellStyle name="Millares 3 3" xfId="8" xr:uid="{00000000-0005-0000-0000-000004000000}"/>
    <cellStyle name="Millares 3 4" xfId="10" xr:uid="{00000000-0005-0000-0000-000005000000}"/>
    <cellStyle name="Millares 4" xfId="7" xr:uid="{00000000-0005-0000-0000-000006000000}"/>
    <cellStyle name="Millares 5" xfId="9" xr:uid="{00000000-0005-0000-0000-000007000000}"/>
    <cellStyle name="Millares 6" xfId="11" xr:uid="{00000000-0005-0000-0000-000008000000}"/>
    <cellStyle name="Normal" xfId="0" builtinId="0"/>
    <cellStyle name="Normal 4" xfId="2" xr:uid="{00000000-0005-0000-0000-00000A000000}"/>
    <cellStyle name="Porcentaje" xfId="1" builtinId="5"/>
  </cellStyles>
  <dxfs count="275">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FF0000"/>
        </patternFill>
      </fill>
    </dxf>
    <dxf>
      <fill>
        <patternFill>
          <bgColor theme="9"/>
        </patternFill>
      </fill>
    </dxf>
    <dxf>
      <fill>
        <patternFill>
          <bgColor rgb="FFCCFF66"/>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274"/>
      <tableStyleElement type="headerRow" dxfId="2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em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718704</xdr:colOff>
      <xdr:row>1</xdr:row>
      <xdr:rowOff>492332</xdr:rowOff>
    </xdr:from>
    <xdr:to>
      <xdr:col>2</xdr:col>
      <xdr:colOff>943840</xdr:colOff>
      <xdr:row>4</xdr:row>
      <xdr:rowOff>566552</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18704" y="1091046"/>
          <a:ext cx="2293423" cy="173429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23</xdr:col>
      <xdr:colOff>537479</xdr:colOff>
      <xdr:row>2</xdr:row>
      <xdr:rowOff>124166</xdr:rowOff>
    </xdr:from>
    <xdr:to>
      <xdr:col>24</xdr:col>
      <xdr:colOff>1314334</xdr:colOff>
      <xdr:row>4</xdr:row>
      <xdr:rowOff>722657</xdr:rowOff>
    </xdr:to>
    <xdr:pic>
      <xdr:nvPicPr>
        <xdr:cNvPr id="2" name="Imagen 1">
          <a:extLst>
            <a:ext uri="{FF2B5EF4-FFF2-40B4-BE49-F238E27FC236}">
              <a16:creationId xmlns:a16="http://schemas.microsoft.com/office/drawing/2014/main" id="{5E20559C-C50A-4440-8546-7F77C20364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390550" y="1416845"/>
          <a:ext cx="1538855" cy="1564598"/>
        </a:xfrm>
        <a:prstGeom prst="rect">
          <a:avLst/>
        </a:prstGeom>
        <a:noFill/>
        <a:ln>
          <a:noFill/>
        </a:ln>
      </xdr:spPr>
    </xdr:pic>
    <xdr:clientData/>
  </xdr:twoCellAnchor>
  <xdr:twoCellAnchor editAs="oneCell">
    <xdr:from>
      <xdr:col>24</xdr:col>
      <xdr:colOff>1816553</xdr:colOff>
      <xdr:row>2</xdr:row>
      <xdr:rowOff>92381</xdr:rowOff>
    </xdr:from>
    <xdr:to>
      <xdr:col>24</xdr:col>
      <xdr:colOff>3442774</xdr:colOff>
      <xdr:row>4</xdr:row>
      <xdr:rowOff>804300</xdr:rowOff>
    </xdr:to>
    <xdr:pic>
      <xdr:nvPicPr>
        <xdr:cNvPr id="3" name="0 Imagen">
          <a:extLst>
            <a:ext uri="{FF2B5EF4-FFF2-40B4-BE49-F238E27FC236}">
              <a16:creationId xmlns:a16="http://schemas.microsoft.com/office/drawing/2014/main" id="{4B0CF758-1871-4F15-B56F-E9B70552A03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431624" y="1385060"/>
          <a:ext cx="1626221" cy="167802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23</xdr:col>
      <xdr:colOff>317499</xdr:colOff>
      <xdr:row>0</xdr:row>
      <xdr:rowOff>1290312</xdr:rowOff>
    </xdr:from>
    <xdr:to>
      <xdr:col>24</xdr:col>
      <xdr:colOff>746925</xdr:colOff>
      <xdr:row>3</xdr:row>
      <xdr:rowOff>970215</xdr:rowOff>
    </xdr:to>
    <xdr:pic>
      <xdr:nvPicPr>
        <xdr:cNvPr id="2" name="Imagen 1">
          <a:extLst>
            <a:ext uri="{FF2B5EF4-FFF2-40B4-BE49-F238E27FC236}">
              <a16:creationId xmlns:a16="http://schemas.microsoft.com/office/drawing/2014/main" id="{8B40972B-A9EA-426A-9529-CA20212FEF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145499" y="1290312"/>
          <a:ext cx="1651801" cy="1696028"/>
        </a:xfrm>
        <a:prstGeom prst="rect">
          <a:avLst/>
        </a:prstGeom>
        <a:noFill/>
        <a:ln>
          <a:noFill/>
        </a:ln>
      </xdr:spPr>
    </xdr:pic>
    <xdr:clientData/>
  </xdr:twoCellAnchor>
  <xdr:twoCellAnchor editAs="oneCell">
    <xdr:from>
      <xdr:col>24</xdr:col>
      <xdr:colOff>1365249</xdr:colOff>
      <xdr:row>0</xdr:row>
      <xdr:rowOff>1158875</xdr:rowOff>
    </xdr:from>
    <xdr:to>
      <xdr:col>24</xdr:col>
      <xdr:colOff>3317874</xdr:colOff>
      <xdr:row>3</xdr:row>
      <xdr:rowOff>857250</xdr:rowOff>
    </xdr:to>
    <xdr:pic>
      <xdr:nvPicPr>
        <xdr:cNvPr id="3" name="0 Imagen">
          <a:extLst>
            <a:ext uri="{FF2B5EF4-FFF2-40B4-BE49-F238E27FC236}">
              <a16:creationId xmlns:a16="http://schemas.microsoft.com/office/drawing/2014/main" id="{92F70920-CCE6-4A93-AC2D-EDCC205E38E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15624" y="1158875"/>
          <a:ext cx="1952625" cy="1714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23</xdr:col>
      <xdr:colOff>149680</xdr:colOff>
      <xdr:row>2</xdr:row>
      <xdr:rowOff>466048</xdr:rowOff>
    </xdr:from>
    <xdr:to>
      <xdr:col>24</xdr:col>
      <xdr:colOff>954667</xdr:colOff>
      <xdr:row>5</xdr:row>
      <xdr:rowOff>964251</xdr:rowOff>
    </xdr:to>
    <xdr:pic>
      <xdr:nvPicPr>
        <xdr:cNvPr id="2" name="Imagen 1">
          <a:extLst>
            <a:ext uri="{FF2B5EF4-FFF2-40B4-BE49-F238E27FC236}">
              <a16:creationId xmlns:a16="http://schemas.microsoft.com/office/drawing/2014/main" id="{44D3A9D8-BB42-4440-B1F2-049DA1FAFFD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1" y="1010334"/>
          <a:ext cx="1580595" cy="1586774"/>
        </a:xfrm>
        <a:prstGeom prst="rect">
          <a:avLst/>
        </a:prstGeom>
        <a:noFill/>
        <a:ln>
          <a:noFill/>
        </a:ln>
      </xdr:spPr>
    </xdr:pic>
    <xdr:clientData/>
  </xdr:twoCellAnchor>
  <xdr:twoCellAnchor editAs="oneCell">
    <xdr:from>
      <xdr:col>24</xdr:col>
      <xdr:colOff>1360715</xdr:colOff>
      <xdr:row>2</xdr:row>
      <xdr:rowOff>367393</xdr:rowOff>
    </xdr:from>
    <xdr:to>
      <xdr:col>24</xdr:col>
      <xdr:colOff>3165763</xdr:colOff>
      <xdr:row>5</xdr:row>
      <xdr:rowOff>909823</xdr:rowOff>
    </xdr:to>
    <xdr:pic>
      <xdr:nvPicPr>
        <xdr:cNvPr id="3" name="0 Imagen">
          <a:extLst>
            <a:ext uri="{FF2B5EF4-FFF2-40B4-BE49-F238E27FC236}">
              <a16:creationId xmlns:a16="http://schemas.microsoft.com/office/drawing/2014/main" id="{647E0372-5B0C-4DE0-A430-1A2841F630D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465394" y="911679"/>
          <a:ext cx="1805048" cy="16310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2" name="9 Imagen">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485" y="91008"/>
          <a:ext cx="1578737"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163285</xdr:colOff>
      <xdr:row>3</xdr:row>
      <xdr:rowOff>3986</xdr:rowOff>
    </xdr:from>
    <xdr:to>
      <xdr:col>24</xdr:col>
      <xdr:colOff>1153272</xdr:colOff>
      <xdr:row>5</xdr:row>
      <xdr:rowOff>16269</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39629" y="730267"/>
          <a:ext cx="1609112" cy="1691065"/>
        </a:xfrm>
        <a:prstGeom prst="rect">
          <a:avLst/>
        </a:prstGeom>
        <a:noFill/>
        <a:ln>
          <a:noFill/>
        </a:ln>
      </xdr:spPr>
    </xdr:pic>
    <xdr:clientData/>
  </xdr:twoCellAnchor>
  <xdr:twoCellAnchor editAs="oneCell">
    <xdr:from>
      <xdr:col>24</xdr:col>
      <xdr:colOff>1415144</xdr:colOff>
      <xdr:row>3</xdr:row>
      <xdr:rowOff>77072</xdr:rowOff>
    </xdr:from>
    <xdr:to>
      <xdr:col>24</xdr:col>
      <xdr:colOff>3226919</xdr:colOff>
      <xdr:row>5</xdr:row>
      <xdr:rowOff>464</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10613" y="803353"/>
          <a:ext cx="1811775" cy="1602174"/>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23</xdr:col>
      <xdr:colOff>544287</xdr:colOff>
      <xdr:row>0</xdr:row>
      <xdr:rowOff>124565</xdr:rowOff>
    </xdr:from>
    <xdr:to>
      <xdr:col>24</xdr:col>
      <xdr:colOff>1074964</xdr:colOff>
      <xdr:row>5</xdr:row>
      <xdr:rowOff>108857</xdr:rowOff>
    </xdr:to>
    <xdr:pic>
      <xdr:nvPicPr>
        <xdr:cNvPr id="2" name="Imagen 1">
          <a:extLst>
            <a:ext uri="{FF2B5EF4-FFF2-40B4-BE49-F238E27FC236}">
              <a16:creationId xmlns:a16="http://schemas.microsoft.com/office/drawing/2014/main" id="{08A35557-CDDF-4624-A663-D6763594613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59751" y="124565"/>
          <a:ext cx="1523999" cy="1685185"/>
        </a:xfrm>
        <a:prstGeom prst="rect">
          <a:avLst/>
        </a:prstGeom>
        <a:noFill/>
        <a:ln>
          <a:noFill/>
        </a:ln>
      </xdr:spPr>
    </xdr:pic>
    <xdr:clientData/>
  </xdr:twoCellAnchor>
  <xdr:twoCellAnchor editAs="oneCell">
    <xdr:from>
      <xdr:col>24</xdr:col>
      <xdr:colOff>1605643</xdr:colOff>
      <xdr:row>0</xdr:row>
      <xdr:rowOff>217714</xdr:rowOff>
    </xdr:from>
    <xdr:to>
      <xdr:col>24</xdr:col>
      <xdr:colOff>3197678</xdr:colOff>
      <xdr:row>5</xdr:row>
      <xdr:rowOff>27214</xdr:rowOff>
    </xdr:to>
    <xdr:pic>
      <xdr:nvPicPr>
        <xdr:cNvPr id="6" name="0 Imagen">
          <a:extLst>
            <a:ext uri="{FF2B5EF4-FFF2-40B4-BE49-F238E27FC236}">
              <a16:creationId xmlns:a16="http://schemas.microsoft.com/office/drawing/2014/main" id="{2CDD481A-5C3F-4D1E-BD64-7B5610BB1BF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914429" y="217714"/>
          <a:ext cx="1592035" cy="15103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23</xdr:col>
      <xdr:colOff>416718</xdr:colOff>
      <xdr:row>3</xdr:row>
      <xdr:rowOff>83345</xdr:rowOff>
    </xdr:from>
    <xdr:to>
      <xdr:col>24</xdr:col>
      <xdr:colOff>750093</xdr:colOff>
      <xdr:row>5</xdr:row>
      <xdr:rowOff>79318</xdr:rowOff>
    </xdr:to>
    <xdr:pic>
      <xdr:nvPicPr>
        <xdr:cNvPr id="2" name="Imagen 1">
          <a:extLst>
            <a:ext uri="{FF2B5EF4-FFF2-40B4-BE49-F238E27FC236}">
              <a16:creationId xmlns:a16="http://schemas.microsoft.com/office/drawing/2014/main" id="{97D7ED88-59FA-4C05-90E5-C9FC5BB912B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90718" y="809626"/>
          <a:ext cx="1285875" cy="1496161"/>
        </a:xfrm>
        <a:prstGeom prst="rect">
          <a:avLst/>
        </a:prstGeom>
        <a:noFill/>
        <a:ln>
          <a:noFill/>
        </a:ln>
      </xdr:spPr>
    </xdr:pic>
    <xdr:clientData/>
  </xdr:twoCellAnchor>
  <xdr:twoCellAnchor editAs="oneCell">
    <xdr:from>
      <xdr:col>24</xdr:col>
      <xdr:colOff>1166810</xdr:colOff>
      <xdr:row>3</xdr:row>
      <xdr:rowOff>147579</xdr:rowOff>
    </xdr:from>
    <xdr:to>
      <xdr:col>24</xdr:col>
      <xdr:colOff>2559842</xdr:colOff>
      <xdr:row>5</xdr:row>
      <xdr:rowOff>67409</xdr:rowOff>
    </xdr:to>
    <xdr:pic>
      <xdr:nvPicPr>
        <xdr:cNvPr id="3" name="0 Imagen">
          <a:extLst>
            <a:ext uri="{FF2B5EF4-FFF2-40B4-BE49-F238E27FC236}">
              <a16:creationId xmlns:a16="http://schemas.microsoft.com/office/drawing/2014/main" id="{65B2E275-02E6-4266-B9DC-66D7A79E7AC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693310" y="873860"/>
          <a:ext cx="1393032" cy="14200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23</xdr:col>
      <xdr:colOff>261939</xdr:colOff>
      <xdr:row>2</xdr:row>
      <xdr:rowOff>166686</xdr:rowOff>
    </xdr:from>
    <xdr:to>
      <xdr:col>24</xdr:col>
      <xdr:colOff>557886</xdr:colOff>
      <xdr:row>6</xdr:row>
      <xdr:rowOff>19785</xdr:rowOff>
    </xdr:to>
    <xdr:pic>
      <xdr:nvPicPr>
        <xdr:cNvPr id="2" name="Imagen 1">
          <a:extLst>
            <a:ext uri="{FF2B5EF4-FFF2-40B4-BE49-F238E27FC236}">
              <a16:creationId xmlns:a16="http://schemas.microsoft.com/office/drawing/2014/main" id="{2EA4A262-658D-4A18-9E5B-6BF09E532A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78502" y="726280"/>
          <a:ext cx="1248447" cy="1305661"/>
        </a:xfrm>
        <a:prstGeom prst="rect">
          <a:avLst/>
        </a:prstGeom>
        <a:noFill/>
        <a:ln>
          <a:noFill/>
        </a:ln>
      </xdr:spPr>
    </xdr:pic>
    <xdr:clientData/>
  </xdr:twoCellAnchor>
  <xdr:twoCellAnchor editAs="oneCell">
    <xdr:from>
      <xdr:col>24</xdr:col>
      <xdr:colOff>1035844</xdr:colOff>
      <xdr:row>2</xdr:row>
      <xdr:rowOff>4705</xdr:rowOff>
    </xdr:from>
    <xdr:to>
      <xdr:col>24</xdr:col>
      <xdr:colOff>2520878</xdr:colOff>
      <xdr:row>5</xdr:row>
      <xdr:rowOff>448411</xdr:rowOff>
    </xdr:to>
    <xdr:pic>
      <xdr:nvPicPr>
        <xdr:cNvPr id="3" name="0 Imagen">
          <a:extLst>
            <a:ext uri="{FF2B5EF4-FFF2-40B4-BE49-F238E27FC236}">
              <a16:creationId xmlns:a16="http://schemas.microsoft.com/office/drawing/2014/main" id="{1F85C8D8-730B-4E53-A68F-AFE991EBA89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204907" y="564299"/>
          <a:ext cx="1485034" cy="13604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24</xdr:col>
      <xdr:colOff>1864178</xdr:colOff>
      <xdr:row>1</xdr:row>
      <xdr:rowOff>319011</xdr:rowOff>
    </xdr:from>
    <xdr:to>
      <xdr:col>24</xdr:col>
      <xdr:colOff>3537857</xdr:colOff>
      <xdr:row>5</xdr:row>
      <xdr:rowOff>244928</xdr:rowOff>
    </xdr:to>
    <xdr:pic>
      <xdr:nvPicPr>
        <xdr:cNvPr id="2" name="Imagen 1">
          <a:extLst>
            <a:ext uri="{FF2B5EF4-FFF2-40B4-BE49-F238E27FC236}">
              <a16:creationId xmlns:a16="http://schemas.microsoft.com/office/drawing/2014/main" id="{24AB9C77-C938-4E8F-9940-2497AB86B9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091321" y="591154"/>
          <a:ext cx="1673679" cy="1722060"/>
        </a:xfrm>
        <a:prstGeom prst="rect">
          <a:avLst/>
        </a:prstGeom>
        <a:noFill/>
        <a:ln>
          <a:noFill/>
        </a:ln>
      </xdr:spPr>
    </xdr:pic>
    <xdr:clientData/>
  </xdr:twoCellAnchor>
  <xdr:twoCellAnchor editAs="oneCell">
    <xdr:from>
      <xdr:col>23</xdr:col>
      <xdr:colOff>530680</xdr:colOff>
      <xdr:row>1</xdr:row>
      <xdr:rowOff>349573</xdr:rowOff>
    </xdr:from>
    <xdr:to>
      <xdr:col>24</xdr:col>
      <xdr:colOff>1428750</xdr:colOff>
      <xdr:row>5</xdr:row>
      <xdr:rowOff>149677</xdr:rowOff>
    </xdr:to>
    <xdr:pic>
      <xdr:nvPicPr>
        <xdr:cNvPr id="3" name="0 Imagen">
          <a:extLst>
            <a:ext uri="{FF2B5EF4-FFF2-40B4-BE49-F238E27FC236}">
              <a16:creationId xmlns:a16="http://schemas.microsoft.com/office/drawing/2014/main" id="{6DAD6896-9DC1-4755-8037-40C5B940BCD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846144" y="621716"/>
          <a:ext cx="1809749" cy="15962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23</xdr:col>
      <xdr:colOff>353785</xdr:colOff>
      <xdr:row>1</xdr:row>
      <xdr:rowOff>179683</xdr:rowOff>
    </xdr:from>
    <xdr:to>
      <xdr:col>24</xdr:col>
      <xdr:colOff>842407</xdr:colOff>
      <xdr:row>4</xdr:row>
      <xdr:rowOff>238744</xdr:rowOff>
    </xdr:to>
    <xdr:pic>
      <xdr:nvPicPr>
        <xdr:cNvPr id="2" name="Imagen 1">
          <a:extLst>
            <a:ext uri="{FF2B5EF4-FFF2-40B4-BE49-F238E27FC236}">
              <a16:creationId xmlns:a16="http://schemas.microsoft.com/office/drawing/2014/main" id="{98F3A7A4-27DD-446F-B487-CB665A53DC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27785" y="533469"/>
          <a:ext cx="1481943" cy="1324525"/>
        </a:xfrm>
        <a:prstGeom prst="rect">
          <a:avLst/>
        </a:prstGeom>
        <a:noFill/>
        <a:ln>
          <a:noFill/>
        </a:ln>
      </xdr:spPr>
    </xdr:pic>
    <xdr:clientData/>
  </xdr:twoCellAnchor>
  <xdr:twoCellAnchor editAs="oneCell">
    <xdr:from>
      <xdr:col>24</xdr:col>
      <xdr:colOff>1347105</xdr:colOff>
      <xdr:row>1</xdr:row>
      <xdr:rowOff>190500</xdr:rowOff>
    </xdr:from>
    <xdr:to>
      <xdr:col>24</xdr:col>
      <xdr:colOff>3002228</xdr:colOff>
      <xdr:row>4</xdr:row>
      <xdr:rowOff>252351</xdr:rowOff>
    </xdr:to>
    <xdr:pic>
      <xdr:nvPicPr>
        <xdr:cNvPr id="3" name="0 Imagen">
          <a:extLst>
            <a:ext uri="{FF2B5EF4-FFF2-40B4-BE49-F238E27FC236}">
              <a16:creationId xmlns:a16="http://schemas.microsoft.com/office/drawing/2014/main" id="{332C3579-9909-43D3-9D48-F9384C12A64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914426" y="544286"/>
          <a:ext cx="1655123" cy="13273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857249</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612322</xdr:colOff>
      <xdr:row>2</xdr:row>
      <xdr:rowOff>208748</xdr:rowOff>
    </xdr:from>
    <xdr:to>
      <xdr:col>23</xdr:col>
      <xdr:colOff>1059814</xdr:colOff>
      <xdr:row>5</xdr:row>
      <xdr:rowOff>666128</xdr:rowOff>
    </xdr:to>
    <xdr:pic>
      <xdr:nvPicPr>
        <xdr:cNvPr id="2" name="Imagen 1">
          <a:extLst>
            <a:ext uri="{FF2B5EF4-FFF2-40B4-BE49-F238E27FC236}">
              <a16:creationId xmlns:a16="http://schemas.microsoft.com/office/drawing/2014/main" id="{A57BC9FA-DD15-4E55-9DAB-4E2E91DB7F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295179" y="916319"/>
          <a:ext cx="1590492" cy="1545952"/>
        </a:xfrm>
        <a:prstGeom prst="rect">
          <a:avLst/>
        </a:prstGeom>
        <a:noFill/>
        <a:ln>
          <a:noFill/>
        </a:ln>
      </xdr:spPr>
    </xdr:pic>
    <xdr:clientData/>
  </xdr:twoCellAnchor>
  <xdr:twoCellAnchor editAs="oneCell">
    <xdr:from>
      <xdr:col>23</xdr:col>
      <xdr:colOff>1673678</xdr:colOff>
      <xdr:row>2</xdr:row>
      <xdr:rowOff>163286</xdr:rowOff>
    </xdr:from>
    <xdr:to>
      <xdr:col>23</xdr:col>
      <xdr:colOff>3517445</xdr:colOff>
      <xdr:row>5</xdr:row>
      <xdr:rowOff>720558</xdr:rowOff>
    </xdr:to>
    <xdr:pic>
      <xdr:nvPicPr>
        <xdr:cNvPr id="3" name="0 Imagen">
          <a:extLst>
            <a:ext uri="{FF2B5EF4-FFF2-40B4-BE49-F238E27FC236}">
              <a16:creationId xmlns:a16="http://schemas.microsoft.com/office/drawing/2014/main" id="{D021ADDA-2200-40AC-ACCB-ED2F72AB228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99535" y="870857"/>
          <a:ext cx="1843767" cy="16458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639537</xdr:colOff>
      <xdr:row>2</xdr:row>
      <xdr:rowOff>13607</xdr:rowOff>
    </xdr:from>
    <xdr:to>
      <xdr:col>22</xdr:col>
      <xdr:colOff>966107</xdr:colOff>
      <xdr:row>6</xdr:row>
      <xdr:rowOff>430166</xdr:rowOff>
    </xdr:to>
    <xdr:pic>
      <xdr:nvPicPr>
        <xdr:cNvPr id="2" name="Imagen 1">
          <a:extLst>
            <a:ext uri="{FF2B5EF4-FFF2-40B4-BE49-F238E27FC236}">
              <a16:creationId xmlns:a16="http://schemas.microsoft.com/office/drawing/2014/main" id="{9D4D69AE-24B1-462E-AF6A-2992CA53778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31644" y="680357"/>
          <a:ext cx="1469570" cy="1573166"/>
        </a:xfrm>
        <a:prstGeom prst="rect">
          <a:avLst/>
        </a:prstGeom>
        <a:noFill/>
        <a:ln>
          <a:noFill/>
        </a:ln>
      </xdr:spPr>
    </xdr:pic>
    <xdr:clientData/>
  </xdr:twoCellAnchor>
  <xdr:twoCellAnchor editAs="oneCell">
    <xdr:from>
      <xdr:col>22</xdr:col>
      <xdr:colOff>1592033</xdr:colOff>
      <xdr:row>2</xdr:row>
      <xdr:rowOff>2781</xdr:rowOff>
    </xdr:from>
    <xdr:to>
      <xdr:col>22</xdr:col>
      <xdr:colOff>3265713</xdr:colOff>
      <xdr:row>6</xdr:row>
      <xdr:rowOff>430166</xdr:rowOff>
    </xdr:to>
    <xdr:pic>
      <xdr:nvPicPr>
        <xdr:cNvPr id="3" name="0 Imagen">
          <a:extLst>
            <a:ext uri="{FF2B5EF4-FFF2-40B4-BE49-F238E27FC236}">
              <a16:creationId xmlns:a16="http://schemas.microsoft.com/office/drawing/2014/main" id="{75B7E061-3271-400E-B63D-389078619D1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21227140" y="669531"/>
          <a:ext cx="1673680" cy="1583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row>
        <row r="29">
          <cell r="F29" t="str">
            <v>X</v>
          </cell>
          <cell r="X29">
            <v>30</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sheetData sheetId="1"/>
      <sheetData sheetId="2">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sheetData sheetId="4"/>
      <sheetData sheetId="5">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sheetData sheetId="1">
        <row r="23">
          <cell r="F23" t="str">
            <v>X</v>
          </cell>
          <cell r="X23">
            <v>85</v>
          </cell>
        </row>
        <row r="24">
          <cell r="F24" t="str">
            <v>X</v>
          </cell>
          <cell r="X24">
            <v>85</v>
          </cell>
        </row>
        <row r="25">
          <cell r="F25" t="str">
            <v>X</v>
          </cell>
          <cell r="X25">
            <v>85</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Y30"/>
  <sheetViews>
    <sheetView showGridLines="0" topLeftCell="A16" zoomScale="70" zoomScaleNormal="70" zoomScalePageLayoutView="70" workbookViewId="0">
      <selection activeCell="B1" sqref="B1:Y21"/>
    </sheetView>
  </sheetViews>
  <sheetFormatPr baseColWidth="10" defaultColWidth="11.42578125" defaultRowHeight="12" x14ac:dyDescent="0.2"/>
  <cols>
    <col min="1" max="1" width="29.710937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28.28515625" style="2" bestFit="1" customWidth="1"/>
    <col min="22" max="22" width="17.140625" style="1" hidden="1" customWidth="1"/>
    <col min="23" max="23" width="60.7109375" style="1" hidden="1" customWidth="1"/>
    <col min="24" max="24" width="11.42578125" style="1"/>
    <col min="25" max="25" width="72.85546875" style="1" customWidth="1"/>
    <col min="26" max="16384" width="11.42578125" style="1"/>
  </cols>
  <sheetData>
    <row r="1" spans="2:25" ht="47.25" customHeight="1" x14ac:dyDescent="0.35">
      <c r="B1" s="392" t="s">
        <v>318</v>
      </c>
      <c r="C1" s="392"/>
      <c r="D1" s="392"/>
      <c r="E1" s="392"/>
      <c r="F1" s="392"/>
      <c r="G1" s="392"/>
      <c r="H1" s="392"/>
      <c r="I1" s="392"/>
      <c r="J1" s="392"/>
      <c r="K1" s="392"/>
      <c r="L1" s="392"/>
      <c r="M1" s="392"/>
      <c r="N1" s="392"/>
      <c r="O1" s="392"/>
      <c r="P1" s="392"/>
      <c r="Q1" s="392"/>
      <c r="R1" s="392"/>
      <c r="S1" s="392"/>
      <c r="T1" s="392"/>
      <c r="U1" s="392"/>
    </row>
    <row r="2" spans="2:25" ht="54.75" customHeight="1" x14ac:dyDescent="0.35">
      <c r="B2" s="392" t="s">
        <v>319</v>
      </c>
      <c r="C2" s="392"/>
      <c r="D2" s="392"/>
      <c r="E2" s="392"/>
      <c r="F2" s="392"/>
      <c r="G2" s="392"/>
      <c r="H2" s="392"/>
      <c r="I2" s="392"/>
      <c r="J2" s="392"/>
      <c r="K2" s="392"/>
      <c r="L2" s="392"/>
      <c r="M2" s="392"/>
      <c r="N2" s="392"/>
      <c r="O2" s="392"/>
      <c r="P2" s="392"/>
      <c r="Q2" s="392"/>
      <c r="R2" s="392"/>
      <c r="S2" s="392"/>
      <c r="T2" s="392"/>
      <c r="U2" s="392"/>
    </row>
    <row r="3" spans="2:25" ht="52.5" customHeight="1" x14ac:dyDescent="0.35">
      <c r="C3" s="36"/>
      <c r="D3" s="36"/>
      <c r="E3" s="36"/>
      <c r="F3" s="36"/>
      <c r="G3" s="37"/>
      <c r="H3" s="36"/>
      <c r="I3" s="36"/>
      <c r="J3" s="36"/>
      <c r="K3" s="36"/>
      <c r="N3" s="3"/>
      <c r="P3" s="1"/>
      <c r="T3" s="2"/>
    </row>
    <row r="4" spans="2:25" s="15" customFormat="1" ht="24" customHeight="1" x14ac:dyDescent="0.25">
      <c r="D4" s="60" t="s">
        <v>66</v>
      </c>
      <c r="E4" s="396" t="s">
        <v>232</v>
      </c>
      <c r="F4" s="397"/>
      <c r="G4" s="397"/>
      <c r="H4" s="397"/>
      <c r="I4" s="397"/>
      <c r="J4" s="397"/>
      <c r="K4" s="397"/>
      <c r="L4" s="397"/>
      <c r="M4" s="397"/>
      <c r="N4" s="397"/>
      <c r="O4" s="397"/>
      <c r="P4" s="398"/>
      <c r="Q4" s="373" t="s">
        <v>64</v>
      </c>
      <c r="R4" s="374"/>
      <c r="S4" s="361">
        <v>2023</v>
      </c>
      <c r="T4" s="362"/>
      <c r="U4" s="363"/>
    </row>
    <row r="5" spans="2:25" s="15" customFormat="1" ht="71.25" customHeight="1" x14ac:dyDescent="0.25">
      <c r="D5" s="60" t="s">
        <v>63</v>
      </c>
      <c r="E5" s="364" t="s">
        <v>233</v>
      </c>
      <c r="F5" s="365"/>
      <c r="G5" s="365"/>
      <c r="H5" s="365"/>
      <c r="I5" s="365"/>
      <c r="J5" s="365"/>
      <c r="K5" s="365"/>
      <c r="L5" s="365"/>
      <c r="M5" s="365"/>
      <c r="N5" s="365"/>
      <c r="O5" s="365"/>
      <c r="P5" s="365"/>
      <c r="Q5" s="365"/>
      <c r="R5" s="365"/>
      <c r="S5" s="365"/>
      <c r="T5" s="365"/>
      <c r="U5" s="366"/>
    </row>
    <row r="6" spans="2:25" s="15" customFormat="1" ht="15" x14ac:dyDescent="0.25">
      <c r="B6" s="34"/>
      <c r="C6" s="34"/>
      <c r="H6" s="33"/>
      <c r="I6" s="25"/>
      <c r="J6" s="25"/>
      <c r="O6" s="33"/>
      <c r="P6" s="33"/>
      <c r="U6" s="33"/>
    </row>
    <row r="7" spans="2:25" s="25" customFormat="1" ht="30" customHeight="1" x14ac:dyDescent="0.25">
      <c r="B7" s="367" t="s">
        <v>61</v>
      </c>
      <c r="C7" s="367" t="s">
        <v>60</v>
      </c>
      <c r="D7" s="367" t="s">
        <v>58</v>
      </c>
      <c r="E7" s="393" t="s">
        <v>57</v>
      </c>
      <c r="F7" s="367" t="s">
        <v>56</v>
      </c>
      <c r="G7" s="367"/>
      <c r="H7" s="359" t="s">
        <v>51</v>
      </c>
      <c r="I7" s="369" t="s">
        <v>55</v>
      </c>
      <c r="J7" s="371" t="s">
        <v>54</v>
      </c>
      <c r="K7" s="372"/>
      <c r="L7" s="394" t="s">
        <v>53</v>
      </c>
      <c r="M7" s="367" t="s">
        <v>52</v>
      </c>
      <c r="N7" s="367"/>
      <c r="O7" s="359" t="s">
        <v>51</v>
      </c>
      <c r="P7" s="393" t="s">
        <v>50</v>
      </c>
      <c r="Q7" s="367" t="s">
        <v>49</v>
      </c>
      <c r="R7" s="368" t="s">
        <v>48</v>
      </c>
      <c r="S7" s="367" t="s">
        <v>47</v>
      </c>
      <c r="T7" s="369" t="s">
        <v>46</v>
      </c>
      <c r="U7" s="367" t="s">
        <v>45</v>
      </c>
      <c r="V7" s="358" t="s">
        <v>649</v>
      </c>
      <c r="W7" s="358"/>
      <c r="X7" s="358" t="s">
        <v>731</v>
      </c>
      <c r="Y7" s="358"/>
    </row>
    <row r="8" spans="2:25" s="25" customFormat="1" ht="87.75" customHeight="1" x14ac:dyDescent="0.25">
      <c r="B8" s="367"/>
      <c r="C8" s="367"/>
      <c r="D8" s="367"/>
      <c r="E8" s="393"/>
      <c r="F8" s="31" t="s">
        <v>41</v>
      </c>
      <c r="G8" s="31" t="s">
        <v>40</v>
      </c>
      <c r="H8" s="360"/>
      <c r="I8" s="370"/>
      <c r="J8" s="30" t="s">
        <v>43</v>
      </c>
      <c r="K8" s="29" t="s">
        <v>42</v>
      </c>
      <c r="L8" s="395"/>
      <c r="M8" s="28" t="s">
        <v>41</v>
      </c>
      <c r="N8" s="27" t="s">
        <v>40</v>
      </c>
      <c r="O8" s="360"/>
      <c r="P8" s="393"/>
      <c r="Q8" s="367"/>
      <c r="R8" s="368"/>
      <c r="S8" s="367"/>
      <c r="T8" s="370"/>
      <c r="U8" s="367"/>
      <c r="V8" s="26" t="s">
        <v>626</v>
      </c>
      <c r="W8" s="26" t="s">
        <v>39</v>
      </c>
      <c r="X8" s="26" t="s">
        <v>626</v>
      </c>
      <c r="Y8" s="26" t="s">
        <v>39</v>
      </c>
    </row>
    <row r="9" spans="2:25" s="15" customFormat="1" ht="198.75" customHeight="1" x14ac:dyDescent="0.25">
      <c r="B9" s="61" t="s">
        <v>621</v>
      </c>
      <c r="C9" s="62" t="s">
        <v>300</v>
      </c>
      <c r="D9" s="62" t="s">
        <v>234</v>
      </c>
      <c r="E9" s="18" t="s">
        <v>235</v>
      </c>
      <c r="F9" s="17">
        <v>3</v>
      </c>
      <c r="G9" s="17">
        <v>3</v>
      </c>
      <c r="H9" s="20" t="str">
        <f>INDEX([1]Listas!$L$4:$P$8,F9,G9)</f>
        <v>ALTA</v>
      </c>
      <c r="I9" s="63" t="s">
        <v>301</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302</v>
      </c>
      <c r="R9" s="18" t="s">
        <v>162</v>
      </c>
      <c r="S9" s="17" t="s">
        <v>236</v>
      </c>
      <c r="T9" s="61" t="s">
        <v>303</v>
      </c>
      <c r="U9" s="17" t="s">
        <v>304</v>
      </c>
      <c r="V9" s="68">
        <v>1</v>
      </c>
      <c r="W9" s="310" t="s">
        <v>694</v>
      </c>
      <c r="X9" s="352">
        <v>1</v>
      </c>
      <c r="Y9" s="311" t="s">
        <v>745</v>
      </c>
    </row>
    <row r="10" spans="2:25" s="15" customFormat="1" ht="147" customHeight="1" x14ac:dyDescent="0.25">
      <c r="B10" s="386" t="s">
        <v>305</v>
      </c>
      <c r="C10" s="388" t="s">
        <v>306</v>
      </c>
      <c r="D10" s="376" t="s">
        <v>237</v>
      </c>
      <c r="E10" s="390" t="s">
        <v>14</v>
      </c>
      <c r="F10" s="376">
        <v>4</v>
      </c>
      <c r="G10" s="376">
        <v>3</v>
      </c>
      <c r="H10" s="378" t="str">
        <f>INDEX([1]Listas!$L$4:$P$8,F10,G10)</f>
        <v>ALTA</v>
      </c>
      <c r="I10" s="380" t="s">
        <v>307</v>
      </c>
      <c r="J10" s="382" t="s">
        <v>20</v>
      </c>
      <c r="K10" s="384" t="s">
        <v>41</v>
      </c>
      <c r="L10" s="376">
        <f>'[1]Evaluación de Controles'!X5</f>
        <v>10</v>
      </c>
      <c r="M10" s="376">
        <f>IF('[1]Evaluación de Controles'!F5="X",IF(L10&gt;75,IF(F10&gt;2,F10-2,IF(F10&gt;1,F10-1,F10)),IF(L10&gt;50,IF(F10&gt;1,F10-1,F10),F10)),F10)</f>
        <v>4</v>
      </c>
      <c r="N10" s="376">
        <f>IF('[1]Evaluación de Controles'!H5="X",IF(L10&gt;75,IF(G10&gt;2,G10-2,IF(G10&gt;1,G10-1,G10)),IF(L10&gt;50,IF(G10&gt;1,G10-1,G10),G10)),G10)</f>
        <v>3</v>
      </c>
      <c r="O10" s="378" t="str">
        <f>INDEX([1]Listas!$L$4:$P$8,M10,N10)</f>
        <v>ALTA</v>
      </c>
      <c r="P10" s="382" t="s">
        <v>96</v>
      </c>
      <c r="Q10" s="386" t="s">
        <v>308</v>
      </c>
      <c r="R10" s="390" t="s">
        <v>239</v>
      </c>
      <c r="S10" s="376" t="s">
        <v>238</v>
      </c>
      <c r="T10" s="386" t="s">
        <v>309</v>
      </c>
      <c r="U10" s="17" t="s">
        <v>310</v>
      </c>
      <c r="V10" s="68">
        <v>0.25</v>
      </c>
      <c r="W10" s="311" t="s">
        <v>695</v>
      </c>
      <c r="X10" s="352">
        <v>0.5</v>
      </c>
      <c r="Y10" s="311" t="s">
        <v>746</v>
      </c>
    </row>
    <row r="11" spans="2:25" s="15" customFormat="1" ht="105" customHeight="1" x14ac:dyDescent="0.25">
      <c r="B11" s="387"/>
      <c r="C11" s="389"/>
      <c r="D11" s="377"/>
      <c r="E11" s="391"/>
      <c r="F11" s="377"/>
      <c r="G11" s="377"/>
      <c r="H11" s="379"/>
      <c r="I11" s="381"/>
      <c r="J11" s="383"/>
      <c r="K11" s="385"/>
      <c r="L11" s="377"/>
      <c r="M11" s="377"/>
      <c r="N11" s="377"/>
      <c r="O11" s="379"/>
      <c r="P11" s="383"/>
      <c r="Q11" s="387"/>
      <c r="R11" s="391"/>
      <c r="S11" s="377"/>
      <c r="T11" s="387"/>
      <c r="U11" s="17" t="s">
        <v>311</v>
      </c>
      <c r="V11" s="68">
        <v>0.25</v>
      </c>
      <c r="W11" s="312" t="s">
        <v>696</v>
      </c>
      <c r="X11" s="352">
        <v>0.5</v>
      </c>
      <c r="Y11" s="311" t="s">
        <v>747</v>
      </c>
    </row>
    <row r="12" spans="2:25" s="15" customFormat="1" ht="63" x14ac:dyDescent="0.25">
      <c r="B12" s="387"/>
      <c r="C12" s="389"/>
      <c r="D12" s="377"/>
      <c r="E12" s="391"/>
      <c r="F12" s="377"/>
      <c r="G12" s="377"/>
      <c r="H12" s="379"/>
      <c r="I12" s="381"/>
      <c r="J12" s="383"/>
      <c r="K12" s="385"/>
      <c r="L12" s="377"/>
      <c r="M12" s="377"/>
      <c r="N12" s="377"/>
      <c r="O12" s="379"/>
      <c r="P12" s="383"/>
      <c r="Q12" s="387"/>
      <c r="R12" s="391"/>
      <c r="S12" s="377"/>
      <c r="T12" s="387"/>
      <c r="U12" s="17" t="s">
        <v>312</v>
      </c>
      <c r="V12" s="68">
        <v>0.25</v>
      </c>
      <c r="W12" s="312" t="s">
        <v>697</v>
      </c>
      <c r="X12" s="352">
        <v>0.5</v>
      </c>
      <c r="Y12" s="311" t="s">
        <v>748</v>
      </c>
    </row>
    <row r="13" spans="2:25" s="15" customFormat="1" ht="209.25" customHeight="1" x14ac:dyDescent="0.25">
      <c r="B13" s="61" t="s">
        <v>313</v>
      </c>
      <c r="C13" s="61" t="s">
        <v>314</v>
      </c>
      <c r="D13" s="17" t="s">
        <v>240</v>
      </c>
      <c r="E13" s="18" t="s">
        <v>74</v>
      </c>
      <c r="F13" s="17">
        <v>4</v>
      </c>
      <c r="G13" s="17">
        <v>3</v>
      </c>
      <c r="H13" s="20" t="str">
        <f>INDEX([1]Listas!$L$4:$P$8,F13,G13)</f>
        <v>ALTA</v>
      </c>
      <c r="I13" s="21" t="s">
        <v>241</v>
      </c>
      <c r="J13" s="19" t="s">
        <v>169</v>
      </c>
      <c r="K13" s="44" t="s">
        <v>41</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315</v>
      </c>
      <c r="R13" s="18" t="s">
        <v>242</v>
      </c>
      <c r="S13" s="17" t="s">
        <v>238</v>
      </c>
      <c r="T13" s="17" t="s">
        <v>316</v>
      </c>
      <c r="U13" s="17" t="s">
        <v>317</v>
      </c>
      <c r="V13" s="68">
        <v>0.25</v>
      </c>
      <c r="W13" s="312" t="s">
        <v>732</v>
      </c>
      <c r="X13" s="352">
        <v>0.5</v>
      </c>
      <c r="Y13" s="311" t="s">
        <v>751</v>
      </c>
    </row>
    <row r="14" spans="2:25" s="15" customFormat="1" ht="84.75" hidden="1" customHeight="1" x14ac:dyDescent="0.25">
      <c r="B14" s="17"/>
      <c r="C14" s="22"/>
      <c r="D14" s="17"/>
      <c r="E14" s="18"/>
      <c r="F14" s="17"/>
      <c r="G14" s="17"/>
      <c r="H14" s="20"/>
      <c r="I14" s="21"/>
      <c r="J14" s="19"/>
      <c r="K14" s="44"/>
      <c r="L14" s="17"/>
      <c r="M14" s="17"/>
      <c r="N14" s="17"/>
      <c r="O14" s="20"/>
      <c r="P14" s="19"/>
      <c r="Q14" s="17"/>
      <c r="R14" s="18"/>
      <c r="S14" s="17"/>
      <c r="T14" s="17"/>
      <c r="U14" s="17"/>
      <c r="Y14" s="354" t="s">
        <v>749</v>
      </c>
    </row>
    <row r="15" spans="2:25" s="15" customFormat="1" ht="102" hidden="1" customHeight="1" x14ac:dyDescent="0.25">
      <c r="B15" s="17"/>
      <c r="C15" s="22"/>
      <c r="D15" s="17"/>
      <c r="E15" s="18"/>
      <c r="F15" s="17"/>
      <c r="G15" s="17"/>
      <c r="H15" s="20"/>
      <c r="I15" s="21"/>
      <c r="J15" s="19"/>
      <c r="K15" s="44"/>
      <c r="L15" s="17"/>
      <c r="M15" s="17"/>
      <c r="N15" s="17"/>
      <c r="O15" s="20"/>
      <c r="P15" s="19"/>
      <c r="Q15" s="17"/>
      <c r="R15" s="18"/>
      <c r="S15" s="17"/>
      <c r="T15" s="17"/>
      <c r="U15" s="17"/>
      <c r="Y15" s="355" t="s">
        <v>697</v>
      </c>
    </row>
    <row r="16" spans="2:25" s="15" customFormat="1" ht="15.75" x14ac:dyDescent="0.25">
      <c r="B16" s="42"/>
      <c r="C16" s="23"/>
      <c r="D16" s="42"/>
      <c r="E16" s="45"/>
      <c r="F16" s="42"/>
      <c r="G16" s="42"/>
      <c r="H16" s="46"/>
      <c r="I16" s="47"/>
      <c r="J16" s="48"/>
      <c r="K16" s="48"/>
      <c r="L16" s="42"/>
      <c r="M16" s="42"/>
      <c r="N16" s="42"/>
      <c r="O16" s="46"/>
      <c r="P16" s="48"/>
      <c r="Q16" s="42"/>
      <c r="R16" s="45"/>
      <c r="S16" s="42"/>
      <c r="T16" s="42"/>
      <c r="U16" s="42"/>
      <c r="Y16" s="356"/>
    </row>
    <row r="17" spans="2:25" ht="15" x14ac:dyDescent="0.2">
      <c r="F17" s="375" t="s">
        <v>6</v>
      </c>
      <c r="G17" s="375"/>
      <c r="H17" s="7">
        <f>COUNTIF(H9:H13,"BAJA")</f>
        <v>0</v>
      </c>
      <c r="I17" s="1"/>
      <c r="J17" s="1"/>
      <c r="M17" s="375" t="s">
        <v>6</v>
      </c>
      <c r="N17" s="375"/>
      <c r="O17" s="7">
        <f>COUNTIF(O9:O13,"BAJA")</f>
        <v>0</v>
      </c>
      <c r="P17" s="1"/>
      <c r="U17" s="1"/>
      <c r="Y17" s="356"/>
    </row>
    <row r="18" spans="2:25" ht="15" x14ac:dyDescent="0.2">
      <c r="F18" s="375" t="s">
        <v>5</v>
      </c>
      <c r="G18" s="375"/>
      <c r="H18" s="7">
        <f>COUNTIF(H9:H13,"MODERADA")</f>
        <v>0</v>
      </c>
      <c r="I18" s="1"/>
      <c r="J18" s="1"/>
      <c r="M18" s="375" t="s">
        <v>5</v>
      </c>
      <c r="N18" s="375"/>
      <c r="O18" s="7">
        <f>COUNTIF(O9:O13,"MODERADA")</f>
        <v>1</v>
      </c>
      <c r="P18" s="1"/>
      <c r="U18" s="1"/>
      <c r="Y18" s="356"/>
    </row>
    <row r="19" spans="2:25" ht="27" customHeight="1" x14ac:dyDescent="0.25">
      <c r="B19" s="49"/>
      <c r="D19" s="12"/>
      <c r="F19" s="375" t="s">
        <v>4</v>
      </c>
      <c r="G19" s="375"/>
      <c r="H19" s="7">
        <f>COUNTIF(H9:H13,"ALTA")</f>
        <v>3</v>
      </c>
      <c r="I19" s="1"/>
      <c r="J19" s="1"/>
      <c r="M19" s="375" t="s">
        <v>4</v>
      </c>
      <c r="N19" s="375"/>
      <c r="O19" s="7">
        <f>COUNTIF(O9:O13,"ALTA")</f>
        <v>2</v>
      </c>
      <c r="P19" s="1"/>
      <c r="U19" s="1"/>
      <c r="Y19" s="356" t="s">
        <v>750</v>
      </c>
    </row>
    <row r="20" spans="2:25" ht="15.75" x14ac:dyDescent="0.2">
      <c r="B20" s="50" t="s">
        <v>3</v>
      </c>
      <c r="D20" s="10" t="s">
        <v>2</v>
      </c>
      <c r="F20" s="375" t="s">
        <v>1</v>
      </c>
      <c r="G20" s="375"/>
      <c r="H20" s="7">
        <f>COUNTIF(H9:H13,"EXTREMA")</f>
        <v>0</v>
      </c>
      <c r="I20" s="1"/>
      <c r="J20" s="1"/>
      <c r="M20" s="375" t="s">
        <v>1</v>
      </c>
      <c r="N20" s="375"/>
      <c r="O20" s="7">
        <f>COUNTIF(O9:O13,"EXTREMA")</f>
        <v>0</v>
      </c>
      <c r="P20" s="1"/>
      <c r="U20" s="1"/>
      <c r="Y20" s="356"/>
    </row>
    <row r="21" spans="2:25" ht="29.25" customHeight="1" x14ac:dyDescent="0.2">
      <c r="B21" s="51"/>
      <c r="F21" s="52"/>
      <c r="G21" s="52"/>
      <c r="H21" s="53"/>
      <c r="I21" s="1"/>
      <c r="J21" s="1"/>
      <c r="M21" s="52"/>
      <c r="N21" s="52"/>
      <c r="O21" s="53"/>
      <c r="P21" s="1"/>
      <c r="U21" s="1"/>
      <c r="Y21" s="356"/>
    </row>
    <row r="22" spans="2:25" ht="29.25" customHeight="1" x14ac:dyDescent="0.25">
      <c r="B22" s="54"/>
      <c r="F22" s="52"/>
      <c r="G22" s="52"/>
      <c r="H22" s="53"/>
      <c r="I22" s="1"/>
      <c r="J22" s="1"/>
      <c r="M22" s="52"/>
      <c r="N22" s="52"/>
      <c r="O22" s="53"/>
      <c r="P22" s="1"/>
      <c r="U22" s="1"/>
    </row>
    <row r="23" spans="2:25" ht="29.25" customHeight="1" x14ac:dyDescent="0.2">
      <c r="B23" s="50"/>
      <c r="F23" s="52"/>
      <c r="G23" s="52"/>
      <c r="H23" s="53"/>
      <c r="I23" s="1"/>
      <c r="J23" s="1"/>
      <c r="M23" s="52"/>
      <c r="N23" s="52"/>
      <c r="O23" s="53"/>
      <c r="P23" s="1"/>
      <c r="U23" s="1"/>
    </row>
    <row r="24" spans="2:25" ht="15.75" x14ac:dyDescent="0.2">
      <c r="B24" s="6"/>
      <c r="C24" s="5"/>
      <c r="D24" s="64"/>
      <c r="E24" s="64"/>
      <c r="F24" s="64"/>
    </row>
    <row r="30" spans="2:25" s="55" customFormat="1" x14ac:dyDescent="0.25">
      <c r="I30" s="56"/>
      <c r="J30" s="56"/>
    </row>
  </sheetData>
  <mergeCells count="52">
    <mergeCell ref="X7:Y7"/>
    <mergeCell ref="B1:U1"/>
    <mergeCell ref="B2:U2"/>
    <mergeCell ref="B7:B8"/>
    <mergeCell ref="C7:C8"/>
    <mergeCell ref="D7:D8"/>
    <mergeCell ref="E7:E8"/>
    <mergeCell ref="F7:G7"/>
    <mergeCell ref="L7:L8"/>
    <mergeCell ref="M7:N7"/>
    <mergeCell ref="S7:S8"/>
    <mergeCell ref="T7:T8"/>
    <mergeCell ref="O7:O8"/>
    <mergeCell ref="P7:P8"/>
    <mergeCell ref="Q7:Q8"/>
    <mergeCell ref="E4:P4"/>
    <mergeCell ref="T10:T12"/>
    <mergeCell ref="O10:O12"/>
    <mergeCell ref="P10:P12"/>
    <mergeCell ref="Q10:Q12"/>
    <mergeCell ref="R10:R12"/>
    <mergeCell ref="S10:S12"/>
    <mergeCell ref="B10:B12"/>
    <mergeCell ref="C10:C12"/>
    <mergeCell ref="D10:D12"/>
    <mergeCell ref="E10:E12"/>
    <mergeCell ref="F10:F12"/>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V7:W7"/>
    <mergeCell ref="H7:H8"/>
    <mergeCell ref="S4:U4"/>
    <mergeCell ref="E5:U5"/>
    <mergeCell ref="U7:U8"/>
    <mergeCell ref="R7:R8"/>
    <mergeCell ref="I7:I8"/>
    <mergeCell ref="J7:K7"/>
    <mergeCell ref="Q4:R4"/>
  </mergeCells>
  <conditionalFormatting sqref="D3:E3 L3:M3">
    <cfRule type="colorScale" priority="1">
      <colorScale>
        <cfvo type="num" val="1"/>
        <cfvo type="num" val="3"/>
        <cfvo type="num" val="5"/>
        <color theme="6" tint="-0.499984740745262"/>
        <color rgb="FFFFFF00"/>
        <color rgb="FFC00000"/>
      </colorScale>
    </cfRule>
  </conditionalFormatting>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G3 N3">
    <cfRule type="cellIs" dxfId="272" priority="2" operator="equal">
      <formula>"EXTREMA"</formula>
    </cfRule>
    <cfRule type="cellIs" dxfId="271" priority="3" operator="equal">
      <formula>"ALTA"</formula>
    </cfRule>
    <cfRule type="cellIs" dxfId="270" priority="4" operator="equal">
      <formula>"MODERADA"</formula>
    </cfRule>
    <cfRule type="cellIs" dxfId="269" priority="5" operator="equal">
      <formula>"BAJA"</formula>
    </cfRule>
  </conditionalFormatting>
  <conditionalFormatting sqref="H9:H10 H13:H15 O13:O15">
    <cfRule type="cellIs" dxfId="268" priority="17" operator="equal">
      <formula>"MODERADA"</formula>
    </cfRule>
    <cfRule type="cellIs" dxfId="267" priority="18" operator="equal">
      <formula>"BAJA"</formula>
    </cfRule>
  </conditionalFormatting>
  <conditionalFormatting sqref="H9:H10 O13:O15 H13:H16">
    <cfRule type="cellIs" dxfId="266" priority="15" operator="equal">
      <formula>"EXTREMA"</formula>
    </cfRule>
    <cfRule type="cellIs" dxfId="265" priority="16" operator="equal">
      <formula>"ALTA"</formula>
    </cfRule>
  </conditionalFormatting>
  <conditionalFormatting sqref="H16">
    <cfRule type="cellIs" dxfId="264" priority="22" operator="equal">
      <formula>"MODERADA"</formula>
    </cfRule>
    <cfRule type="cellIs" dxfId="263"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O7:O8">
    <cfRule type="cellIs" dxfId="262" priority="7" operator="equal">
      <formula>"EXTREMA"</formula>
    </cfRule>
    <cfRule type="cellIs" dxfId="261" priority="8" operator="equal">
      <formula>"ALTA"</formula>
    </cfRule>
    <cfRule type="cellIs" dxfId="260" priority="9" operator="equal">
      <formula>"MODERADA"</formula>
    </cfRule>
    <cfRule type="cellIs" dxfId="259" priority="10" operator="equal">
      <formula>"BAJA"</formula>
    </cfRule>
  </conditionalFormatting>
  <conditionalFormatting sqref="O9:O10">
    <cfRule type="cellIs" dxfId="258" priority="11" operator="equal">
      <formula>"EXTREMA"</formula>
    </cfRule>
    <cfRule type="cellIs" dxfId="257" priority="12" operator="equal">
      <formula>"ALTA"</formula>
    </cfRule>
    <cfRule type="cellIs" dxfId="256" priority="13" operator="equal">
      <formula>"MODERADA"</formula>
    </cfRule>
    <cfRule type="cellIs" dxfId="255"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disablePrompts="1" count="2">
        <x14:dataValidation type="list" showInputMessage="1" showErrorMessage="1" xr:uid="{00000000-0002-0000-0000-000000000000}">
          <x14:formula1>
            <xm:f>'\\Sistemas-11\shared\Users\Usuario\Desktop\INDEPORTES 2020\CUERENTENA01\SEGUIMIENTOS INDEPORTES\SEGUIMIENTO MAPA DE RISGOS INSTITUCIONAL\[Mapa de Riesgos Procesos Apoyo al 31 Marzo 2020.xlsx]Listas'!#REF!</xm:f>
          </x14:formula1>
          <xm:sqref>E9:E10 J9:J10 J13:J15 E13:E16</xm:sqref>
        </x14:dataValidation>
        <x14:dataValidation type="list" showInputMessage="1" showErrorMessage="1" xr:uid="{00000000-0002-0000-0000-000001000000}">
          <x14:formula1>
            <xm:f>'\\Sistemas-11\shared\Users\Usuario\Desktop\INDEPORTES 2020\CUERENTENA01\SEGUIMIENTOS INDEPORTES\SEGUIMIENTO MAPA DE RISGOS INSTITUCIONAL\[Mapa de Riesgos Procesos Apoyo al 31 Marzo 2020.xlsx]Listas'!#REF!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x14ac:dyDescent="0.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x14ac:dyDescent="0.35">
      <c r="B1" s="43"/>
      <c r="C1" s="43"/>
      <c r="D1" s="43"/>
      <c r="E1" s="392" t="s">
        <v>318</v>
      </c>
      <c r="F1" s="392"/>
      <c r="G1" s="392"/>
      <c r="H1" s="392"/>
      <c r="I1" s="392"/>
      <c r="J1" s="392"/>
      <c r="K1" s="392"/>
      <c r="L1" s="392"/>
      <c r="M1" s="392"/>
      <c r="N1" s="392"/>
      <c r="O1" s="392"/>
      <c r="P1" s="392"/>
      <c r="Q1" s="392"/>
      <c r="R1" s="392"/>
      <c r="S1" s="392"/>
      <c r="T1" s="392"/>
      <c r="U1" s="392"/>
      <c r="V1" s="392"/>
      <c r="W1" s="392"/>
      <c r="X1" s="392"/>
    </row>
    <row r="2" spans="1:33" ht="21" x14ac:dyDescent="0.35">
      <c r="B2" s="43"/>
      <c r="C2" s="43"/>
      <c r="D2" s="43"/>
      <c r="E2" s="392" t="s">
        <v>319</v>
      </c>
      <c r="F2" s="392"/>
      <c r="G2" s="392"/>
      <c r="H2" s="392"/>
      <c r="I2" s="392"/>
      <c r="J2" s="392"/>
      <c r="K2" s="392"/>
      <c r="L2" s="392"/>
      <c r="M2" s="392"/>
      <c r="N2" s="392"/>
      <c r="O2" s="392"/>
      <c r="P2" s="392"/>
      <c r="Q2" s="392"/>
      <c r="R2" s="392"/>
      <c r="S2" s="392"/>
      <c r="T2" s="392"/>
      <c r="U2" s="392"/>
      <c r="V2" s="392"/>
      <c r="W2" s="392"/>
      <c r="X2" s="392"/>
    </row>
    <row r="3" spans="1:33" ht="73.5" customHeight="1" x14ac:dyDescent="0.35">
      <c r="B3" s="43"/>
      <c r="C3" s="43"/>
      <c r="D3" s="43"/>
      <c r="G3" s="36"/>
      <c r="H3" s="36"/>
      <c r="I3" s="36"/>
      <c r="J3" s="36"/>
      <c r="K3" s="37"/>
      <c r="L3" s="36"/>
      <c r="M3" s="36"/>
      <c r="N3" s="36"/>
      <c r="O3" s="36"/>
      <c r="P3" s="1"/>
      <c r="R3" s="3"/>
      <c r="S3" s="3"/>
      <c r="U3" s="1"/>
      <c r="V3" s="1"/>
    </row>
    <row r="4" spans="1:33" ht="21.75" thickBot="1" x14ac:dyDescent="0.4">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x14ac:dyDescent="0.25">
      <c r="A5" s="13"/>
      <c r="D5" s="283" t="s">
        <v>66</v>
      </c>
      <c r="E5" s="420" t="s">
        <v>112</v>
      </c>
      <c r="F5" s="420"/>
      <c r="G5" s="420"/>
      <c r="H5" s="420"/>
      <c r="I5" s="420"/>
      <c r="J5" s="420"/>
      <c r="K5" s="420"/>
      <c r="L5" s="420"/>
      <c r="M5" s="420"/>
      <c r="N5" s="420"/>
      <c r="O5" s="420"/>
      <c r="P5" s="420"/>
      <c r="Q5" s="421" t="s">
        <v>64</v>
      </c>
      <c r="R5" s="421"/>
      <c r="S5" s="422">
        <v>2022</v>
      </c>
      <c r="T5" s="422"/>
      <c r="U5" s="423"/>
      <c r="V5" s="35"/>
      <c r="X5" s="35"/>
    </row>
    <row r="6" spans="1:33" s="15" customFormat="1" ht="48.75" customHeight="1" thickBot="1" x14ac:dyDescent="0.3">
      <c r="A6" s="13"/>
      <c r="D6" s="284" t="s">
        <v>63</v>
      </c>
      <c r="E6" s="429" t="s">
        <v>111</v>
      </c>
      <c r="F6" s="429"/>
      <c r="G6" s="429"/>
      <c r="H6" s="429"/>
      <c r="I6" s="429"/>
      <c r="J6" s="429"/>
      <c r="K6" s="429"/>
      <c r="L6" s="429"/>
      <c r="M6" s="429"/>
      <c r="N6" s="429"/>
      <c r="O6" s="429"/>
      <c r="P6" s="429"/>
      <c r="Q6" s="429"/>
      <c r="R6" s="429"/>
      <c r="S6" s="429"/>
      <c r="T6" s="429"/>
      <c r="U6" s="430"/>
      <c r="V6" s="42"/>
      <c r="X6" s="42"/>
    </row>
    <row r="7" spans="1:33" s="15" customFormat="1" ht="15" x14ac:dyDescent="0.25">
      <c r="A7" s="13"/>
      <c r="B7" s="34"/>
      <c r="C7" s="34"/>
      <c r="H7" s="33"/>
      <c r="I7" s="25"/>
      <c r="J7" s="25"/>
      <c r="O7" s="33"/>
      <c r="P7" s="33"/>
      <c r="U7" s="33"/>
      <c r="V7" s="33"/>
      <c r="X7" s="33"/>
    </row>
    <row r="8" spans="1:33" s="25" customFormat="1" ht="39.75" customHeight="1" x14ac:dyDescent="0.25">
      <c r="A8" s="13"/>
      <c r="B8" s="367" t="s">
        <v>61</v>
      </c>
      <c r="C8" s="367" t="s">
        <v>60</v>
      </c>
      <c r="D8" s="367" t="s">
        <v>58</v>
      </c>
      <c r="E8" s="393" t="s">
        <v>57</v>
      </c>
      <c r="F8" s="367" t="s">
        <v>56</v>
      </c>
      <c r="G8" s="367"/>
      <c r="H8" s="359" t="s">
        <v>51</v>
      </c>
      <c r="I8" s="369" t="s">
        <v>55</v>
      </c>
      <c r="J8" s="371" t="s">
        <v>54</v>
      </c>
      <c r="K8" s="372"/>
      <c r="L8" s="394" t="s">
        <v>53</v>
      </c>
      <c r="M8" s="367" t="s">
        <v>52</v>
      </c>
      <c r="N8" s="367"/>
      <c r="O8" s="359" t="s">
        <v>51</v>
      </c>
      <c r="P8" s="393" t="s">
        <v>50</v>
      </c>
      <c r="Q8" s="367" t="s">
        <v>49</v>
      </c>
      <c r="R8" s="368" t="s">
        <v>48</v>
      </c>
      <c r="S8" s="367" t="s">
        <v>47</v>
      </c>
      <c r="T8" s="369" t="s">
        <v>46</v>
      </c>
      <c r="U8" s="367" t="s">
        <v>45</v>
      </c>
      <c r="V8" s="437" t="s">
        <v>44</v>
      </c>
      <c r="W8" s="438"/>
      <c r="X8" s="437" t="s">
        <v>270</v>
      </c>
      <c r="Y8" s="439"/>
      <c r="Z8" s="358" t="s">
        <v>622</v>
      </c>
      <c r="AA8" s="358"/>
      <c r="AB8" s="358" t="s">
        <v>623</v>
      </c>
      <c r="AC8" s="358"/>
      <c r="AD8" s="358" t="s">
        <v>624</v>
      </c>
      <c r="AE8" s="358"/>
      <c r="AF8" s="358" t="s">
        <v>625</v>
      </c>
      <c r="AG8" s="358"/>
    </row>
    <row r="9" spans="1:33" s="25" customFormat="1" ht="90" customHeight="1" x14ac:dyDescent="0.25">
      <c r="A9" s="13"/>
      <c r="B9" s="367"/>
      <c r="C9" s="367"/>
      <c r="D9" s="367"/>
      <c r="E9" s="393"/>
      <c r="F9" s="31" t="s">
        <v>41</v>
      </c>
      <c r="G9" s="31" t="s">
        <v>40</v>
      </c>
      <c r="H9" s="360"/>
      <c r="I9" s="370"/>
      <c r="J9" s="30" t="s">
        <v>43</v>
      </c>
      <c r="K9" s="29" t="s">
        <v>42</v>
      </c>
      <c r="L9" s="395"/>
      <c r="M9" s="28" t="s">
        <v>41</v>
      </c>
      <c r="N9" s="27" t="s">
        <v>40</v>
      </c>
      <c r="O9" s="360"/>
      <c r="P9" s="393"/>
      <c r="Q9" s="367"/>
      <c r="R9" s="368"/>
      <c r="S9" s="367"/>
      <c r="T9" s="370"/>
      <c r="U9" s="367"/>
      <c r="V9" s="41" t="s">
        <v>110</v>
      </c>
      <c r="W9" s="41" t="s">
        <v>39</v>
      </c>
      <c r="X9" s="41" t="s">
        <v>110</v>
      </c>
      <c r="Y9" s="41" t="s">
        <v>39</v>
      </c>
      <c r="Z9" s="26" t="s">
        <v>626</v>
      </c>
      <c r="AA9" s="26" t="s">
        <v>39</v>
      </c>
      <c r="AB9" s="26" t="s">
        <v>626</v>
      </c>
      <c r="AC9" s="26" t="s">
        <v>39</v>
      </c>
      <c r="AD9" s="26" t="s">
        <v>626</v>
      </c>
      <c r="AE9" s="26" t="s">
        <v>39</v>
      </c>
      <c r="AF9" s="26" t="s">
        <v>626</v>
      </c>
      <c r="AG9" s="26" t="s">
        <v>39</v>
      </c>
    </row>
    <row r="10" spans="1:33" s="15" customFormat="1" ht="129" customHeight="1" x14ac:dyDescent="0.25">
      <c r="A10" s="23"/>
      <c r="B10" s="17" t="s">
        <v>109</v>
      </c>
      <c r="C10" s="22" t="s">
        <v>108</v>
      </c>
      <c r="D10" s="17" t="s">
        <v>107</v>
      </c>
      <c r="E10" s="18" t="s">
        <v>14</v>
      </c>
      <c r="F10" s="17">
        <v>3</v>
      </c>
      <c r="G10" s="17">
        <v>2</v>
      </c>
      <c r="H10" s="20" t="str">
        <f>INDEX([8]Listas!$L$4:$P$8,F10,G10)</f>
        <v>MODERADA</v>
      </c>
      <c r="I10" s="21" t="s">
        <v>106</v>
      </c>
      <c r="J10" s="19" t="s">
        <v>12</v>
      </c>
      <c r="K10" s="19" t="str">
        <f>IF('[8]Evaluación de Controles'!F43="X","Probabilidad",IF('[8]Evaluación de Controles'!H43="X","Impacto",))</f>
        <v>Probabilidad</v>
      </c>
      <c r="L10" s="17">
        <f>'[8]Evaluación de Controles'!X43</f>
        <v>60</v>
      </c>
      <c r="M10" s="17">
        <f>IF('[8]Evaluación de Controles'!F43="X",IF(L10&gt;75,IF(F10&gt;2,F10-2,IF(F10&gt;1,F10-1,F10)),IF(L10&gt;50,IF(F10&gt;1,F10-1,F10),F10)),F10)</f>
        <v>2</v>
      </c>
      <c r="N10" s="17" t="e">
        <f>IF('[8]Evaluación de Controles'!H43="X",IF(L10&gt;75,IF(G10&gt;2,G10-2,IF(G10&gt;1,G10-1,G10)),IF(L10&gt;50,IF(G10&gt;1,G10-1,G10),G10)),G10)</f>
        <v>#REF!</v>
      </c>
      <c r="O10" s="20" t="e">
        <f>INDEX([8]Listas!$L$4:$P$8,M10,N10)</f>
        <v>#REF!</v>
      </c>
      <c r="P10" s="19" t="s">
        <v>11</v>
      </c>
      <c r="Q10" s="17" t="s">
        <v>105</v>
      </c>
      <c r="R10" s="18" t="s">
        <v>94</v>
      </c>
      <c r="S10" s="17" t="s">
        <v>70</v>
      </c>
      <c r="T10" s="17" t="s">
        <v>81</v>
      </c>
      <c r="U10" s="17" t="s">
        <v>104</v>
      </c>
      <c r="V10" s="40">
        <v>0.9</v>
      </c>
      <c r="W10" s="24" t="s">
        <v>103</v>
      </c>
      <c r="X10" s="40">
        <v>0.3</v>
      </c>
      <c r="Y10" s="274" t="s">
        <v>102</v>
      </c>
      <c r="Z10" s="272">
        <v>1</v>
      </c>
      <c r="AA10" s="276" t="s">
        <v>628</v>
      </c>
      <c r="AB10" s="272">
        <v>1</v>
      </c>
      <c r="AC10" s="276" t="s">
        <v>628</v>
      </c>
      <c r="AD10" s="272">
        <v>1</v>
      </c>
      <c r="AE10" s="321" t="s">
        <v>636</v>
      </c>
      <c r="AF10" s="85"/>
      <c r="AG10" s="85"/>
    </row>
    <row r="11" spans="1:33" s="15" customFormat="1" ht="111.75" customHeight="1" x14ac:dyDescent="0.25">
      <c r="A11" s="23"/>
      <c r="B11" s="17" t="s">
        <v>101</v>
      </c>
      <c r="C11" s="22" t="s">
        <v>100</v>
      </c>
      <c r="D11" s="17" t="s">
        <v>99</v>
      </c>
      <c r="E11" s="18" t="s">
        <v>98</v>
      </c>
      <c r="F11" s="17">
        <v>2</v>
      </c>
      <c r="G11" s="17">
        <v>3</v>
      </c>
      <c r="H11" s="20" t="str">
        <f>INDEX([8]Listas!$L$4:$P$8,F11,G11)</f>
        <v>MODERADA</v>
      </c>
      <c r="I11" s="21" t="s">
        <v>97</v>
      </c>
      <c r="J11" s="19" t="s">
        <v>12</v>
      </c>
      <c r="K11" s="19" t="str">
        <f>IF('[8]Evaluación de Controles'!F44="X","Probabilidad",IF('[8]Evaluación de Controles'!H44="X","Impacto",))</f>
        <v>Probabilidad</v>
      </c>
      <c r="L11" s="17">
        <f>'[8]Evaluación de Controles'!X44</f>
        <v>70</v>
      </c>
      <c r="M11" s="17">
        <f>IF('[8]Evaluación de Controles'!F44="X",IF(L11&gt;75,IF(F11&gt;2,F11-2,IF(F11&gt;1,F11-1,F11)),IF(L11&gt;50,IF(F11&gt;1,F11-1,F11),F11)),F11)</f>
        <v>1</v>
      </c>
      <c r="N11" s="17" t="e">
        <f>IF('[8]Evaluación de Controles'!H44="X",IF(L11&gt;75,IF(G11&gt;2,G11-2,IF(G11&gt;1,G11-1,G11)),IF(L11&gt;50,IF(G11&gt;1,G11-1,G11),G11)),G11)</f>
        <v>#REF!</v>
      </c>
      <c r="O11" s="20" t="e">
        <f>INDEX([8]Listas!$L$4:$P$8,M11,N11)</f>
        <v>#REF!</v>
      </c>
      <c r="P11" s="19" t="s">
        <v>96</v>
      </c>
      <c r="Q11" s="17" t="s">
        <v>95</v>
      </c>
      <c r="R11" s="18" t="s">
        <v>94</v>
      </c>
      <c r="S11" s="17" t="s">
        <v>93</v>
      </c>
      <c r="T11" s="17" t="s">
        <v>92</v>
      </c>
      <c r="U11" s="17" t="s">
        <v>91</v>
      </c>
      <c r="V11" s="40">
        <v>0.9</v>
      </c>
      <c r="W11" s="24" t="s">
        <v>90</v>
      </c>
      <c r="X11" s="40">
        <v>0.3</v>
      </c>
      <c r="Y11" s="275" t="s">
        <v>89</v>
      </c>
      <c r="Z11" s="272">
        <v>1</v>
      </c>
      <c r="AA11" s="277" t="s">
        <v>629</v>
      </c>
      <c r="AB11" s="272">
        <v>1</v>
      </c>
      <c r="AC11" s="277" t="s">
        <v>632</v>
      </c>
      <c r="AD11" s="272">
        <v>1</v>
      </c>
      <c r="AE11" s="322" t="s">
        <v>638</v>
      </c>
      <c r="AF11" s="85"/>
      <c r="AG11" s="85"/>
    </row>
    <row r="12" spans="1:33" s="15" customFormat="1" ht="154.5" customHeight="1" x14ac:dyDescent="0.25">
      <c r="A12" s="23"/>
      <c r="B12" s="17" t="s">
        <v>88</v>
      </c>
      <c r="C12" s="22" t="s">
        <v>87</v>
      </c>
      <c r="D12" s="17" t="s">
        <v>86</v>
      </c>
      <c r="E12" s="18" t="s">
        <v>85</v>
      </c>
      <c r="F12" s="17">
        <v>3</v>
      </c>
      <c r="G12" s="17">
        <v>2</v>
      </c>
      <c r="H12" s="20" t="str">
        <f>INDEX([8]Listas!$L$4:$P$8,F12,G12)</f>
        <v>MODERADA</v>
      </c>
      <c r="I12" s="21" t="s">
        <v>84</v>
      </c>
      <c r="J12" s="19" t="s">
        <v>12</v>
      </c>
      <c r="K12" s="19" t="str">
        <f>IF('[8]Evaluación de Controles'!F45="X","Probabilidad",IF('[8]Evaluación de Controles'!H45="X","Impacto",))</f>
        <v>Probabilidad</v>
      </c>
      <c r="L12" s="17">
        <f>'[8]Evaluación de Controles'!X45</f>
        <v>70</v>
      </c>
      <c r="M12" s="17">
        <f>IF('[8]Evaluación de Controles'!F45="X",IF(L12&gt;75,IF(F12&gt;2,F12-2,IF(F12&gt;1,F12-1,F12)),IF(L12&gt;50,IF(F12&gt;1,F12-1,F12),F12)),F12)</f>
        <v>2</v>
      </c>
      <c r="N12" s="17" t="e">
        <f>IF('[8]Evaluación de Controles'!H45="X",IF(L12&gt;75,IF(G12&gt;2,G12-2,IF(G12&gt;1,G12-1,G12)),IF(L12&gt;50,IF(G12&gt;1,G12-1,G12),G12)),G12)</f>
        <v>#REF!</v>
      </c>
      <c r="O12" s="20" t="e">
        <f>INDEX([8]Listas!$L$4:$P$8,M12,N12)</f>
        <v>#REF!</v>
      </c>
      <c r="P12" s="19" t="s">
        <v>11</v>
      </c>
      <c r="Q12" s="17" t="s">
        <v>83</v>
      </c>
      <c r="R12" s="18" t="s">
        <v>82</v>
      </c>
      <c r="S12" s="17" t="s">
        <v>70</v>
      </c>
      <c r="T12" s="17" t="s">
        <v>81</v>
      </c>
      <c r="U12" s="17" t="s">
        <v>80</v>
      </c>
      <c r="V12" s="40">
        <v>0.9</v>
      </c>
      <c r="W12" s="24" t="s">
        <v>79</v>
      </c>
      <c r="X12" s="40">
        <v>0.3</v>
      </c>
      <c r="Y12" s="274" t="s">
        <v>78</v>
      </c>
      <c r="Z12" s="272">
        <v>0.8</v>
      </c>
      <c r="AA12" s="276" t="s">
        <v>630</v>
      </c>
      <c r="AB12" s="272">
        <v>0.5</v>
      </c>
      <c r="AC12" s="276" t="s">
        <v>633</v>
      </c>
      <c r="AD12" s="272">
        <v>0.5</v>
      </c>
      <c r="AE12" s="321" t="s">
        <v>635</v>
      </c>
      <c r="AF12" s="85"/>
      <c r="AG12" s="85"/>
    </row>
    <row r="13" spans="1:33" s="15" customFormat="1" ht="154.5" customHeight="1" x14ac:dyDescent="0.25">
      <c r="A13" s="23"/>
      <c r="B13" s="17" t="s">
        <v>77</v>
      </c>
      <c r="C13" s="22" t="s">
        <v>76</v>
      </c>
      <c r="D13" s="17" t="s">
        <v>75</v>
      </c>
      <c r="E13" s="18" t="s">
        <v>74</v>
      </c>
      <c r="F13" s="17">
        <v>1</v>
      </c>
      <c r="G13" s="17">
        <v>2</v>
      </c>
      <c r="H13" s="20" t="str">
        <f>INDEX([8]Listas!$L$4:$P$8,F13,G13)</f>
        <v>BAJA</v>
      </c>
      <c r="I13" s="21" t="s">
        <v>73</v>
      </c>
      <c r="J13" s="19" t="s">
        <v>12</v>
      </c>
      <c r="K13" s="19" t="str">
        <f>IF('[8]Evaluación de Controles'!F46="X","Probabilidad",IF('[8]Evaluación de Controles'!H46="X","Impacto",))</f>
        <v>Probabilidad</v>
      </c>
      <c r="L13" s="17">
        <f>'[8]Evaluación de Controles'!X46</f>
        <v>70</v>
      </c>
      <c r="M13" s="17">
        <f>IF('[8]Evaluación de Controles'!F46="X",IF(L13&gt;75,IF(F13&gt;2,F13-2,IF(F13&gt;1,F13-1,F13)),IF(L13&gt;50,IF(F13&gt;1,F13-1,F13),F13)),F13)</f>
        <v>1</v>
      </c>
      <c r="N13" s="17" t="e">
        <f>IF('[8]Evaluación de Controles'!H46="X",IF(L13&gt;75,IF(G13&gt;2,G13-2,IF(G13&gt;1,G13-1,G13)),IF(L13&gt;50,IF(G13&gt;1,G13-1,G13),G13)),G13)</f>
        <v>#REF!</v>
      </c>
      <c r="O13" s="20" t="e">
        <f>INDEX([8]Listas!$L$4:$P$8,M13,N13)</f>
        <v>#REF!</v>
      </c>
      <c r="P13" s="19" t="s">
        <v>11</v>
      </c>
      <c r="Q13" s="17" t="s">
        <v>72</v>
      </c>
      <c r="R13" s="18" t="s">
        <v>71</v>
      </c>
      <c r="S13" s="17" t="s">
        <v>70</v>
      </c>
      <c r="T13" s="17" t="s">
        <v>69</v>
      </c>
      <c r="U13" s="17" t="s">
        <v>68</v>
      </c>
      <c r="V13" s="40">
        <v>0.9</v>
      </c>
      <c r="W13" s="24" t="s">
        <v>67</v>
      </c>
      <c r="X13" s="40">
        <v>0.3</v>
      </c>
      <c r="Y13" s="274" t="s">
        <v>271</v>
      </c>
      <c r="Z13" s="272">
        <v>1</v>
      </c>
      <c r="AA13" s="276" t="s">
        <v>631</v>
      </c>
      <c r="AB13" s="272">
        <v>1</v>
      </c>
      <c r="AC13" s="276" t="s">
        <v>634</v>
      </c>
      <c r="AD13" s="272">
        <v>1</v>
      </c>
      <c r="AE13" s="321" t="s">
        <v>637</v>
      </c>
      <c r="AF13" s="85"/>
      <c r="AG13" s="85"/>
    </row>
    <row r="14" spans="1:33" s="15" customFormat="1" ht="99"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x14ac:dyDescent="0.25">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x14ac:dyDescent="0.2">
      <c r="C16" s="14"/>
      <c r="L16" s="8"/>
    </row>
    <row r="17" spans="2:24" x14ac:dyDescent="0.2">
      <c r="B17" s="9"/>
      <c r="C17" s="9"/>
      <c r="D17" s="9"/>
      <c r="E17" s="9"/>
      <c r="F17" s="375" t="s">
        <v>6</v>
      </c>
      <c r="G17" s="375"/>
      <c r="H17" s="7">
        <f>COUNTIF(H10:H13,"BAJA")</f>
        <v>1</v>
      </c>
      <c r="L17" s="8"/>
      <c r="M17" s="375" t="s">
        <v>6</v>
      </c>
      <c r="N17" s="375"/>
      <c r="O17" s="7">
        <f>COUNTIF(O10:O13,"BAJA")</f>
        <v>0</v>
      </c>
      <c r="V17" s="1"/>
      <c r="X17" s="1"/>
    </row>
    <row r="18" spans="2:24" x14ac:dyDescent="0.2">
      <c r="B18" s="411"/>
      <c r="C18" s="411"/>
      <c r="D18" s="411"/>
      <c r="E18" s="411"/>
      <c r="F18" s="375" t="s">
        <v>5</v>
      </c>
      <c r="G18" s="375"/>
      <c r="H18" s="7">
        <f>COUNTIF(H10:H13,"MODERADA")</f>
        <v>3</v>
      </c>
      <c r="L18" s="9"/>
      <c r="M18" s="375" t="s">
        <v>5</v>
      </c>
      <c r="N18" s="375"/>
      <c r="O18" s="7">
        <f>COUNTIF(O10:O13,"MODERADA")</f>
        <v>0</v>
      </c>
      <c r="V18" s="1"/>
      <c r="X18" s="1"/>
    </row>
    <row r="19" spans="2:24" x14ac:dyDescent="0.2">
      <c r="B19" s="12"/>
      <c r="D19" s="12"/>
      <c r="F19" s="375" t="s">
        <v>4</v>
      </c>
      <c r="G19" s="375"/>
      <c r="H19" s="7">
        <f>COUNTIF(H10:H13,"ALTA")</f>
        <v>0</v>
      </c>
      <c r="M19" s="375" t="s">
        <v>4</v>
      </c>
      <c r="N19" s="375"/>
      <c r="O19" s="7">
        <f>COUNTIF(O10:O13,"ALTA")</f>
        <v>0</v>
      </c>
      <c r="P19" s="1"/>
      <c r="U19" s="1"/>
      <c r="V19" s="1"/>
      <c r="X19" s="1"/>
    </row>
    <row r="20" spans="2:24" ht="15.75" x14ac:dyDescent="0.2">
      <c r="B20" s="11" t="s">
        <v>3</v>
      </c>
      <c r="D20" s="10" t="s">
        <v>2</v>
      </c>
      <c r="F20" s="375" t="s">
        <v>1</v>
      </c>
      <c r="G20" s="375"/>
      <c r="H20" s="7">
        <f>COUNTIF(H10:H13,"EXTREMA")</f>
        <v>0</v>
      </c>
      <c r="M20" s="375" t="s">
        <v>1</v>
      </c>
      <c r="N20" s="375"/>
      <c r="O20" s="7">
        <f>COUNTIF(O10:O13,"EXTREMA")</f>
        <v>0</v>
      </c>
      <c r="P20" s="1"/>
      <c r="U20" s="1"/>
      <c r="V20" s="1"/>
      <c r="X20" s="1"/>
    </row>
    <row r="21" spans="2:24" x14ac:dyDescent="0.2">
      <c r="L21" s="1" t="s">
        <v>0</v>
      </c>
      <c r="O21" s="1"/>
      <c r="P21" s="1"/>
      <c r="U21" s="1"/>
      <c r="V21" s="1"/>
      <c r="X21" s="1"/>
    </row>
    <row r="22" spans="2:24" ht="15.75" x14ac:dyDescent="0.2">
      <c r="B22" s="6"/>
      <c r="C22" s="5"/>
      <c r="O22" s="1"/>
      <c r="P22" s="1"/>
      <c r="U22" s="1"/>
      <c r="V22" s="1"/>
      <c r="X22" s="1"/>
    </row>
    <row r="23" spans="2:24" x14ac:dyDescent="0.2">
      <c r="O23" s="1"/>
      <c r="P23" s="1"/>
      <c r="U23" s="1"/>
      <c r="V23" s="1"/>
      <c r="X23" s="1"/>
    </row>
    <row r="24" spans="2:24" x14ac:dyDescent="0.2">
      <c r="O24" s="1"/>
      <c r="P24" s="1"/>
      <c r="U24" s="1"/>
      <c r="V24" s="1"/>
      <c r="X24" s="1"/>
    </row>
    <row r="25" spans="2:24" x14ac:dyDescent="0.2">
      <c r="O25" s="1"/>
      <c r="P25" s="1"/>
      <c r="U25" s="1"/>
      <c r="V25" s="1"/>
      <c r="X25" s="1"/>
    </row>
    <row r="26" spans="2:24" x14ac:dyDescent="0.2">
      <c r="O26" s="1"/>
      <c r="P26" s="1"/>
      <c r="U26" s="1"/>
      <c r="V26" s="1"/>
      <c r="X26" s="1"/>
    </row>
    <row r="27" spans="2:24" x14ac:dyDescent="0.2">
      <c r="O27" s="1"/>
      <c r="P27" s="1"/>
      <c r="U27" s="1"/>
      <c r="V27" s="1"/>
      <c r="X27" s="1"/>
    </row>
    <row r="28" spans="2:24" x14ac:dyDescent="0.2">
      <c r="O28" s="1"/>
      <c r="P28" s="1"/>
      <c r="U28" s="1"/>
      <c r="V28" s="1"/>
      <c r="X28" s="1"/>
    </row>
    <row r="29" spans="2:24" x14ac:dyDescent="0.2">
      <c r="O29" s="1"/>
      <c r="P29" s="1"/>
      <c r="U29" s="1"/>
      <c r="V29" s="1"/>
      <c r="X29" s="1"/>
    </row>
    <row r="30" spans="2:24" x14ac:dyDescent="0.2">
      <c r="O30" s="1"/>
      <c r="P30" s="1"/>
      <c r="U30" s="1"/>
      <c r="V30" s="1"/>
      <c r="X30" s="1"/>
    </row>
    <row r="31" spans="2:24" x14ac:dyDescent="0.2">
      <c r="O31" s="1"/>
      <c r="P31" s="1"/>
      <c r="U31" s="1"/>
      <c r="V31" s="1"/>
      <c r="X31" s="1"/>
    </row>
    <row r="32" spans="2:24" x14ac:dyDescent="0.2">
      <c r="O32" s="1"/>
      <c r="P32" s="1"/>
      <c r="U32" s="1"/>
      <c r="V32" s="1"/>
      <c r="X32" s="1"/>
    </row>
    <row r="33" spans="8:24" x14ac:dyDescent="0.2">
      <c r="O33" s="1"/>
      <c r="P33" s="1"/>
      <c r="U33" s="1"/>
      <c r="V33" s="1"/>
      <c r="X33" s="1"/>
    </row>
    <row r="34" spans="8:24" x14ac:dyDescent="0.2">
      <c r="O34" s="1"/>
      <c r="P34" s="1"/>
      <c r="U34" s="1"/>
      <c r="V34" s="1"/>
      <c r="X34" s="1"/>
    </row>
    <row r="35" spans="8:24" x14ac:dyDescent="0.2">
      <c r="H35" s="1"/>
      <c r="I35" s="1"/>
      <c r="J35" s="1"/>
      <c r="O35" s="1"/>
      <c r="P35" s="1"/>
      <c r="U35" s="1"/>
      <c r="V35" s="1"/>
      <c r="X35" s="1"/>
    </row>
    <row r="36" spans="8:24" x14ac:dyDescent="0.2">
      <c r="H36" s="1"/>
      <c r="I36" s="1"/>
      <c r="J36" s="1"/>
      <c r="O36" s="1"/>
      <c r="P36" s="1"/>
      <c r="U36" s="1"/>
      <c r="V36" s="1"/>
      <c r="X36" s="1"/>
    </row>
    <row r="37" spans="8:24" x14ac:dyDescent="0.2">
      <c r="H37" s="1"/>
      <c r="I37" s="1"/>
      <c r="J37" s="1"/>
      <c r="O37" s="1"/>
      <c r="P37" s="1"/>
      <c r="U37" s="1"/>
      <c r="V37" s="1"/>
      <c r="X37" s="1"/>
    </row>
    <row r="38" spans="8:24" x14ac:dyDescent="0.2">
      <c r="H38" s="1"/>
      <c r="I38" s="1"/>
      <c r="J38" s="1"/>
      <c r="O38" s="1"/>
      <c r="P38" s="1"/>
      <c r="U38" s="1"/>
      <c r="V38" s="1"/>
      <c r="X38" s="1"/>
    </row>
    <row r="39" spans="8:24" x14ac:dyDescent="0.2">
      <c r="H39" s="1"/>
      <c r="I39" s="1"/>
      <c r="J39" s="1"/>
      <c r="O39" s="1"/>
      <c r="P39" s="1"/>
      <c r="U39" s="1"/>
      <c r="V39" s="1"/>
      <c r="X39" s="1"/>
    </row>
    <row r="40" spans="8:24" x14ac:dyDescent="0.2">
      <c r="H40" s="1"/>
      <c r="I40" s="1"/>
      <c r="J40" s="1"/>
      <c r="O40" s="1"/>
      <c r="P40" s="1"/>
      <c r="U40" s="1"/>
      <c r="V40" s="1"/>
      <c r="X40" s="1"/>
    </row>
    <row r="41" spans="8:24" x14ac:dyDescent="0.2">
      <c r="H41" s="1"/>
      <c r="I41" s="1"/>
      <c r="J41" s="1"/>
      <c r="O41" s="1"/>
      <c r="P41" s="1"/>
      <c r="U41" s="1"/>
      <c r="V41" s="1"/>
      <c r="X41" s="1"/>
    </row>
    <row r="42" spans="8:24" x14ac:dyDescent="0.2">
      <c r="H42" s="1"/>
      <c r="I42" s="1"/>
      <c r="J42" s="1"/>
      <c r="O42" s="1"/>
      <c r="P42" s="1"/>
      <c r="U42" s="1"/>
      <c r="V42" s="1"/>
      <c r="X42" s="1"/>
    </row>
    <row r="43" spans="8:24" x14ac:dyDescent="0.2">
      <c r="H43" s="1"/>
      <c r="I43" s="1"/>
      <c r="J43" s="1"/>
      <c r="O43" s="1"/>
      <c r="P43" s="1"/>
      <c r="U43" s="1"/>
      <c r="V43" s="1"/>
      <c r="X43" s="1"/>
    </row>
    <row r="44" spans="8:24" x14ac:dyDescent="0.2">
      <c r="H44" s="1"/>
      <c r="I44" s="1"/>
      <c r="J44" s="1"/>
      <c r="O44" s="1"/>
      <c r="P44" s="1"/>
      <c r="U44" s="1"/>
      <c r="V44" s="1"/>
      <c r="X44" s="1"/>
    </row>
    <row r="45" spans="8:24" x14ac:dyDescent="0.2">
      <c r="H45" s="1"/>
      <c r="I45" s="1"/>
      <c r="J45" s="1"/>
      <c r="O45" s="1"/>
      <c r="P45" s="1"/>
      <c r="U45" s="1"/>
      <c r="V45" s="1"/>
      <c r="X45" s="1"/>
    </row>
    <row r="46" spans="8:24" x14ac:dyDescent="0.2">
      <c r="H46" s="1"/>
      <c r="I46" s="1"/>
      <c r="J46" s="1"/>
      <c r="O46" s="1"/>
      <c r="P46" s="1"/>
      <c r="U46" s="1"/>
      <c r="V46" s="1"/>
      <c r="X46" s="1"/>
    </row>
    <row r="47" spans="8:24" x14ac:dyDescent="0.2">
      <c r="H47" s="1"/>
      <c r="I47" s="1"/>
      <c r="J47" s="1"/>
      <c r="O47" s="1"/>
      <c r="P47" s="1"/>
      <c r="U47" s="1"/>
      <c r="V47" s="1"/>
      <c r="X47" s="1"/>
    </row>
    <row r="48" spans="8:24" x14ac:dyDescent="0.2">
      <c r="H48" s="1"/>
      <c r="I48" s="1"/>
      <c r="J48" s="1"/>
      <c r="O48" s="1"/>
      <c r="P48" s="1"/>
      <c r="U48" s="1"/>
      <c r="V48" s="1"/>
      <c r="X48" s="1"/>
    </row>
    <row r="49" spans="8:24" x14ac:dyDescent="0.2">
      <c r="H49" s="1"/>
      <c r="I49" s="1"/>
      <c r="J49" s="1"/>
      <c r="O49" s="1"/>
      <c r="P49" s="1"/>
      <c r="U49" s="1"/>
      <c r="V49" s="1"/>
      <c r="X49" s="1"/>
    </row>
    <row r="50" spans="8:24" x14ac:dyDescent="0.2">
      <c r="H50" s="1"/>
      <c r="I50" s="1"/>
      <c r="J50" s="1"/>
      <c r="O50" s="1"/>
      <c r="P50" s="1"/>
      <c r="U50" s="1"/>
      <c r="V50" s="1"/>
      <c r="X50" s="1"/>
    </row>
    <row r="51" spans="8:24" x14ac:dyDescent="0.2">
      <c r="H51" s="1"/>
      <c r="I51" s="1"/>
      <c r="J51" s="1"/>
      <c r="O51" s="1"/>
      <c r="P51" s="1"/>
      <c r="U51" s="1"/>
      <c r="V51" s="1"/>
      <c r="X51" s="1"/>
    </row>
    <row r="52" spans="8:24" x14ac:dyDescent="0.2">
      <c r="H52" s="1"/>
      <c r="I52" s="1"/>
      <c r="J52" s="1"/>
      <c r="O52" s="1"/>
      <c r="P52" s="1"/>
      <c r="U52" s="1"/>
      <c r="V52" s="1"/>
      <c r="X52" s="1"/>
    </row>
    <row r="53" spans="8:24" x14ac:dyDescent="0.2">
      <c r="H53" s="1"/>
      <c r="I53" s="1"/>
      <c r="J53" s="1"/>
      <c r="O53" s="1"/>
      <c r="P53" s="1"/>
      <c r="U53" s="1"/>
      <c r="V53" s="1"/>
      <c r="X53" s="1"/>
    </row>
    <row r="54" spans="8:24" x14ac:dyDescent="0.2">
      <c r="H54" s="1"/>
      <c r="I54" s="1"/>
      <c r="J54" s="1"/>
      <c r="O54" s="1"/>
      <c r="P54" s="1"/>
      <c r="U54" s="1"/>
      <c r="V54" s="1"/>
      <c r="X54" s="1"/>
    </row>
    <row r="55" spans="8:24" x14ac:dyDescent="0.2">
      <c r="H55" s="1"/>
      <c r="I55" s="1"/>
      <c r="J55" s="1"/>
      <c r="O55" s="1"/>
      <c r="P55" s="1"/>
      <c r="U55" s="1"/>
      <c r="V55" s="1"/>
      <c r="X55" s="1"/>
    </row>
    <row r="56" spans="8:24" x14ac:dyDescent="0.2">
      <c r="H56" s="1"/>
      <c r="I56" s="1"/>
      <c r="J56" s="1"/>
      <c r="O56" s="1"/>
      <c r="P56" s="1"/>
      <c r="U56" s="1"/>
      <c r="V56" s="1"/>
      <c r="X56" s="1"/>
    </row>
    <row r="57" spans="8:24" x14ac:dyDescent="0.2">
      <c r="H57" s="1"/>
      <c r="I57" s="1"/>
      <c r="J57" s="1"/>
      <c r="O57" s="1"/>
      <c r="P57" s="1"/>
      <c r="U57" s="1"/>
    </row>
    <row r="58" spans="8:24" x14ac:dyDescent="0.2">
      <c r="H58" s="1"/>
      <c r="I58" s="1"/>
      <c r="J58" s="1"/>
      <c r="O58" s="1"/>
      <c r="P58" s="1"/>
      <c r="U58" s="1"/>
    </row>
  </sheetData>
  <mergeCells count="38">
    <mergeCell ref="F19:G19"/>
    <mergeCell ref="F20:G20"/>
    <mergeCell ref="M17:N17"/>
    <mergeCell ref="M18:N18"/>
    <mergeCell ref="M19:N19"/>
    <mergeCell ref="M20:N20"/>
    <mergeCell ref="B18:E18"/>
    <mergeCell ref="M8:N8"/>
    <mergeCell ref="O8:O9"/>
    <mergeCell ref="F17:G17"/>
    <mergeCell ref="F18:G18"/>
    <mergeCell ref="L8:L9"/>
    <mergeCell ref="B8:B9"/>
    <mergeCell ref="C8:C9"/>
    <mergeCell ref="D8:D9"/>
    <mergeCell ref="I8:I9"/>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AD8:AE8"/>
    <mergeCell ref="AF8:AG8"/>
    <mergeCell ref="E5:P5"/>
    <mergeCell ref="Q5:R5"/>
    <mergeCell ref="S5:U5"/>
    <mergeCell ref="AB8:AC8"/>
    <mergeCell ref="Z8:AA8"/>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78" priority="68" operator="equal">
      <formula>"BAJA"</formula>
    </cfRule>
    <cfRule type="cellIs" dxfId="77" priority="67" operator="equal">
      <formula>"MODERADA"</formula>
    </cfRule>
    <cfRule type="cellIs" dxfId="76" priority="66" operator="equal">
      <formula>"ALTA"</formula>
    </cfRule>
    <cfRule type="cellIs" dxfId="75" priority="65" operator="equal">
      <formula>"EXTREMA"</formula>
    </cfRule>
  </conditionalFormatting>
  <conditionalFormatting sqref="H10:H15 O10:O15">
    <cfRule type="cellIs" dxfId="74" priority="12" operator="equal">
      <formula>"EXTREMA"</formula>
    </cfRule>
    <cfRule type="cellIs" dxfId="73" priority="13" operator="equal">
      <formula>"ALTA"</formula>
    </cfRule>
    <cfRule type="cellIs" dxfId="72" priority="14" operator="equal">
      <formula>"MODERADA"</formula>
    </cfRule>
    <cfRule type="cellIs" dxfId="71" priority="15" operator="equal">
      <formula>"BAJA"</formula>
    </cfRule>
  </conditionalFormatting>
  <conditionalFormatting sqref="H16:H1048576">
    <cfRule type="cellIs" dxfId="70" priority="43" operator="equal">
      <formula>"BAJA"</formula>
    </cfRule>
    <cfRule type="cellIs" dxfId="69" priority="42" operator="equal">
      <formula>"MODERADA"</formula>
    </cfRule>
    <cfRule type="cellIs" dxfId="68" priority="41" operator="equal">
      <formula>"ALTA"</formula>
    </cfRule>
    <cfRule type="cellIs" dxfId="67" priority="40"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66" priority="5" operator="equal">
      <formula>"BAJA"</formula>
    </cfRule>
    <cfRule type="cellIs" dxfId="65" priority="4" operator="equal">
      <formula>"MODERADA"</formula>
    </cfRule>
    <cfRule type="cellIs" dxfId="64" priority="3" operator="equal">
      <formula>"ALTA"</formula>
    </cfRule>
    <cfRule type="cellIs" dxfId="63" priority="2" operator="equal">
      <formula>"EXTREMA"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62" priority="10" operator="equal">
      <formula>"BAJA"</formula>
    </cfRule>
    <cfRule type="cellIs" dxfId="61" priority="9" operator="equal">
      <formula>"MODERADA"</formula>
    </cfRule>
    <cfRule type="cellIs" dxfId="60" priority="8" operator="equal">
      <formula>"ALTA"</formula>
    </cfRule>
    <cfRule type="cellIs" dxfId="59" priority="7" operator="equal">
      <formula>"EXTREMA"</formula>
    </cfRule>
  </conditionalFormatting>
  <conditionalFormatting sqref="O16:O1048576">
    <cfRule type="cellIs" dxfId="58" priority="18" operator="equal">
      <formula>"MODERADA"</formula>
    </cfRule>
    <cfRule type="cellIs" dxfId="57" priority="17" operator="equal">
      <formula>"ALTA"</formula>
    </cfRule>
    <cfRule type="cellIs" dxfId="56" priority="16" operator="equal">
      <formula>"EXTREMA"</formula>
    </cfRule>
    <cfRule type="cellIs" dxfId="55"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49" fitToHeight="0"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847E-2D30-4543-A2CA-E9C323D29975}">
  <sheetPr>
    <tabColor rgb="FF92D050"/>
    <pageSetUpPr autoPageBreaks="0" fitToPage="1"/>
  </sheetPr>
  <dimension ref="A1:AC56"/>
  <sheetViews>
    <sheetView showGridLines="0" topLeftCell="M10" zoomScale="60" zoomScaleNormal="60" zoomScaleSheetLayoutView="40" workbookViewId="0">
      <selection activeCell="Y10" sqref="Y10"/>
    </sheetView>
  </sheetViews>
  <sheetFormatPr baseColWidth="10" defaultColWidth="11.42578125" defaultRowHeight="12" x14ac:dyDescent="0.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16.7109375" style="2" customWidth="1"/>
    <col min="22" max="22" width="18.28515625" style="1" hidden="1" customWidth="1"/>
    <col min="23" max="23" width="65.5703125" style="1" hidden="1" customWidth="1"/>
    <col min="24" max="24" width="18.28515625" style="1" bestFit="1" customWidth="1"/>
    <col min="25" max="25" width="63.140625" style="1" bestFit="1" customWidth="1"/>
    <col min="26" max="26" width="18.28515625" style="1" hidden="1" customWidth="1"/>
    <col min="27" max="27" width="59.140625" style="1" hidden="1" customWidth="1"/>
    <col min="28" max="28" width="18.28515625" style="1" hidden="1" customWidth="1"/>
    <col min="29" max="29" width="59.140625" style="1" hidden="1" customWidth="1"/>
    <col min="30" max="16384" width="11.42578125" style="1"/>
  </cols>
  <sheetData>
    <row r="1" spans="1:29" ht="113.25" customHeight="1" x14ac:dyDescent="0.35">
      <c r="B1" s="392"/>
      <c r="C1" s="392"/>
      <c r="D1" s="38"/>
      <c r="E1" s="440" t="s">
        <v>647</v>
      </c>
      <c r="F1" s="441"/>
      <c r="G1" s="441"/>
      <c r="H1" s="441"/>
      <c r="I1" s="441"/>
      <c r="J1" s="441"/>
      <c r="K1" s="441"/>
      <c r="L1" s="441"/>
      <c r="M1" s="441"/>
      <c r="N1" s="441"/>
      <c r="O1" s="441"/>
      <c r="P1" s="441"/>
      <c r="Q1" s="441"/>
      <c r="R1" s="441"/>
      <c r="S1" s="441"/>
      <c r="T1" s="441"/>
      <c r="U1" s="441"/>
    </row>
    <row r="2" spans="1:29" ht="21" x14ac:dyDescent="0.35">
      <c r="B2" s="43"/>
      <c r="C2" s="43"/>
      <c r="D2" s="36"/>
      <c r="E2" s="36"/>
      <c r="F2" s="36"/>
      <c r="G2" s="36"/>
      <c r="H2" s="37"/>
      <c r="I2" s="36"/>
      <c r="J2" s="36"/>
      <c r="K2" s="36"/>
      <c r="L2" s="36"/>
    </row>
    <row r="3" spans="1:29" s="15" customFormat="1" ht="24" customHeight="1" x14ac:dyDescent="0.25">
      <c r="A3" s="13"/>
      <c r="D3" s="334" t="s">
        <v>66</v>
      </c>
      <c r="E3" s="400" t="s">
        <v>112</v>
      </c>
      <c r="F3" s="400"/>
      <c r="G3" s="400"/>
      <c r="H3" s="400"/>
      <c r="I3" s="400"/>
      <c r="J3" s="400"/>
      <c r="K3" s="400"/>
      <c r="L3" s="400"/>
      <c r="M3" s="400"/>
      <c r="N3" s="400"/>
      <c r="O3" s="400"/>
      <c r="P3" s="400"/>
      <c r="Q3" s="401" t="s">
        <v>64</v>
      </c>
      <c r="R3" s="401"/>
      <c r="S3" s="402">
        <v>2023</v>
      </c>
      <c r="T3" s="402"/>
      <c r="U3" s="402"/>
    </row>
    <row r="4" spans="1:29" s="15" customFormat="1" ht="87" customHeight="1" x14ac:dyDescent="0.25">
      <c r="A4" s="13"/>
      <c r="D4" s="334" t="s">
        <v>63</v>
      </c>
      <c r="E4" s="403" t="s">
        <v>111</v>
      </c>
      <c r="F4" s="403"/>
      <c r="G4" s="403"/>
      <c r="H4" s="403"/>
      <c r="I4" s="403"/>
      <c r="J4" s="403"/>
      <c r="K4" s="403"/>
      <c r="L4" s="403"/>
      <c r="M4" s="403"/>
      <c r="N4" s="403"/>
      <c r="O4" s="403"/>
      <c r="P4" s="403"/>
      <c r="Q4" s="403"/>
      <c r="R4" s="403"/>
      <c r="S4" s="403"/>
      <c r="T4" s="403"/>
      <c r="U4" s="403"/>
    </row>
    <row r="5" spans="1:29" s="15" customFormat="1" ht="15" x14ac:dyDescent="0.25">
      <c r="A5" s="13"/>
      <c r="B5" s="34"/>
      <c r="C5" s="34"/>
      <c r="H5" s="33"/>
      <c r="I5" s="25"/>
      <c r="J5" s="25"/>
      <c r="O5" s="33"/>
      <c r="P5" s="33"/>
      <c r="U5" s="33"/>
    </row>
    <row r="6" spans="1:29" s="25" customFormat="1" ht="30" customHeight="1" x14ac:dyDescent="0.25">
      <c r="A6" s="13"/>
      <c r="B6" s="367" t="s">
        <v>61</v>
      </c>
      <c r="C6" s="367" t="s">
        <v>60</v>
      </c>
      <c r="D6" s="369" t="s">
        <v>58</v>
      </c>
      <c r="E6" s="393" t="s">
        <v>57</v>
      </c>
      <c r="F6" s="367" t="s">
        <v>56</v>
      </c>
      <c r="G6" s="367"/>
      <c r="H6" s="359" t="s">
        <v>51</v>
      </c>
      <c r="I6" s="369" t="s">
        <v>55</v>
      </c>
      <c r="J6" s="371" t="s">
        <v>54</v>
      </c>
      <c r="K6" s="372"/>
      <c r="L6" s="394" t="s">
        <v>53</v>
      </c>
      <c r="M6" s="367" t="s">
        <v>52</v>
      </c>
      <c r="N6" s="367"/>
      <c r="O6" s="359" t="s">
        <v>51</v>
      </c>
      <c r="P6" s="393" t="s">
        <v>50</v>
      </c>
      <c r="Q6" s="367" t="s">
        <v>49</v>
      </c>
      <c r="R6" s="368" t="s">
        <v>48</v>
      </c>
      <c r="S6" s="367" t="s">
        <v>47</v>
      </c>
      <c r="T6" s="369" t="s">
        <v>46</v>
      </c>
      <c r="U6" s="367" t="s">
        <v>45</v>
      </c>
      <c r="V6" s="437" t="s">
        <v>652</v>
      </c>
      <c r="W6" s="438"/>
      <c r="X6" s="442" t="s">
        <v>736</v>
      </c>
      <c r="Y6" s="442"/>
      <c r="Z6" s="442" t="s">
        <v>725</v>
      </c>
      <c r="AA6" s="442"/>
      <c r="AB6" s="442" t="s">
        <v>726</v>
      </c>
      <c r="AC6" s="442"/>
    </row>
    <row r="7" spans="1:29" s="25" customFormat="1" ht="96.75" customHeight="1" x14ac:dyDescent="0.25">
      <c r="A7" s="13"/>
      <c r="B7" s="367"/>
      <c r="C7" s="367"/>
      <c r="D7" s="370"/>
      <c r="E7" s="393"/>
      <c r="F7" s="32" t="s">
        <v>41</v>
      </c>
      <c r="G7" s="31" t="s">
        <v>40</v>
      </c>
      <c r="H7" s="360"/>
      <c r="I7" s="370"/>
      <c r="J7" s="30" t="s">
        <v>43</v>
      </c>
      <c r="K7" s="29" t="s">
        <v>42</v>
      </c>
      <c r="L7" s="395"/>
      <c r="M7" s="28" t="s">
        <v>41</v>
      </c>
      <c r="N7" s="27" t="s">
        <v>40</v>
      </c>
      <c r="O7" s="360"/>
      <c r="P7" s="393"/>
      <c r="Q7" s="367"/>
      <c r="R7" s="368"/>
      <c r="S7" s="367"/>
      <c r="T7" s="370"/>
      <c r="U7" s="367"/>
      <c r="V7" s="41" t="s">
        <v>110</v>
      </c>
      <c r="W7" s="41" t="s">
        <v>39</v>
      </c>
      <c r="X7" s="41" t="s">
        <v>110</v>
      </c>
      <c r="Y7" s="41" t="s">
        <v>39</v>
      </c>
      <c r="Z7" s="41" t="s">
        <v>110</v>
      </c>
      <c r="AA7" s="41" t="s">
        <v>39</v>
      </c>
      <c r="AB7" s="41" t="s">
        <v>110</v>
      </c>
      <c r="AC7" s="41" t="s">
        <v>39</v>
      </c>
    </row>
    <row r="8" spans="1:29" s="15" customFormat="1" ht="195" customHeight="1" x14ac:dyDescent="0.25">
      <c r="A8" s="23"/>
      <c r="B8" s="335" t="s">
        <v>656</v>
      </c>
      <c r="C8" s="336" t="s">
        <v>657</v>
      </c>
      <c r="D8" s="344" t="s">
        <v>661</v>
      </c>
      <c r="E8" s="337" t="s">
        <v>14</v>
      </c>
      <c r="F8" s="335">
        <v>3</v>
      </c>
      <c r="G8" s="335">
        <v>2</v>
      </c>
      <c r="H8" s="338" t="str">
        <f>INDEX([9]Listas!$L$4:$P$8,F8,G8)</f>
        <v>MODERADA</v>
      </c>
      <c r="I8" s="339" t="s">
        <v>662</v>
      </c>
      <c r="J8" s="340" t="s">
        <v>12</v>
      </c>
      <c r="K8" s="340" t="str">
        <f>IF('[9]Evaluación de Controles'!F43="X","Probabilidad",IF('[9]Evaluación de Controles'!H43="X","Impacto",))</f>
        <v>Probabilidad</v>
      </c>
      <c r="L8" s="335">
        <f>'[9]Evaluación de Controles'!X43</f>
        <v>60</v>
      </c>
      <c r="M8" s="335">
        <f>IF('[9]Evaluación de Controles'!F43="X",IF(L8&gt;75,IF(F8&gt;2,F8-2,IF(F8&gt;1,F8-1,F8)),IF(L8&gt;50,IF(F8&gt;1,F8-1,F8),F8)),F8)</f>
        <v>2</v>
      </c>
      <c r="N8" s="335" t="e">
        <f>IF('[9]Evaluación de Controles'!H43="X",IF(L8&gt;75,IF(G8&gt;2,G8-2,IF(G8&gt;1,G8-1,G8)),IF(L8&gt;50,IF(G8&gt;1,G8-1,G8),G8)),G8)</f>
        <v>#REF!</v>
      </c>
      <c r="O8" s="338" t="e">
        <f>INDEX([9]Listas!$L$4:$P$8,M8,N8)</f>
        <v>#REF!</v>
      </c>
      <c r="P8" s="340" t="s">
        <v>11</v>
      </c>
      <c r="Q8" s="335" t="s">
        <v>658</v>
      </c>
      <c r="R8" s="337" t="s">
        <v>94</v>
      </c>
      <c r="S8" s="335" t="s">
        <v>663</v>
      </c>
      <c r="T8" s="335" t="s">
        <v>659</v>
      </c>
      <c r="U8" s="335" t="s">
        <v>660</v>
      </c>
      <c r="V8" s="67">
        <v>1</v>
      </c>
      <c r="W8" s="350" t="s">
        <v>699</v>
      </c>
      <c r="X8" s="67">
        <v>1</v>
      </c>
      <c r="Y8" s="350" t="s">
        <v>764</v>
      </c>
      <c r="Z8" s="67"/>
      <c r="AA8" s="270"/>
      <c r="AB8" s="67"/>
      <c r="AC8" s="270"/>
    </row>
    <row r="9" spans="1:29" s="15" customFormat="1" ht="114.75" customHeight="1" x14ac:dyDescent="0.25">
      <c r="A9" s="23"/>
      <c r="B9" s="335" t="s">
        <v>640</v>
      </c>
      <c r="C9" s="336" t="s">
        <v>641</v>
      </c>
      <c r="D9" s="335" t="s">
        <v>99</v>
      </c>
      <c r="E9" s="337" t="s">
        <v>98</v>
      </c>
      <c r="F9" s="335">
        <v>2</v>
      </c>
      <c r="G9" s="335">
        <v>3</v>
      </c>
      <c r="H9" s="338" t="str">
        <f>INDEX([9]Listas!$L$4:$P$8,F9,G9)</f>
        <v>MODERADA</v>
      </c>
      <c r="I9" s="339" t="s">
        <v>97</v>
      </c>
      <c r="J9" s="340" t="s">
        <v>12</v>
      </c>
      <c r="K9" s="340" t="str">
        <f>IF('[9]Evaluación de Controles'!F44="X","Probabilidad",IF('[9]Evaluación de Controles'!H44="X","Impacto",))</f>
        <v>Probabilidad</v>
      </c>
      <c r="L9" s="335">
        <f>'[9]Evaluación de Controles'!X44</f>
        <v>70</v>
      </c>
      <c r="M9" s="335">
        <f>IF('[9]Evaluación de Controles'!F44="X",IF(L9&gt;75,IF(F9&gt;2,F9-2,IF(F9&gt;1,F9-1,F9)),IF(L9&gt;50,IF(F9&gt;1,F9-1,F9),F9)),F9)</f>
        <v>1</v>
      </c>
      <c r="N9" s="335" t="e">
        <f>IF('[9]Evaluación de Controles'!H44="X",IF(L9&gt;75,IF(G9&gt;2,G9-2,IF(G9&gt;1,G9-1,G9)),IF(L9&gt;50,IF(G9&gt;1,G9-1,G9),G9)),G9)</f>
        <v>#REF!</v>
      </c>
      <c r="O9" s="338" t="e">
        <f>INDEX([9]Listas!$L$4:$P$8,M9,N9)</f>
        <v>#REF!</v>
      </c>
      <c r="P9" s="340" t="s">
        <v>96</v>
      </c>
      <c r="Q9" s="335" t="s">
        <v>95</v>
      </c>
      <c r="R9" s="337" t="s">
        <v>94</v>
      </c>
      <c r="S9" s="335" t="s">
        <v>93</v>
      </c>
      <c r="T9" s="17" t="s">
        <v>92</v>
      </c>
      <c r="U9" s="17" t="s">
        <v>91</v>
      </c>
      <c r="V9" s="67">
        <v>1</v>
      </c>
      <c r="W9" s="270" t="s">
        <v>713</v>
      </c>
      <c r="X9" s="67">
        <v>1</v>
      </c>
      <c r="Y9" s="270" t="s">
        <v>757</v>
      </c>
      <c r="Z9" s="67"/>
      <c r="AA9" s="270"/>
      <c r="AB9" s="67"/>
      <c r="AC9" s="270"/>
    </row>
    <row r="10" spans="1:29" s="15" customFormat="1" ht="144" customHeight="1" x14ac:dyDescent="0.25">
      <c r="A10" s="23"/>
      <c r="B10" s="17" t="s">
        <v>667</v>
      </c>
      <c r="C10" s="22" t="s">
        <v>664</v>
      </c>
      <c r="D10" s="17" t="s">
        <v>86</v>
      </c>
      <c r="E10" s="337" t="s">
        <v>85</v>
      </c>
      <c r="F10" s="335">
        <v>3</v>
      </c>
      <c r="G10" s="335">
        <v>2</v>
      </c>
      <c r="H10" s="338" t="str">
        <f>INDEX([9]Listas!$L$4:$P$8,F10,G10)</f>
        <v>MODERADA</v>
      </c>
      <c r="I10" s="21" t="s">
        <v>84</v>
      </c>
      <c r="J10" s="340" t="s">
        <v>12</v>
      </c>
      <c r="K10" s="340" t="str">
        <f>IF('[9]Evaluación de Controles'!F45="X","Probabilidad",IF('[9]Evaluación de Controles'!H45="X","Impacto",))</f>
        <v>Probabilidad</v>
      </c>
      <c r="L10" s="335">
        <f>'[9]Evaluación de Controles'!X45</f>
        <v>70</v>
      </c>
      <c r="M10" s="335">
        <f>IF('[9]Evaluación de Controles'!F45="X",IF(L10&gt;75,IF(F10&gt;2,F10-2,IF(F10&gt;1,F10-1,F10)),IF(L10&gt;50,IF(F10&gt;1,F10-1,F10),F10)),F10)</f>
        <v>2</v>
      </c>
      <c r="N10" s="335" t="e">
        <f>IF('[9]Evaluación de Controles'!H45="X",IF(L10&gt;75,IF(G10&gt;2,G10-2,IF(G10&gt;1,G10-1,G10)),IF(L10&gt;50,IF(G10&gt;1,G10-1,G10),G10)),G10)</f>
        <v>#REF!</v>
      </c>
      <c r="O10" s="338" t="e">
        <f>INDEX([9]Listas!$L$4:$P$8,M10,N10)</f>
        <v>#REF!</v>
      </c>
      <c r="P10" s="340" t="s">
        <v>11</v>
      </c>
      <c r="Q10" s="17" t="s">
        <v>83</v>
      </c>
      <c r="R10" s="337" t="s">
        <v>642</v>
      </c>
      <c r="S10" s="335" t="s">
        <v>665</v>
      </c>
      <c r="T10" s="335" t="s">
        <v>666</v>
      </c>
      <c r="U10" s="17" t="s">
        <v>80</v>
      </c>
      <c r="V10" s="67">
        <v>0.8</v>
      </c>
      <c r="W10" s="350" t="s">
        <v>712</v>
      </c>
      <c r="X10" s="67">
        <v>0.8</v>
      </c>
      <c r="Y10" s="350" t="s">
        <v>758</v>
      </c>
      <c r="Z10" s="67"/>
      <c r="AA10" s="270"/>
      <c r="AB10" s="67"/>
      <c r="AC10" s="270"/>
    </row>
    <row r="11" spans="1:29" s="15" customFormat="1" ht="187.5" customHeight="1" x14ac:dyDescent="0.25">
      <c r="A11" s="23"/>
      <c r="B11" s="17" t="s">
        <v>673</v>
      </c>
      <c r="C11" s="22" t="s">
        <v>643</v>
      </c>
      <c r="D11" s="17"/>
      <c r="E11" s="337" t="s">
        <v>85</v>
      </c>
      <c r="F11" s="335">
        <v>3</v>
      </c>
      <c r="G11" s="335">
        <v>2</v>
      </c>
      <c r="H11" s="338" t="str">
        <f>INDEX([9]Listas!$L$4:$P$8,F11,G11)</f>
        <v>MODERADA</v>
      </c>
      <c r="I11" s="339" t="s">
        <v>674</v>
      </c>
      <c r="J11" s="340" t="s">
        <v>12</v>
      </c>
      <c r="K11" s="340" t="str">
        <f>IF('[9]Evaluación de Controles'!F46="X","Probabilidad",IF('[9]Evaluación de Controles'!H46="X","Impacto",))</f>
        <v>Probabilidad</v>
      </c>
      <c r="L11" s="335">
        <v>70</v>
      </c>
      <c r="M11" s="335">
        <v>1</v>
      </c>
      <c r="N11" s="335" t="e">
        <f>IF('[9]Evaluación de Controles'!H46="X",IF(L11&gt;75,IF(G11&gt;2,G11-2,IF(G11&gt;1,G11-1,G11)),IF(L11&gt;50,IF(G11&gt;1,G11-1,G11),G11)),G11)</f>
        <v>#REF!</v>
      </c>
      <c r="O11" s="338" t="e">
        <f>INDEX([9]Listas!$L$4:$P$8,M11,N11)</f>
        <v>#REF!</v>
      </c>
      <c r="P11" s="340" t="s">
        <v>11</v>
      </c>
      <c r="Q11" s="17" t="s">
        <v>675</v>
      </c>
      <c r="R11" s="337" t="s">
        <v>642</v>
      </c>
      <c r="S11" s="335" t="s">
        <v>665</v>
      </c>
      <c r="T11" s="335" t="s">
        <v>676</v>
      </c>
      <c r="U11" s="17" t="s">
        <v>677</v>
      </c>
      <c r="V11" s="67">
        <v>1</v>
      </c>
      <c r="W11" s="270" t="s">
        <v>698</v>
      </c>
      <c r="X11" s="67">
        <v>1</v>
      </c>
      <c r="Y11" s="270" t="s">
        <v>762</v>
      </c>
      <c r="Z11" s="67"/>
      <c r="AA11" s="270"/>
      <c r="AB11" s="67"/>
      <c r="AC11" s="270"/>
    </row>
    <row r="12" spans="1:29" s="15" customFormat="1" ht="138" customHeight="1" x14ac:dyDescent="0.25">
      <c r="A12" s="23"/>
      <c r="B12" s="335" t="s">
        <v>668</v>
      </c>
      <c r="C12" s="336" t="s">
        <v>669</v>
      </c>
      <c r="D12" s="335"/>
      <c r="E12" s="337" t="s">
        <v>14</v>
      </c>
      <c r="F12" s="335">
        <v>1</v>
      </c>
      <c r="G12" s="335">
        <v>2</v>
      </c>
      <c r="H12" s="338" t="str">
        <f>INDEX([9]Listas!$L$4:$P$8,F12,G12)</f>
        <v>BAJA</v>
      </c>
      <c r="I12" s="339" t="s">
        <v>644</v>
      </c>
      <c r="J12" s="340" t="s">
        <v>12</v>
      </c>
      <c r="K12" s="340" t="str">
        <f>IF('[9]Evaluación de Controles'!F46="X","Probabilidad",IF('[9]Evaluación de Controles'!H46="X","Impacto",))</f>
        <v>Probabilidad</v>
      </c>
      <c r="L12" s="335">
        <v>60</v>
      </c>
      <c r="M12" s="335">
        <v>2</v>
      </c>
      <c r="N12" s="335" t="e">
        <f>IF('[9]Evaluación de Controles'!H46="X",IF(L12&gt;75,IF(G12&gt;2,G12-2,IF(G12&gt;1,G12-1,G12)),IF(L12&gt;50,IF(G12&gt;1,G12-1,G12),G12)),G12)</f>
        <v>#REF!</v>
      </c>
      <c r="O12" s="338" t="e">
        <f>INDEX([9]Listas!$L$4:$P$8,M12,N12)</f>
        <v>#REF!</v>
      </c>
      <c r="P12" s="340" t="s">
        <v>11</v>
      </c>
      <c r="Q12" s="335" t="s">
        <v>670</v>
      </c>
      <c r="R12" s="337" t="s">
        <v>642</v>
      </c>
      <c r="S12" s="335" t="s">
        <v>671</v>
      </c>
      <c r="T12" s="335" t="s">
        <v>666</v>
      </c>
      <c r="U12" s="335" t="s">
        <v>672</v>
      </c>
      <c r="V12" s="67">
        <v>1</v>
      </c>
      <c r="W12" s="350" t="s">
        <v>700</v>
      </c>
      <c r="X12" s="67">
        <v>1</v>
      </c>
      <c r="Y12" s="350" t="s">
        <v>765</v>
      </c>
      <c r="Z12" s="67"/>
      <c r="AA12" s="270"/>
      <c r="AB12" s="67"/>
      <c r="AC12" s="270"/>
    </row>
    <row r="13" spans="1:29" s="15" customFormat="1" ht="105.75" hidden="1" customHeight="1" x14ac:dyDescent="0.25">
      <c r="A13" s="23"/>
      <c r="B13" s="17" t="s">
        <v>165</v>
      </c>
      <c r="C13" s="22" t="s">
        <v>166</v>
      </c>
      <c r="D13" s="17"/>
      <c r="E13" s="18" t="s">
        <v>98</v>
      </c>
      <c r="F13" s="17">
        <v>3</v>
      </c>
      <c r="G13" s="17">
        <v>3</v>
      </c>
      <c r="H13" s="20" t="str">
        <f>INDEX([10]Listas!$L$4:$P$8,F13,G13)</f>
        <v>ALTA</v>
      </c>
      <c r="I13" s="21" t="s">
        <v>168</v>
      </c>
      <c r="J13" s="19" t="s">
        <v>169</v>
      </c>
      <c r="K13" s="19" t="str">
        <f>IF('[10]Evaluación de Controles'!F29="X","Probabilidad",IF('[10]Evaluación de Controles'!H29="X","Impacto",))</f>
        <v>Probabilidad</v>
      </c>
      <c r="L13" s="17">
        <f>'[10]Evaluación de Controles'!X29</f>
        <v>30</v>
      </c>
      <c r="M13" s="17">
        <f>IF('[10]Evaluación de Controles'!F29="X",IF(L13&gt;75,IF(F13&gt;2,F13-2,IF(F13&gt;1,F13-1,F13)),IF(L13&gt;50,IF(F13&gt;1,F13-1,F13),F13)),F13)</f>
        <v>3</v>
      </c>
      <c r="N13" s="17" t="e">
        <f>IF('[10]Evaluación de Controles'!H29="X",IF(L13&gt;75,IF(G13&gt;2,G13-2,IF(G13&gt;1,G13-1,G13)),IF(L13&gt;50,IF(G13&gt;1,G13-1,G13),G13)),G13)</f>
        <v>#REF!</v>
      </c>
      <c r="O13" s="20" t="e">
        <f>INDEX([10]Listas!$L$4:$P$8,M13,N13)</f>
        <v>#REF!</v>
      </c>
      <c r="P13" s="19" t="s">
        <v>144</v>
      </c>
      <c r="Q13" s="17" t="s">
        <v>170</v>
      </c>
      <c r="R13" s="18" t="s">
        <v>154</v>
      </c>
      <c r="S13" s="17" t="s">
        <v>146</v>
      </c>
      <c r="T13" s="17" t="s">
        <v>171</v>
      </c>
      <c r="U13" s="17" t="s">
        <v>172</v>
      </c>
      <c r="V13" s="40"/>
      <c r="W13" s="341"/>
    </row>
    <row r="14" spans="1:29" s="15" customFormat="1" ht="109.5" hidden="1" customHeight="1" x14ac:dyDescent="0.25">
      <c r="A14" s="23"/>
      <c r="B14" s="17" t="s">
        <v>173</v>
      </c>
      <c r="C14" s="22" t="s">
        <v>174</v>
      </c>
      <c r="D14" s="17"/>
      <c r="E14" s="18" t="s">
        <v>142</v>
      </c>
      <c r="F14" s="17">
        <v>2</v>
      </c>
      <c r="G14" s="17">
        <v>2</v>
      </c>
      <c r="H14" s="20" t="str">
        <f>INDEX([10]Listas!$L$4:$P$8,F14,G14)</f>
        <v>BAJA</v>
      </c>
      <c r="I14" s="21" t="s">
        <v>176</v>
      </c>
      <c r="J14" s="19" t="s">
        <v>12</v>
      </c>
      <c r="K14" s="19" t="s">
        <v>41</v>
      </c>
      <c r="L14" s="17">
        <v>80</v>
      </c>
      <c r="M14" s="17">
        <v>2</v>
      </c>
      <c r="N14" s="17">
        <v>2</v>
      </c>
      <c r="O14" s="20" t="s">
        <v>177</v>
      </c>
      <c r="P14" s="19" t="s">
        <v>144</v>
      </c>
      <c r="Q14" s="17" t="s">
        <v>178</v>
      </c>
      <c r="R14" s="18" t="s">
        <v>179</v>
      </c>
      <c r="S14" s="17" t="s">
        <v>146</v>
      </c>
      <c r="T14" s="17" t="s">
        <v>180</v>
      </c>
      <c r="U14" s="17" t="s">
        <v>181</v>
      </c>
    </row>
    <row r="15" spans="1:29" ht="15" x14ac:dyDescent="0.2">
      <c r="C15" s="14"/>
      <c r="D15" s="13"/>
      <c r="L15" s="8"/>
    </row>
    <row r="16" spans="1:29" x14ac:dyDescent="0.2">
      <c r="B16" s="9"/>
      <c r="C16" s="9"/>
      <c r="D16" s="9"/>
      <c r="E16" s="9"/>
      <c r="F16" s="375" t="s">
        <v>6</v>
      </c>
      <c r="G16" s="375"/>
      <c r="H16" s="7">
        <f>COUNTIF(H8:H12,"BAJA")</f>
        <v>1</v>
      </c>
      <c r="L16" s="8"/>
      <c r="M16" s="375" t="s">
        <v>6</v>
      </c>
      <c r="N16" s="375"/>
      <c r="O16" s="7">
        <f>COUNTIF(O8:O12,"BAJA")</f>
        <v>0</v>
      </c>
    </row>
    <row r="17" spans="2:21" x14ac:dyDescent="0.2">
      <c r="B17" s="411"/>
      <c r="C17" s="411"/>
      <c r="D17" s="411"/>
      <c r="E17" s="411"/>
      <c r="F17" s="375" t="s">
        <v>5</v>
      </c>
      <c r="G17" s="375"/>
      <c r="H17" s="7">
        <f>COUNTIF(H8:H12,"MODERADA")</f>
        <v>4</v>
      </c>
      <c r="L17" s="9"/>
      <c r="M17" s="375" t="s">
        <v>5</v>
      </c>
      <c r="N17" s="375"/>
      <c r="O17" s="7">
        <f>COUNTIF(O8:O12,"MODERADA")</f>
        <v>0</v>
      </c>
    </row>
    <row r="18" spans="2:21" x14ac:dyDescent="0.2">
      <c r="B18" s="12"/>
      <c r="F18" s="375" t="s">
        <v>4</v>
      </c>
      <c r="G18" s="375"/>
      <c r="H18" s="7">
        <f>COUNTIF(H8:H12,"ALTA")</f>
        <v>0</v>
      </c>
      <c r="M18" s="375" t="s">
        <v>4</v>
      </c>
      <c r="N18" s="375"/>
      <c r="O18" s="7">
        <f>COUNTIF(O8:O12,"ALTA")</f>
        <v>0</v>
      </c>
      <c r="P18" s="1"/>
      <c r="U18" s="1"/>
    </row>
    <row r="19" spans="2:21" ht="15.75" x14ac:dyDescent="0.2">
      <c r="B19" s="11" t="s">
        <v>3</v>
      </c>
      <c r="F19" s="375" t="s">
        <v>1</v>
      </c>
      <c r="G19" s="375"/>
      <c r="H19" s="7">
        <f>COUNTIF(H8:H12,"EXTREMA")</f>
        <v>0</v>
      </c>
      <c r="M19" s="375" t="s">
        <v>1</v>
      </c>
      <c r="N19" s="375"/>
      <c r="O19" s="7">
        <f>COUNTIF(O8:O12,"EXTREMA")</f>
        <v>0</v>
      </c>
      <c r="P19" s="1"/>
      <c r="U19" s="1"/>
    </row>
    <row r="20" spans="2:21" x14ac:dyDescent="0.2">
      <c r="L20" s="1" t="s">
        <v>0</v>
      </c>
      <c r="O20" s="1"/>
      <c r="P20" s="1"/>
      <c r="U20" s="1"/>
    </row>
    <row r="21" spans="2:21" x14ac:dyDescent="0.2">
      <c r="O21" s="1"/>
      <c r="P21" s="1"/>
      <c r="U21" s="1"/>
    </row>
    <row r="22" spans="2:21" x14ac:dyDescent="0.2">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sheetData>
  <mergeCells count="36">
    <mergeCell ref="B17:E17"/>
    <mergeCell ref="F17:G17"/>
    <mergeCell ref="M17:N17"/>
    <mergeCell ref="F18:G18"/>
    <mergeCell ref="M18:N18"/>
    <mergeCell ref="AB6:AC6"/>
    <mergeCell ref="X6:Y6"/>
    <mergeCell ref="Z6:AA6"/>
    <mergeCell ref="F19:G19"/>
    <mergeCell ref="M19:N19"/>
    <mergeCell ref="V6:W6"/>
    <mergeCell ref="F6:G6"/>
    <mergeCell ref="F16:G16"/>
    <mergeCell ref="M16:N16"/>
    <mergeCell ref="P6:P7"/>
    <mergeCell ref="Q6:Q7"/>
    <mergeCell ref="R6:R7"/>
    <mergeCell ref="H6:H7"/>
    <mergeCell ref="I6:I7"/>
    <mergeCell ref="B1:C1"/>
    <mergeCell ref="E1:U1"/>
    <mergeCell ref="E3:P3"/>
    <mergeCell ref="Q3:R3"/>
    <mergeCell ref="S3:U3"/>
    <mergeCell ref="E4:U4"/>
    <mergeCell ref="B6:B7"/>
    <mergeCell ref="C6:C7"/>
    <mergeCell ref="D6:D7"/>
    <mergeCell ref="E6:E7"/>
    <mergeCell ref="S6:S7"/>
    <mergeCell ref="T6:T7"/>
    <mergeCell ref="U6:U7"/>
    <mergeCell ref="J6:K6"/>
    <mergeCell ref="L6:L7"/>
    <mergeCell ref="M6:N6"/>
    <mergeCell ref="O6:O7"/>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12">
    <cfRule type="colorScale" priority="5">
      <colorScale>
        <cfvo type="num" val="1"/>
        <cfvo type="num" val="3"/>
        <cfvo type="num" val="5"/>
        <color theme="6" tint="-0.499984740745262"/>
        <color rgb="FFFFFF00"/>
        <color rgb="FFC00000"/>
      </colorScale>
    </cfRule>
  </conditionalFormatting>
  <conditionalFormatting sqref="H2 O2">
    <cfRule type="cellIs" dxfId="54" priority="78" operator="equal">
      <formula>"BAJA"</formula>
    </cfRule>
    <cfRule type="cellIs" dxfId="53" priority="75" operator="equal">
      <formula>"EXTREMA"</formula>
    </cfRule>
    <cfRule type="cellIs" dxfId="52" priority="76" operator="equal">
      <formula>"ALTA"</formula>
    </cfRule>
    <cfRule type="cellIs" dxfId="51" priority="77" operator="equal">
      <formula>"MODERADA"</formula>
    </cfRule>
  </conditionalFormatting>
  <conditionalFormatting sqref="H5:H7 O5:O7">
    <cfRule type="cellIs" dxfId="50" priority="7" operator="equal">
      <formula>"EXTREMA"</formula>
    </cfRule>
    <cfRule type="cellIs" dxfId="49" priority="8" operator="equal">
      <formula>"ALTA"</formula>
    </cfRule>
    <cfRule type="cellIs" dxfId="48" priority="9" operator="equal">
      <formula>"MODERADA"</formula>
    </cfRule>
    <cfRule type="cellIs" dxfId="47" priority="10" operator="equal">
      <formula>"BAJA"</formula>
    </cfRule>
  </conditionalFormatting>
  <conditionalFormatting sqref="H8:H14 O8:O14">
    <cfRule type="cellIs" dxfId="46" priority="4" operator="equal">
      <formula>"BAJA"</formula>
    </cfRule>
    <cfRule type="cellIs" dxfId="45" priority="1" operator="equal">
      <formula>"EXTREMA"</formula>
    </cfRule>
    <cfRule type="cellIs" dxfId="44" priority="2" operator="equal">
      <formula>"ALTA"</formula>
    </cfRule>
    <cfRule type="cellIs" dxfId="43" priority="3" operator="equal">
      <formula>"MODERADA"</formula>
    </cfRule>
  </conditionalFormatting>
  <conditionalFormatting sqref="H15:H1048576">
    <cfRule type="cellIs" dxfId="42" priority="45" operator="equal">
      <formula>"EXTREMA"</formula>
    </cfRule>
    <cfRule type="cellIs" dxfId="41" priority="46" operator="equal">
      <formula>"ALTA"</formula>
    </cfRule>
    <cfRule type="cellIs" dxfId="40" priority="47" operator="equal">
      <formula>"MODERADA"</formula>
    </cfRule>
    <cfRule type="cellIs" dxfId="39" priority="48" operator="equal">
      <formula>"BAJA"</formula>
    </cfRule>
  </conditionalFormatting>
  <conditionalFormatting sqref="M16:M19">
    <cfRule type="colorScale" priority="25">
      <colorScale>
        <cfvo type="num" val="1"/>
        <cfvo type="num" val="3"/>
        <cfvo type="num" val="5"/>
        <color theme="6" tint="-0.499984740745262"/>
        <color rgb="FFFFFF00"/>
        <color rgb="FFC00000"/>
      </colorScale>
    </cfRule>
    <cfRule type="colorScale" priority="2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onditionalFormatting>
  <conditionalFormatting sqref="M13:N14 F13:G14">
    <cfRule type="colorScale" priority="15">
      <colorScale>
        <cfvo type="num" val="1"/>
        <cfvo type="num" val="3"/>
        <cfvo type="num" val="5"/>
        <color theme="6" tint="-0.499984740745262"/>
        <color rgb="FFFFFF00"/>
        <color rgb="FFC00000"/>
      </colorScale>
    </cfRule>
  </conditionalFormatting>
  <conditionalFormatting sqref="O15:O1048576">
    <cfRule type="cellIs" dxfId="38" priority="19" operator="equal">
      <formula>"BAJA"</formula>
    </cfRule>
    <cfRule type="cellIs" dxfId="37" priority="18" operator="equal">
      <formula>"MODERADA"</formula>
    </cfRule>
    <cfRule type="cellIs" dxfId="36" priority="17" operator="equal">
      <formula>"ALTA"</formula>
    </cfRule>
    <cfRule type="cellIs" dxfId="35" priority="16" operator="equal">
      <formula>"EXTREMA"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ignoredErrors>
    <ignoredError sqref="N8" evalErro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autoPageBreaks="0" fitToPage="1"/>
  </sheetPr>
  <dimension ref="A1:AC57"/>
  <sheetViews>
    <sheetView showGridLines="0" topLeftCell="N1" zoomScale="70" zoomScaleNormal="70" workbookViewId="0">
      <selection activeCell="Y12" sqref="Y12"/>
    </sheetView>
  </sheetViews>
  <sheetFormatPr baseColWidth="10" defaultColWidth="11.42578125" defaultRowHeight="12" x14ac:dyDescent="0.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hidden="1" customWidth="1"/>
    <col min="23" max="23" width="61.42578125" style="1" hidden="1" customWidth="1"/>
    <col min="24" max="24" width="11.5703125" style="1" bestFit="1" customWidth="1"/>
    <col min="25" max="25" width="76.5703125" style="1" customWidth="1"/>
    <col min="26" max="26" width="17.140625" style="1" hidden="1" customWidth="1"/>
    <col min="27" max="27" width="61.140625" style="1" hidden="1" customWidth="1"/>
    <col min="28" max="28" width="17.140625" style="1" hidden="1" customWidth="1"/>
    <col min="29" max="29" width="61.140625" style="1" hidden="1" customWidth="1"/>
    <col min="30" max="16384" width="11.42578125" style="1"/>
  </cols>
  <sheetData>
    <row r="1" spans="1:29" ht="21" x14ac:dyDescent="0.35">
      <c r="B1" s="43"/>
      <c r="C1" s="43"/>
      <c r="D1" s="43"/>
      <c r="E1" s="392" t="s">
        <v>318</v>
      </c>
      <c r="F1" s="392"/>
      <c r="G1" s="392"/>
      <c r="H1" s="392"/>
      <c r="I1" s="392"/>
      <c r="J1" s="392"/>
      <c r="K1" s="392"/>
      <c r="L1" s="392"/>
      <c r="M1" s="392"/>
      <c r="N1" s="392"/>
      <c r="O1" s="392"/>
      <c r="P1" s="392"/>
      <c r="Q1" s="392"/>
      <c r="R1" s="392"/>
      <c r="S1" s="392"/>
      <c r="T1" s="392"/>
      <c r="U1" s="392"/>
    </row>
    <row r="2" spans="1:29" ht="21" customHeight="1" x14ac:dyDescent="0.35">
      <c r="B2" s="43"/>
      <c r="C2" s="43"/>
      <c r="D2" s="43"/>
      <c r="E2" s="392" t="s">
        <v>319</v>
      </c>
      <c r="F2" s="392"/>
      <c r="G2" s="392"/>
      <c r="H2" s="392"/>
      <c r="I2" s="392"/>
      <c r="J2" s="392"/>
      <c r="K2" s="392"/>
      <c r="L2" s="392"/>
      <c r="M2" s="392"/>
      <c r="N2" s="392"/>
      <c r="O2" s="392"/>
      <c r="P2" s="392"/>
      <c r="Q2" s="392"/>
      <c r="R2" s="392"/>
      <c r="S2" s="392"/>
      <c r="T2" s="392"/>
      <c r="U2" s="392"/>
    </row>
    <row r="3" spans="1:29" ht="40.5" customHeight="1" x14ac:dyDescent="0.35">
      <c r="B3" s="43"/>
      <c r="C3" s="43"/>
      <c r="D3" s="43"/>
      <c r="G3" s="36"/>
      <c r="H3" s="36"/>
      <c r="I3" s="36"/>
      <c r="J3" s="36"/>
      <c r="K3" s="37"/>
      <c r="L3" s="36"/>
      <c r="M3" s="36"/>
      <c r="N3" s="36"/>
      <c r="O3" s="36"/>
      <c r="P3" s="1"/>
      <c r="R3" s="3"/>
      <c r="S3" s="3"/>
      <c r="U3" s="1"/>
    </row>
    <row r="4" spans="1:29" ht="21.75" thickBot="1" x14ac:dyDescent="0.4">
      <c r="B4" s="38"/>
      <c r="C4" s="38"/>
      <c r="D4" s="59"/>
      <c r="E4" s="59"/>
      <c r="F4" s="59"/>
      <c r="G4" s="59"/>
      <c r="H4" s="59"/>
      <c r="I4" s="59"/>
      <c r="J4" s="59"/>
      <c r="K4" s="59"/>
      <c r="L4" s="59"/>
      <c r="M4" s="59"/>
      <c r="N4" s="59"/>
      <c r="O4" s="59"/>
      <c r="P4" s="59"/>
      <c r="Q4" s="59"/>
      <c r="R4" s="59"/>
      <c r="S4" s="59"/>
      <c r="T4" s="59"/>
      <c r="U4" s="38"/>
    </row>
    <row r="5" spans="1:29" s="15" customFormat="1" ht="24" customHeight="1" x14ac:dyDescent="0.25">
      <c r="A5" s="13"/>
      <c r="D5" s="283" t="s">
        <v>66</v>
      </c>
      <c r="E5" s="420" t="s">
        <v>244</v>
      </c>
      <c r="F5" s="420"/>
      <c r="G5" s="420"/>
      <c r="H5" s="420"/>
      <c r="I5" s="420"/>
      <c r="J5" s="420"/>
      <c r="K5" s="420"/>
      <c r="L5" s="420"/>
      <c r="M5" s="420"/>
      <c r="N5" s="420"/>
      <c r="O5" s="420"/>
      <c r="P5" s="420"/>
      <c r="Q5" s="421" t="s">
        <v>64</v>
      </c>
      <c r="R5" s="421"/>
      <c r="S5" s="422">
        <v>2023</v>
      </c>
      <c r="T5" s="422"/>
      <c r="U5" s="423"/>
    </row>
    <row r="6" spans="1:29" s="15" customFormat="1" ht="87" customHeight="1" thickBot="1" x14ac:dyDescent="0.3">
      <c r="A6" s="13"/>
      <c r="D6" s="284" t="s">
        <v>63</v>
      </c>
      <c r="E6" s="443" t="s">
        <v>245</v>
      </c>
      <c r="F6" s="443"/>
      <c r="G6" s="443"/>
      <c r="H6" s="443"/>
      <c r="I6" s="443"/>
      <c r="J6" s="443"/>
      <c r="K6" s="443"/>
      <c r="L6" s="443"/>
      <c r="M6" s="443"/>
      <c r="N6" s="443"/>
      <c r="O6" s="443"/>
      <c r="P6" s="443"/>
      <c r="Q6" s="443"/>
      <c r="R6" s="443"/>
      <c r="S6" s="443"/>
      <c r="T6" s="443"/>
      <c r="U6" s="444"/>
    </row>
    <row r="7" spans="1:29" s="15" customFormat="1" ht="15" x14ac:dyDescent="0.25">
      <c r="A7" s="13"/>
      <c r="B7" s="34"/>
      <c r="C7" s="34"/>
      <c r="H7" s="33"/>
      <c r="I7" s="25"/>
      <c r="J7" s="25"/>
      <c r="O7" s="33"/>
      <c r="P7" s="33"/>
      <c r="U7" s="33"/>
    </row>
    <row r="8" spans="1:29" s="25" customFormat="1" ht="30" customHeight="1" x14ac:dyDescent="0.25">
      <c r="A8" s="13"/>
      <c r="B8" s="367" t="s">
        <v>61</v>
      </c>
      <c r="C8" s="367" t="s">
        <v>60</v>
      </c>
      <c r="D8" s="367" t="s">
        <v>58</v>
      </c>
      <c r="E8" s="393" t="s">
        <v>57</v>
      </c>
      <c r="F8" s="367" t="s">
        <v>56</v>
      </c>
      <c r="G8" s="367"/>
      <c r="H8" s="359" t="s">
        <v>51</v>
      </c>
      <c r="I8" s="369" t="s">
        <v>55</v>
      </c>
      <c r="J8" s="371" t="s">
        <v>54</v>
      </c>
      <c r="K8" s="372"/>
      <c r="L8" s="394" t="s">
        <v>53</v>
      </c>
      <c r="M8" s="367" t="s">
        <v>52</v>
      </c>
      <c r="N8" s="367"/>
      <c r="O8" s="359" t="s">
        <v>51</v>
      </c>
      <c r="P8" s="393" t="s">
        <v>50</v>
      </c>
      <c r="Q8" s="367" t="s">
        <v>49</v>
      </c>
      <c r="R8" s="368" t="s">
        <v>48</v>
      </c>
      <c r="S8" s="367" t="s">
        <v>47</v>
      </c>
      <c r="T8" s="369" t="s">
        <v>46</v>
      </c>
      <c r="U8" s="367" t="s">
        <v>45</v>
      </c>
      <c r="V8" s="358" t="s">
        <v>649</v>
      </c>
      <c r="W8" s="358"/>
      <c r="X8" s="358" t="s">
        <v>731</v>
      </c>
      <c r="Y8" s="358"/>
      <c r="Z8" s="358" t="s">
        <v>650</v>
      </c>
      <c r="AA8" s="358"/>
      <c r="AB8" s="358" t="s">
        <v>651</v>
      </c>
      <c r="AC8" s="358"/>
    </row>
    <row r="9" spans="1:29" s="25" customFormat="1" ht="96.75" customHeight="1" x14ac:dyDescent="0.25">
      <c r="A9" s="13"/>
      <c r="B9" s="367"/>
      <c r="C9" s="367"/>
      <c r="D9" s="367"/>
      <c r="E9" s="393"/>
      <c r="F9" s="32" t="s">
        <v>41</v>
      </c>
      <c r="G9" s="31" t="s">
        <v>40</v>
      </c>
      <c r="H9" s="360"/>
      <c r="I9" s="370"/>
      <c r="J9" s="30" t="s">
        <v>43</v>
      </c>
      <c r="K9" s="29" t="s">
        <v>42</v>
      </c>
      <c r="L9" s="395"/>
      <c r="M9" s="28" t="s">
        <v>41</v>
      </c>
      <c r="N9" s="27" t="s">
        <v>40</v>
      </c>
      <c r="O9" s="360"/>
      <c r="P9" s="393"/>
      <c r="Q9" s="367"/>
      <c r="R9" s="368"/>
      <c r="S9" s="367"/>
      <c r="T9" s="370"/>
      <c r="U9" s="367"/>
      <c r="V9" s="26" t="s">
        <v>626</v>
      </c>
      <c r="W9" s="26" t="s">
        <v>39</v>
      </c>
      <c r="X9" s="26" t="s">
        <v>626</v>
      </c>
      <c r="Y9" s="26" t="s">
        <v>39</v>
      </c>
      <c r="Z9" s="26" t="s">
        <v>626</v>
      </c>
      <c r="AA9" s="26" t="s">
        <v>39</v>
      </c>
      <c r="AB9" s="26" t="s">
        <v>626</v>
      </c>
      <c r="AC9" s="26" t="s">
        <v>39</v>
      </c>
    </row>
    <row r="10" spans="1:29" s="15" customFormat="1" ht="208.5" customHeight="1" x14ac:dyDescent="0.25">
      <c r="A10" s="23"/>
      <c r="B10" s="17" t="s">
        <v>246</v>
      </c>
      <c r="C10" s="22" t="s">
        <v>247</v>
      </c>
      <c r="D10" s="17" t="s">
        <v>248</v>
      </c>
      <c r="E10" s="18" t="s">
        <v>14</v>
      </c>
      <c r="F10" s="17">
        <v>2</v>
      </c>
      <c r="G10" s="17">
        <v>3</v>
      </c>
      <c r="H10" s="20" t="str">
        <f>INDEX([11]Listas!$L$4:$P$8,F10,G10)</f>
        <v>MODERADA</v>
      </c>
      <c r="I10" s="21" t="s">
        <v>249</v>
      </c>
      <c r="J10" s="19" t="s">
        <v>20</v>
      </c>
      <c r="K10" s="19" t="str">
        <f>IF('[11]Evaluación de Controles'!F47="X","Probabilidad",IF('[11]Evaluación de Controles'!H47="X","Impacto",))</f>
        <v>Probabilidad</v>
      </c>
      <c r="L10" s="17">
        <f>'[11]Evaluación de Controles'!X47</f>
        <v>85</v>
      </c>
      <c r="M10" s="17">
        <f>IF('[11]Evaluación de Controles'!F47="X",IF(L10&gt;75,IF(F10&gt;2,F10-2,IF(F10&gt;1,F10-1,F10)),IF(L10&gt;50,IF(F10&gt;1,F10-1,F10),F10)),F10)</f>
        <v>1</v>
      </c>
      <c r="N10" s="17">
        <f>IF('[11]Evaluación de Controles'!H47="X",IF(L10&gt;75,IF(G10&gt;2,G10-2,IF(G10&gt;1,G10-1,G10)),IF(L10&gt;50,IF(G10&gt;1,G10-1,G10),G10)),G10)</f>
        <v>1</v>
      </c>
      <c r="O10" s="20" t="str">
        <f>INDEX([11]Listas!$L$4:$P$8,M10,N10)</f>
        <v>BAJA</v>
      </c>
      <c r="P10" s="19"/>
      <c r="Q10" s="17" t="s">
        <v>250</v>
      </c>
      <c r="R10" s="18" t="s">
        <v>154</v>
      </c>
      <c r="S10" s="17" t="s">
        <v>251</v>
      </c>
      <c r="T10" s="17" t="s">
        <v>252</v>
      </c>
      <c r="U10" s="17" t="s">
        <v>253</v>
      </c>
      <c r="V10" s="67">
        <v>1</v>
      </c>
      <c r="W10" s="351" t="s">
        <v>722</v>
      </c>
      <c r="X10" s="67">
        <v>1</v>
      </c>
      <c r="Y10" s="351" t="s">
        <v>769</v>
      </c>
      <c r="Z10" s="67"/>
      <c r="AA10" s="323"/>
      <c r="AB10" s="67"/>
      <c r="AC10" s="323"/>
    </row>
    <row r="11" spans="1:29" s="15" customFormat="1" ht="212.25" customHeight="1" x14ac:dyDescent="0.25">
      <c r="A11" s="23"/>
      <c r="B11" s="17" t="s">
        <v>254</v>
      </c>
      <c r="C11" s="22" t="s">
        <v>255</v>
      </c>
      <c r="D11" s="17" t="s">
        <v>256</v>
      </c>
      <c r="E11" s="18" t="s">
        <v>14</v>
      </c>
      <c r="F11" s="17">
        <v>2</v>
      </c>
      <c r="G11" s="17">
        <v>2</v>
      </c>
      <c r="H11" s="20" t="str">
        <f>INDEX([11]Listas!$L$4:$P$8,F11,G11)</f>
        <v>BAJA</v>
      </c>
      <c r="I11" s="21" t="s">
        <v>257</v>
      </c>
      <c r="J11" s="19" t="s">
        <v>12</v>
      </c>
      <c r="K11" s="19" t="str">
        <f>IF('[11]Evaluación de Controles'!F48="X","Probabilidad",IF('[11]Evaluación de Controles'!H48="X","Impacto",))</f>
        <v>Probabilidad</v>
      </c>
      <c r="L11" s="17">
        <f>'[11]Evaluación de Controles'!X48</f>
        <v>85</v>
      </c>
      <c r="M11" s="17">
        <f>IF('[11]Evaluación de Controles'!F48="X",IF(L11&gt;75,IF(F11&gt;2,F11-2,IF(F11&gt;1,F11-1,F11)),IF(L11&gt;50,IF(F11&gt;1,F11-1,F11),F11)),F11)</f>
        <v>1</v>
      </c>
      <c r="N11" s="17">
        <f>IF('[11]Evaluación de Controles'!H48="X",IF(L11&gt;75,IF(G11&gt;2,G11-2,IF(G11&gt;1,G11-1,G11)),IF(L11&gt;50,IF(G11&gt;1,G11-1,G11),G11)),G11)</f>
        <v>2</v>
      </c>
      <c r="O11" s="20" t="str">
        <f>INDEX([11]Listas!$L$4:$P$8,M11,N11)</f>
        <v>BAJA</v>
      </c>
      <c r="P11" s="19"/>
      <c r="Q11" s="17" t="s">
        <v>258</v>
      </c>
      <c r="R11" s="18" t="s">
        <v>94</v>
      </c>
      <c r="S11" s="17" t="s">
        <v>251</v>
      </c>
      <c r="T11" s="17" t="s">
        <v>259</v>
      </c>
      <c r="U11" s="17" t="s">
        <v>260</v>
      </c>
      <c r="V11" s="67">
        <v>1</v>
      </c>
      <c r="W11" s="351" t="s">
        <v>723</v>
      </c>
      <c r="X11" s="67">
        <v>1</v>
      </c>
      <c r="Y11" s="351" t="s">
        <v>770</v>
      </c>
      <c r="Z11" s="67"/>
      <c r="AA11" s="323"/>
      <c r="AB11" s="67"/>
      <c r="AC11" s="323"/>
    </row>
    <row r="12" spans="1:29" s="15" customFormat="1" ht="201" customHeight="1" x14ac:dyDescent="0.25">
      <c r="A12" s="23"/>
      <c r="B12" s="17" t="s">
        <v>261</v>
      </c>
      <c r="C12" s="22" t="s">
        <v>262</v>
      </c>
      <c r="D12" s="17" t="s">
        <v>263</v>
      </c>
      <c r="E12" s="18" t="s">
        <v>14</v>
      </c>
      <c r="F12" s="17">
        <v>2</v>
      </c>
      <c r="G12" s="17">
        <v>2</v>
      </c>
      <c r="H12" s="20" t="str">
        <f>INDEX([11]Listas!$L$4:$P$8,F12,G12)</f>
        <v>BAJA</v>
      </c>
      <c r="I12" s="21" t="s">
        <v>264</v>
      </c>
      <c r="J12" s="19" t="s">
        <v>12</v>
      </c>
      <c r="K12" s="19" t="str">
        <f>IF('[11]Evaluación de Controles'!F49="X","Probabilidad",IF('[11]Evaluación de Controles'!H49="X","Impacto",))</f>
        <v>Probabilidad</v>
      </c>
      <c r="L12" s="17">
        <f>'[11]Evaluación de Controles'!X49</f>
        <v>40</v>
      </c>
      <c r="M12" s="17">
        <f>IF('[11]Evaluación de Controles'!F49="X",IF(L12&gt;75,IF(F12&gt;2,F12-2,IF(F12&gt;1,F12-1,F12)),IF(L12&gt;50,IF(F12&gt;1,F12-1,F12),F12)),F12)</f>
        <v>2</v>
      </c>
      <c r="N12" s="17">
        <f>IF('[11]Evaluación de Controles'!H49="X",IF(L12&gt;75,IF(G12&gt;2,G12-2,IF(G12&gt;1,G12-1,G12)),IF(L12&gt;50,IF(G12&gt;1,G12-1,G12),G12)),G12)</f>
        <v>2</v>
      </c>
      <c r="O12" s="20" t="str">
        <f>INDEX([11]Listas!$L$4:$P$8,M12,N12)</f>
        <v>BAJA</v>
      </c>
      <c r="P12" s="19"/>
      <c r="Q12" s="17" t="s">
        <v>265</v>
      </c>
      <c r="R12" s="18" t="s">
        <v>266</v>
      </c>
      <c r="S12" s="17" t="s">
        <v>267</v>
      </c>
      <c r="T12" s="17" t="s">
        <v>268</v>
      </c>
      <c r="U12" s="17" t="s">
        <v>269</v>
      </c>
      <c r="V12" s="67">
        <v>1</v>
      </c>
      <c r="W12" s="351" t="s">
        <v>724</v>
      </c>
      <c r="X12" s="67">
        <v>1</v>
      </c>
      <c r="Y12" s="351" t="s">
        <v>770</v>
      </c>
      <c r="Z12" s="67"/>
      <c r="AA12" s="323"/>
      <c r="AB12" s="67"/>
      <c r="AC12" s="323"/>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109.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375" t="s">
        <v>6</v>
      </c>
      <c r="G16" s="375"/>
      <c r="H16" s="7">
        <f>COUNTIF(H10:H12,"BAJA")</f>
        <v>2</v>
      </c>
      <c r="L16" s="8"/>
      <c r="M16" s="375" t="s">
        <v>6</v>
      </c>
      <c r="N16" s="375"/>
      <c r="O16" s="7">
        <f>COUNTIF(O10:O12,"BAJA")</f>
        <v>3</v>
      </c>
    </row>
    <row r="17" spans="2:21" x14ac:dyDescent="0.2">
      <c r="B17" s="411"/>
      <c r="C17" s="411"/>
      <c r="D17" s="411"/>
      <c r="E17" s="411"/>
      <c r="F17" s="375" t="s">
        <v>5</v>
      </c>
      <c r="G17" s="375"/>
      <c r="H17" s="7">
        <f>COUNTIF(H10:H12,"MODERADA")</f>
        <v>1</v>
      </c>
      <c r="L17" s="9"/>
      <c r="M17" s="375" t="s">
        <v>5</v>
      </c>
      <c r="N17" s="375"/>
      <c r="O17" s="7">
        <f>COUNTIF(O10:O12,"MODERADA")</f>
        <v>0</v>
      </c>
    </row>
    <row r="18" spans="2:21" x14ac:dyDescent="0.2">
      <c r="B18" s="12"/>
      <c r="D18" s="12"/>
      <c r="F18" s="375" t="s">
        <v>4</v>
      </c>
      <c r="G18" s="375"/>
      <c r="H18" s="7">
        <f>COUNTIF(H10:H12,"ALTA")</f>
        <v>0</v>
      </c>
      <c r="M18" s="375" t="s">
        <v>4</v>
      </c>
      <c r="N18" s="375"/>
      <c r="O18" s="7">
        <f>COUNTIF(O10:O12,"ALTA")</f>
        <v>0</v>
      </c>
      <c r="P18" s="1"/>
      <c r="U18" s="1"/>
    </row>
    <row r="19" spans="2:21" ht="15.75" x14ac:dyDescent="0.2">
      <c r="B19" s="11" t="s">
        <v>3</v>
      </c>
      <c r="D19" s="10" t="s">
        <v>2</v>
      </c>
      <c r="F19" s="375" t="s">
        <v>1</v>
      </c>
      <c r="G19" s="375"/>
      <c r="H19" s="7">
        <f>COUNTIF(H10:H12,"EXTREMA")</f>
        <v>0</v>
      </c>
      <c r="M19" s="375" t="s">
        <v>1</v>
      </c>
      <c r="N19" s="375"/>
      <c r="O19" s="7">
        <f>COUNTIF(O10:O12,"EXTREMA")</f>
        <v>0</v>
      </c>
      <c r="P19" s="1"/>
      <c r="U19" s="1"/>
    </row>
    <row r="20" spans="2:21" x14ac:dyDescent="0.2">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8:21" x14ac:dyDescent="0.2">
      <c r="O33" s="1"/>
      <c r="P33" s="1"/>
      <c r="U33" s="1"/>
    </row>
    <row r="34" spans="8:21" x14ac:dyDescent="0.2">
      <c r="H34" s="1"/>
      <c r="I34" s="1"/>
      <c r="J34" s="1"/>
      <c r="O34" s="1"/>
      <c r="P34" s="1"/>
      <c r="U34" s="1"/>
    </row>
    <row r="35" spans="8:21" x14ac:dyDescent="0.2">
      <c r="H35" s="1"/>
      <c r="I35" s="1"/>
      <c r="J35" s="1"/>
      <c r="O35" s="1"/>
      <c r="P35" s="1"/>
      <c r="U35" s="1"/>
    </row>
    <row r="36" spans="8:21" x14ac:dyDescent="0.2">
      <c r="H36" s="1"/>
      <c r="I36" s="1"/>
      <c r="J36" s="1"/>
      <c r="O36" s="1"/>
      <c r="P36" s="1"/>
      <c r="U36" s="1"/>
    </row>
    <row r="37" spans="8:21" x14ac:dyDescent="0.2">
      <c r="H37" s="1"/>
      <c r="I37" s="1"/>
      <c r="J37" s="1"/>
      <c r="O37" s="1"/>
      <c r="P37" s="1"/>
      <c r="U37" s="1"/>
    </row>
    <row r="38" spans="8:21" x14ac:dyDescent="0.2">
      <c r="H38" s="1"/>
      <c r="I38" s="1"/>
      <c r="J38" s="1"/>
      <c r="O38" s="1"/>
      <c r="P38" s="1"/>
      <c r="U38" s="1"/>
    </row>
    <row r="39" spans="8:21" x14ac:dyDescent="0.2">
      <c r="H39" s="1"/>
      <c r="I39" s="1"/>
      <c r="J39" s="1"/>
      <c r="O39" s="1"/>
      <c r="P39" s="1"/>
      <c r="U39" s="1"/>
    </row>
    <row r="40" spans="8:21" x14ac:dyDescent="0.2">
      <c r="H40" s="1"/>
      <c r="I40" s="1"/>
      <c r="J40" s="1"/>
      <c r="O40" s="1"/>
      <c r="P40" s="1"/>
      <c r="U40" s="1"/>
    </row>
    <row r="41" spans="8:21" x14ac:dyDescent="0.2">
      <c r="H41" s="1"/>
      <c r="I41" s="1"/>
      <c r="J41" s="1"/>
      <c r="O41" s="1"/>
      <c r="P41" s="1"/>
      <c r="U41" s="1"/>
    </row>
    <row r="42" spans="8:21" x14ac:dyDescent="0.2">
      <c r="H42" s="1"/>
      <c r="I42" s="1"/>
      <c r="J42" s="1"/>
      <c r="O42" s="1"/>
      <c r="P42" s="1"/>
      <c r="U42" s="1"/>
    </row>
    <row r="43" spans="8:21" x14ac:dyDescent="0.2">
      <c r="H43" s="1"/>
      <c r="I43" s="1"/>
      <c r="J43" s="1"/>
      <c r="O43" s="1"/>
      <c r="P43" s="1"/>
      <c r="U43" s="1"/>
    </row>
    <row r="44" spans="8:21" x14ac:dyDescent="0.2">
      <c r="H44" s="1"/>
      <c r="I44" s="1"/>
      <c r="J44" s="1"/>
      <c r="O44" s="1"/>
      <c r="P44" s="1"/>
      <c r="U44" s="1"/>
    </row>
    <row r="45" spans="8:21" x14ac:dyDescent="0.2">
      <c r="H45" s="1"/>
      <c r="I45" s="1"/>
      <c r="J45" s="1"/>
      <c r="O45" s="1"/>
      <c r="P45" s="1"/>
      <c r="U45" s="1"/>
    </row>
    <row r="46" spans="8:21" x14ac:dyDescent="0.2">
      <c r="H46" s="1"/>
      <c r="I46" s="1"/>
      <c r="J46" s="1"/>
      <c r="O46" s="1"/>
      <c r="P46" s="1"/>
      <c r="U46" s="1"/>
    </row>
    <row r="47" spans="8:21" x14ac:dyDescent="0.2">
      <c r="H47" s="1"/>
      <c r="I47" s="1"/>
      <c r="J47" s="1"/>
      <c r="O47" s="1"/>
      <c r="P47" s="1"/>
      <c r="U47" s="1"/>
    </row>
    <row r="48" spans="8:21" x14ac:dyDescent="0.2">
      <c r="H48" s="1"/>
      <c r="I48" s="1"/>
      <c r="J48" s="1"/>
      <c r="O48" s="1"/>
      <c r="P48" s="1"/>
      <c r="U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6">
    <mergeCell ref="E1:U1"/>
    <mergeCell ref="E2:U2"/>
    <mergeCell ref="S5:U5"/>
    <mergeCell ref="V8:W8"/>
    <mergeCell ref="E5:P5"/>
    <mergeCell ref="Q5:R5"/>
    <mergeCell ref="Z8:AA8"/>
    <mergeCell ref="AB8:AC8"/>
    <mergeCell ref="E6:U6"/>
    <mergeCell ref="Q8:Q9"/>
    <mergeCell ref="S8:S9"/>
    <mergeCell ref="T8:T9"/>
    <mergeCell ref="J8:K8"/>
    <mergeCell ref="L8:L9"/>
    <mergeCell ref="M8:N8"/>
    <mergeCell ref="X8:Y8"/>
    <mergeCell ref="U8:U9"/>
    <mergeCell ref="F19:G19"/>
    <mergeCell ref="M19:N19"/>
    <mergeCell ref="F18:G18"/>
    <mergeCell ref="M18:N18"/>
    <mergeCell ref="R8:R9"/>
    <mergeCell ref="I8:I9"/>
    <mergeCell ref="F16:G16"/>
    <mergeCell ref="M16:N16"/>
    <mergeCell ref="F8:G8"/>
    <mergeCell ref="H8:H9"/>
    <mergeCell ref="B17:E17"/>
    <mergeCell ref="O8:O9"/>
    <mergeCell ref="P8:P9"/>
    <mergeCell ref="F17:G17"/>
    <mergeCell ref="M17:N17"/>
    <mergeCell ref="D8:D9"/>
    <mergeCell ref="B8:B9"/>
    <mergeCell ref="C8:C9"/>
    <mergeCell ref="E8:E9"/>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34" priority="7" operator="equal">
      <formula>"EXTREMA"</formula>
    </cfRule>
    <cfRule type="cellIs" dxfId="33" priority="8" operator="equal">
      <formula>"ALTA"</formula>
    </cfRule>
    <cfRule type="cellIs" dxfId="32" priority="9" operator="equal">
      <formula>"MODERADA"</formula>
    </cfRule>
    <cfRule type="cellIs" dxfId="31" priority="10" operator="equal">
      <formula>"BAJA"</formula>
    </cfRule>
  </conditionalFormatting>
  <conditionalFormatting sqref="H10:H14">
    <cfRule type="cellIs" dxfId="30" priority="16" operator="equal">
      <formula>"EXTREMA"</formula>
    </cfRule>
    <cfRule type="cellIs" dxfId="29" priority="17" operator="equal">
      <formula>"ALTA"</formula>
    </cfRule>
    <cfRule type="cellIs" dxfId="28" priority="18" operator="equal">
      <formula>"MODERADA"</formula>
    </cfRule>
    <cfRule type="cellIs" dxfId="27" priority="19" operator="equal">
      <formula>"BAJA"</formula>
    </cfRule>
  </conditionalFormatting>
  <conditionalFormatting sqref="H15:H1048576">
    <cfRule type="cellIs" dxfId="26" priority="52" operator="equal">
      <formula>"BAJA"</formula>
    </cfRule>
    <cfRule type="cellIs" dxfId="25" priority="51" operator="equal">
      <formula>"MODERADA"</formula>
    </cfRule>
    <cfRule type="cellIs" dxfId="24" priority="50" operator="equal">
      <formula>"ALTA"</formula>
    </cfRule>
    <cfRule type="cellIs" dxfId="23" priority="49"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5" operator="equal">
      <formula>"BAJA"</formula>
    </cfRule>
    <cfRule type="cellIs" dxfId="21" priority="4" operator="equal">
      <formula>"MODERADA"</formula>
    </cfRule>
    <cfRule type="cellIs" dxfId="20" priority="3" operator="equal">
      <formula>"ALTA"</formula>
    </cfRule>
    <cfRule type="cellIs" dxfId="19" priority="2" operator="equal">
      <formula>"EXTREMA"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18" priority="15" operator="equal">
      <formula>"BAJA"</formula>
    </cfRule>
    <cfRule type="cellIs" dxfId="17" priority="14" operator="equal">
      <formula>"MODERADA"</formula>
    </cfRule>
    <cfRule type="cellIs" dxfId="16" priority="13" operator="equal">
      <formula>"ALTA"</formula>
    </cfRule>
    <cfRule type="cellIs" dxfId="15" priority="12" operator="equal">
      <formula>"EXTREMA"</formula>
    </cfRule>
  </conditionalFormatting>
  <conditionalFormatting sqref="O15:O1048576">
    <cfRule type="cellIs" dxfId="14" priority="21" operator="equal">
      <formula>"ALTA"</formula>
    </cfRule>
    <cfRule type="cellIs" dxfId="13" priority="22" operator="equal">
      <formula>"MODERADA"</formula>
    </cfRule>
    <cfRule type="cellIs" dxfId="12" priority="23" operator="equal">
      <formula>"BAJA"</formula>
    </cfRule>
    <cfRule type="cellIs" dxfId="11" priority="20" operator="equal">
      <formula>"EXTREMA"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0000"/>
    <pageSetUpPr fitToPage="1"/>
  </sheetPr>
  <dimension ref="A1:Y54"/>
  <sheetViews>
    <sheetView view="pageBreakPreview" zoomScale="60" zoomScaleNormal="70" workbookViewId="0">
      <selection activeCell="D16" sqref="D16"/>
    </sheetView>
  </sheetViews>
  <sheetFormatPr baseColWidth="10" defaultColWidth="11.42578125" defaultRowHeight="15" x14ac:dyDescent="0.25"/>
  <cols>
    <col min="1" max="1" width="2.7109375" style="82" customWidth="1"/>
    <col min="2" max="2" width="6.7109375" style="94" customWidth="1"/>
    <col min="3" max="3" width="6.7109375" style="80" customWidth="1"/>
    <col min="4" max="4" width="24.7109375" style="78" customWidth="1"/>
    <col min="5" max="5" width="40.140625" style="97" customWidth="1"/>
    <col min="6" max="9" width="4.7109375" style="13" customWidth="1"/>
    <col min="10" max="10" width="6.5703125" style="13" customWidth="1"/>
    <col min="11" max="11" width="7" style="13" customWidth="1"/>
    <col min="12" max="23" width="4.7109375" style="13" customWidth="1"/>
    <col min="24" max="24" width="8.7109375" style="25" customWidth="1"/>
    <col min="25" max="25" width="24.7109375" style="13" customWidth="1"/>
    <col min="26" max="16384" width="11.42578125" style="13"/>
  </cols>
  <sheetData>
    <row r="1" spans="1:25" s="78" customFormat="1" ht="135.94999999999999" customHeight="1" x14ac:dyDescent="0.25">
      <c r="A1" s="77"/>
      <c r="C1" s="79"/>
      <c r="D1" s="446" t="s">
        <v>357</v>
      </c>
      <c r="E1" s="447"/>
      <c r="F1" s="445" t="s">
        <v>358</v>
      </c>
      <c r="G1" s="445"/>
      <c r="H1" s="445" t="s">
        <v>359</v>
      </c>
      <c r="I1" s="445"/>
      <c r="J1" s="445" t="s">
        <v>360</v>
      </c>
      <c r="K1" s="445"/>
      <c r="L1" s="445" t="s">
        <v>361</v>
      </c>
      <c r="M1" s="445"/>
      <c r="N1" s="445" t="s">
        <v>362</v>
      </c>
      <c r="O1" s="445"/>
      <c r="P1" s="445" t="s">
        <v>363</v>
      </c>
      <c r="Q1" s="445"/>
      <c r="R1" s="445" t="s">
        <v>364</v>
      </c>
      <c r="S1" s="445"/>
      <c r="T1" s="445" t="s">
        <v>365</v>
      </c>
      <c r="U1" s="445"/>
      <c r="V1" s="445" t="s">
        <v>366</v>
      </c>
      <c r="W1" s="445"/>
      <c r="X1" s="448" t="s">
        <v>367</v>
      </c>
      <c r="Y1" s="449"/>
    </row>
    <row r="2" spans="1:25" s="78" customFormat="1" ht="18" customHeight="1" x14ac:dyDescent="0.25">
      <c r="A2" s="77"/>
      <c r="B2" s="454" t="s">
        <v>368</v>
      </c>
      <c r="C2" s="455" t="s">
        <v>369</v>
      </c>
      <c r="D2" s="457" t="s">
        <v>370</v>
      </c>
      <c r="E2" s="457" t="s">
        <v>371</v>
      </c>
      <c r="F2" s="453" t="s">
        <v>372</v>
      </c>
      <c r="G2" s="453"/>
      <c r="H2" s="453" t="s">
        <v>372</v>
      </c>
      <c r="I2" s="453"/>
      <c r="J2" s="453" t="s">
        <v>373</v>
      </c>
      <c r="K2" s="453"/>
      <c r="L2" s="453" t="s">
        <v>374</v>
      </c>
      <c r="M2" s="453"/>
      <c r="N2" s="453" t="s">
        <v>373</v>
      </c>
      <c r="O2" s="453"/>
      <c r="P2" s="453" t="s">
        <v>375</v>
      </c>
      <c r="Q2" s="453"/>
      <c r="R2" s="453" t="s">
        <v>373</v>
      </c>
      <c r="S2" s="453"/>
      <c r="T2" s="453" t="s">
        <v>375</v>
      </c>
      <c r="U2" s="453"/>
      <c r="V2" s="453" t="s">
        <v>376</v>
      </c>
      <c r="W2" s="453"/>
      <c r="X2" s="459" t="s">
        <v>377</v>
      </c>
      <c r="Y2" s="461" t="s">
        <v>378</v>
      </c>
    </row>
    <row r="3" spans="1:25" s="25" customFormat="1" ht="18" customHeight="1" x14ac:dyDescent="0.25">
      <c r="A3" s="80"/>
      <c r="B3" s="454"/>
      <c r="C3" s="456"/>
      <c r="D3" s="458"/>
      <c r="E3" s="458"/>
      <c r="F3" s="81" t="s">
        <v>379</v>
      </c>
      <c r="G3" s="81" t="s">
        <v>380</v>
      </c>
      <c r="H3" s="81" t="s">
        <v>379</v>
      </c>
      <c r="I3" s="81" t="s">
        <v>380</v>
      </c>
      <c r="J3" s="81" t="s">
        <v>379</v>
      </c>
      <c r="K3" s="81" t="s">
        <v>380</v>
      </c>
      <c r="L3" s="81" t="s">
        <v>379</v>
      </c>
      <c r="M3" s="81" t="s">
        <v>380</v>
      </c>
      <c r="N3" s="81" t="s">
        <v>379</v>
      </c>
      <c r="O3" s="81" t="s">
        <v>380</v>
      </c>
      <c r="P3" s="81" t="s">
        <v>379</v>
      </c>
      <c r="Q3" s="81" t="s">
        <v>380</v>
      </c>
      <c r="R3" s="81" t="s">
        <v>379</v>
      </c>
      <c r="S3" s="81" t="s">
        <v>380</v>
      </c>
      <c r="T3" s="81" t="s">
        <v>379</v>
      </c>
      <c r="U3" s="81" t="s">
        <v>380</v>
      </c>
      <c r="V3" s="81" t="s">
        <v>379</v>
      </c>
      <c r="W3" s="81" t="s">
        <v>380</v>
      </c>
      <c r="X3" s="460"/>
      <c r="Y3" s="462"/>
    </row>
    <row r="4" spans="1:25" ht="45" x14ac:dyDescent="0.25">
      <c r="B4" s="450" t="s">
        <v>232</v>
      </c>
      <c r="C4" s="83">
        <v>1.1000000000000001</v>
      </c>
      <c r="D4" s="84" t="s">
        <v>381</v>
      </c>
      <c r="E4" s="84" t="s">
        <v>382</v>
      </c>
      <c r="F4" s="85" t="s">
        <v>383</v>
      </c>
      <c r="G4" s="85"/>
      <c r="H4" s="85"/>
      <c r="I4" s="85" t="s">
        <v>383</v>
      </c>
      <c r="J4" s="85"/>
      <c r="K4" s="85" t="s">
        <v>383</v>
      </c>
      <c r="L4" s="85" t="s">
        <v>383</v>
      </c>
      <c r="M4" s="85"/>
      <c r="N4" s="85"/>
      <c r="O4" s="85" t="s">
        <v>383</v>
      </c>
      <c r="P4" s="85" t="s">
        <v>383</v>
      </c>
      <c r="Q4" s="85"/>
      <c r="R4" s="85" t="s">
        <v>383</v>
      </c>
      <c r="S4" s="85"/>
      <c r="T4" s="85" t="s">
        <v>383</v>
      </c>
      <c r="U4" s="85"/>
      <c r="V4" s="85" t="s">
        <v>383</v>
      </c>
      <c r="W4" s="85"/>
      <c r="X4" s="86">
        <f>IF(J4="X",15,0)+IF(L4="X",5,0)+IF(N4="X",15,0)+IF(P4="X",10,0)+IF(R4="X",15,0)+IF(T4="X",10,0)+IF(V4="X",30,0)</f>
        <v>70</v>
      </c>
      <c r="Y4" s="87" t="s">
        <v>384</v>
      </c>
    </row>
    <row r="5" spans="1:25" ht="56.1" customHeight="1" x14ac:dyDescent="0.25">
      <c r="B5" s="451"/>
      <c r="C5" s="83">
        <v>1.2</v>
      </c>
      <c r="D5" s="84" t="s">
        <v>385</v>
      </c>
      <c r="E5" s="84" t="s">
        <v>386</v>
      </c>
      <c r="F5" s="85" t="s">
        <v>383</v>
      </c>
      <c r="G5" s="85"/>
      <c r="H5" s="85" t="s">
        <v>383</v>
      </c>
      <c r="I5" s="85"/>
      <c r="J5" s="85"/>
      <c r="K5" s="85" t="s">
        <v>383</v>
      </c>
      <c r="L5" s="85"/>
      <c r="M5" s="85" t="s">
        <v>383</v>
      </c>
      <c r="N5" s="85"/>
      <c r="O5" s="85" t="s">
        <v>383</v>
      </c>
      <c r="P5" s="85" t="s">
        <v>383</v>
      </c>
      <c r="Q5" s="85"/>
      <c r="R5" s="85"/>
      <c r="S5" s="85" t="s">
        <v>383</v>
      </c>
      <c r="T5" s="85"/>
      <c r="U5" s="85" t="s">
        <v>383</v>
      </c>
      <c r="V5" s="85"/>
      <c r="W5" s="85" t="s">
        <v>383</v>
      </c>
      <c r="X5" s="88">
        <f t="shared" ref="X5:X49" si="0">IF(J5="X",15,0)+IF(L5="X",5,0)+IF(N5="X",15,0)+IF(P5="X",10,0)+IF(R5="X",15,0)+IF(T5="X",10,0)+IF(V5="X",30,0)</f>
        <v>10</v>
      </c>
      <c r="Y5" s="87" t="s">
        <v>384</v>
      </c>
    </row>
    <row r="6" spans="1:25" ht="56.1" customHeight="1" x14ac:dyDescent="0.25">
      <c r="B6" s="451"/>
      <c r="C6" s="83">
        <v>1.3</v>
      </c>
      <c r="D6" s="84" t="s">
        <v>387</v>
      </c>
      <c r="E6" s="84" t="s">
        <v>388</v>
      </c>
      <c r="F6" s="85" t="s">
        <v>383</v>
      </c>
      <c r="G6" s="85"/>
      <c r="H6" s="85" t="s">
        <v>383</v>
      </c>
      <c r="I6" s="85"/>
      <c r="J6" s="85"/>
      <c r="K6" s="85" t="s">
        <v>383</v>
      </c>
      <c r="L6" s="85" t="s">
        <v>383</v>
      </c>
      <c r="M6" s="85"/>
      <c r="N6" s="85"/>
      <c r="O6" s="85" t="s">
        <v>383</v>
      </c>
      <c r="P6" s="85" t="s">
        <v>383</v>
      </c>
      <c r="Q6" s="85"/>
      <c r="R6" s="85" t="s">
        <v>383</v>
      </c>
      <c r="S6" s="85"/>
      <c r="T6" s="85" t="s">
        <v>383</v>
      </c>
      <c r="U6" s="85"/>
      <c r="V6" s="85" t="s">
        <v>383</v>
      </c>
      <c r="W6" s="85"/>
      <c r="X6" s="86">
        <f t="shared" si="0"/>
        <v>70</v>
      </c>
      <c r="Y6" s="87" t="s">
        <v>384</v>
      </c>
    </row>
    <row r="7" spans="1:25" ht="56.1" customHeight="1" x14ac:dyDescent="0.25">
      <c r="B7" s="452"/>
      <c r="C7" s="83">
        <v>1.4</v>
      </c>
      <c r="D7" s="84" t="s">
        <v>389</v>
      </c>
      <c r="E7" s="84" t="s">
        <v>241</v>
      </c>
      <c r="F7" s="85" t="s">
        <v>383</v>
      </c>
      <c r="G7" s="85"/>
      <c r="H7" s="85"/>
      <c r="I7" s="85" t="s">
        <v>383</v>
      </c>
      <c r="J7" s="85"/>
      <c r="K7" s="85" t="s">
        <v>383</v>
      </c>
      <c r="L7" s="85" t="s">
        <v>383</v>
      </c>
      <c r="M7" s="85"/>
      <c r="N7" s="85"/>
      <c r="O7" s="85" t="s">
        <v>383</v>
      </c>
      <c r="P7" s="85" t="s">
        <v>383</v>
      </c>
      <c r="Q7" s="85"/>
      <c r="R7" s="85" t="s">
        <v>383</v>
      </c>
      <c r="S7" s="85"/>
      <c r="T7" s="85"/>
      <c r="U7" s="85" t="s">
        <v>383</v>
      </c>
      <c r="V7" s="85"/>
      <c r="W7" s="85" t="s">
        <v>383</v>
      </c>
      <c r="X7" s="88">
        <f t="shared" si="0"/>
        <v>30</v>
      </c>
      <c r="Y7" s="87" t="s">
        <v>384</v>
      </c>
    </row>
    <row r="8" spans="1:25" ht="74.25" customHeight="1" x14ac:dyDescent="0.25">
      <c r="B8" s="450" t="s">
        <v>390</v>
      </c>
      <c r="C8" s="83">
        <v>2.1</v>
      </c>
      <c r="D8" s="89" t="s">
        <v>391</v>
      </c>
      <c r="E8" s="89" t="s">
        <v>392</v>
      </c>
      <c r="F8" s="85" t="s">
        <v>383</v>
      </c>
      <c r="G8" s="85"/>
      <c r="H8" s="85" t="s">
        <v>383</v>
      </c>
      <c r="I8" s="85"/>
      <c r="J8" s="85" t="s">
        <v>383</v>
      </c>
      <c r="K8" s="85"/>
      <c r="L8" s="85" t="s">
        <v>383</v>
      </c>
      <c r="M8" s="85"/>
      <c r="N8" s="85"/>
      <c r="O8" s="85" t="s">
        <v>383</v>
      </c>
      <c r="P8" s="85" t="s">
        <v>383</v>
      </c>
      <c r="Q8" s="85"/>
      <c r="R8" s="85" t="s">
        <v>383</v>
      </c>
      <c r="S8" s="85"/>
      <c r="T8" s="85" t="s">
        <v>383</v>
      </c>
      <c r="U8" s="85"/>
      <c r="V8" s="85" t="s">
        <v>383</v>
      </c>
      <c r="W8" s="85"/>
      <c r="X8" s="86">
        <f>IF(J8="X",15,0)+IF(L8="X",5,0)+IF(N8="X",15,0)+IF(P8="X",10,0)+IF(R8="X",15,0)+IF(T8="X",10,0)+IF(V8="X",30,0)</f>
        <v>85</v>
      </c>
      <c r="Y8" s="87" t="s">
        <v>384</v>
      </c>
    </row>
    <row r="9" spans="1:25" ht="73.5" customHeight="1" x14ac:dyDescent="0.25">
      <c r="B9" s="451"/>
      <c r="C9" s="83">
        <v>2.2000000000000002</v>
      </c>
      <c r="D9" s="89" t="s">
        <v>393</v>
      </c>
      <c r="E9" s="89" t="s">
        <v>394</v>
      </c>
      <c r="F9" s="85" t="s">
        <v>383</v>
      </c>
      <c r="G9" s="85"/>
      <c r="H9" s="85"/>
      <c r="I9" s="85" t="s">
        <v>383</v>
      </c>
      <c r="J9" s="85" t="s">
        <v>383</v>
      </c>
      <c r="K9" s="85"/>
      <c r="L9" s="85" t="s">
        <v>383</v>
      </c>
      <c r="M9" s="85"/>
      <c r="N9" s="85"/>
      <c r="O9" s="85" t="s">
        <v>383</v>
      </c>
      <c r="P9" s="85" t="s">
        <v>383</v>
      </c>
      <c r="Q9" s="85"/>
      <c r="R9" s="85" t="s">
        <v>383</v>
      </c>
      <c r="S9" s="85"/>
      <c r="T9" s="85" t="s">
        <v>383</v>
      </c>
      <c r="U9" s="85"/>
      <c r="V9" s="85" t="s">
        <v>383</v>
      </c>
      <c r="W9" s="85"/>
      <c r="X9" s="86">
        <f t="shared" si="0"/>
        <v>85</v>
      </c>
      <c r="Y9" s="87" t="s">
        <v>384</v>
      </c>
    </row>
    <row r="10" spans="1:25" ht="67.5" customHeight="1" x14ac:dyDescent="0.25">
      <c r="B10" s="451"/>
      <c r="C10" s="83">
        <v>2.2999999999999998</v>
      </c>
      <c r="D10" s="89" t="s">
        <v>395</v>
      </c>
      <c r="E10" s="89" t="s">
        <v>396</v>
      </c>
      <c r="F10" s="85" t="s">
        <v>383</v>
      </c>
      <c r="G10" s="85"/>
      <c r="H10" s="85"/>
      <c r="I10" s="85" t="s">
        <v>383</v>
      </c>
      <c r="J10" s="85"/>
      <c r="K10" s="85" t="s">
        <v>383</v>
      </c>
      <c r="L10" s="85" t="s">
        <v>383</v>
      </c>
      <c r="M10" s="85"/>
      <c r="N10" s="85"/>
      <c r="O10" s="85" t="s">
        <v>383</v>
      </c>
      <c r="P10" s="85" t="s">
        <v>383</v>
      </c>
      <c r="Q10" s="85"/>
      <c r="R10" s="85" t="s">
        <v>383</v>
      </c>
      <c r="S10" s="85"/>
      <c r="T10" s="85"/>
      <c r="U10" s="85" t="s">
        <v>383</v>
      </c>
      <c r="V10" s="85"/>
      <c r="W10" s="85" t="s">
        <v>383</v>
      </c>
      <c r="X10" s="88">
        <f t="shared" si="0"/>
        <v>30</v>
      </c>
      <c r="Y10" s="87" t="s">
        <v>384</v>
      </c>
    </row>
    <row r="11" spans="1:25" ht="56.1" customHeight="1" x14ac:dyDescent="0.25">
      <c r="B11" s="452"/>
      <c r="C11" s="83">
        <v>2.4</v>
      </c>
      <c r="D11" s="89" t="s">
        <v>397</v>
      </c>
      <c r="E11" s="89" t="s">
        <v>398</v>
      </c>
      <c r="F11" s="85" t="s">
        <v>383</v>
      </c>
      <c r="G11" s="85"/>
      <c r="H11" s="85" t="s">
        <v>383</v>
      </c>
      <c r="I11" s="85"/>
      <c r="J11" s="85" t="s">
        <v>383</v>
      </c>
      <c r="K11" s="85"/>
      <c r="L11" s="85" t="s">
        <v>383</v>
      </c>
      <c r="M11" s="85"/>
      <c r="N11" s="85"/>
      <c r="O11" s="85" t="s">
        <v>383</v>
      </c>
      <c r="P11" s="85" t="s">
        <v>383</v>
      </c>
      <c r="Q11" s="85"/>
      <c r="R11" s="85" t="s">
        <v>383</v>
      </c>
      <c r="S11" s="85"/>
      <c r="T11" s="85" t="s">
        <v>383</v>
      </c>
      <c r="U11" s="85"/>
      <c r="V11" s="85" t="s">
        <v>383</v>
      </c>
      <c r="W11" s="85"/>
      <c r="X11" s="86">
        <f t="shared" si="0"/>
        <v>85</v>
      </c>
      <c r="Y11" s="87" t="s">
        <v>384</v>
      </c>
    </row>
    <row r="12" spans="1:25" ht="71.25" customHeight="1" x14ac:dyDescent="0.25">
      <c r="B12" s="450" t="s">
        <v>320</v>
      </c>
      <c r="C12" s="83">
        <v>3.1</v>
      </c>
      <c r="D12" s="84" t="s">
        <v>324</v>
      </c>
      <c r="E12" s="84" t="s">
        <v>399</v>
      </c>
      <c r="F12" s="85" t="s">
        <v>383</v>
      </c>
      <c r="G12" s="85"/>
      <c r="H12" s="85"/>
      <c r="I12" s="85" t="s">
        <v>383</v>
      </c>
      <c r="J12" s="85"/>
      <c r="K12" s="85" t="s">
        <v>383</v>
      </c>
      <c r="L12" s="85" t="s">
        <v>383</v>
      </c>
      <c r="M12" s="85"/>
      <c r="N12" s="85"/>
      <c r="O12" s="85" t="s">
        <v>383</v>
      </c>
      <c r="P12" s="85" t="s">
        <v>383</v>
      </c>
      <c r="Q12" s="85"/>
      <c r="R12" s="85" t="s">
        <v>383</v>
      </c>
      <c r="S12" s="85"/>
      <c r="T12" s="85"/>
      <c r="U12" s="85" t="s">
        <v>383</v>
      </c>
      <c r="V12" s="85" t="s">
        <v>383</v>
      </c>
      <c r="W12" s="85"/>
      <c r="X12" s="86">
        <f t="shared" si="0"/>
        <v>60</v>
      </c>
      <c r="Y12" s="87" t="s">
        <v>384</v>
      </c>
    </row>
    <row r="13" spans="1:25" ht="84.75" customHeight="1" x14ac:dyDescent="0.25">
      <c r="B13" s="451"/>
      <c r="C13" s="83">
        <v>3.2</v>
      </c>
      <c r="D13" s="84" t="s">
        <v>333</v>
      </c>
      <c r="E13" s="84" t="s">
        <v>400</v>
      </c>
      <c r="F13" s="85" t="s">
        <v>383</v>
      </c>
      <c r="G13" s="85"/>
      <c r="H13" s="85"/>
      <c r="I13" s="85" t="s">
        <v>383</v>
      </c>
      <c r="J13" s="85"/>
      <c r="K13" s="85" t="s">
        <v>383</v>
      </c>
      <c r="L13" s="85"/>
      <c r="M13" s="85" t="s">
        <v>383</v>
      </c>
      <c r="N13" s="85"/>
      <c r="O13" s="85" t="s">
        <v>383</v>
      </c>
      <c r="P13" s="85" t="s">
        <v>383</v>
      </c>
      <c r="Q13" s="85"/>
      <c r="R13" s="85"/>
      <c r="S13" s="85" t="s">
        <v>383</v>
      </c>
      <c r="T13" s="85" t="s">
        <v>383</v>
      </c>
      <c r="U13" s="85"/>
      <c r="V13" s="85"/>
      <c r="W13" s="85" t="s">
        <v>383</v>
      </c>
      <c r="X13" s="86">
        <f t="shared" si="0"/>
        <v>20</v>
      </c>
      <c r="Y13" s="87" t="s">
        <v>384</v>
      </c>
    </row>
    <row r="14" spans="1:25" ht="100.5" customHeight="1" x14ac:dyDescent="0.25">
      <c r="B14" s="451"/>
      <c r="C14" s="83">
        <v>3.3</v>
      </c>
      <c r="D14" s="84" t="s">
        <v>401</v>
      </c>
      <c r="E14" s="84" t="s">
        <v>402</v>
      </c>
      <c r="F14" s="85" t="s">
        <v>383</v>
      </c>
      <c r="G14" s="85"/>
      <c r="H14" s="85"/>
      <c r="I14" s="85" t="s">
        <v>383</v>
      </c>
      <c r="J14" s="85"/>
      <c r="K14" s="85" t="s">
        <v>383</v>
      </c>
      <c r="L14" s="85" t="s">
        <v>383</v>
      </c>
      <c r="M14" s="85"/>
      <c r="N14" s="85"/>
      <c r="O14" s="85" t="s">
        <v>383</v>
      </c>
      <c r="P14" s="85" t="s">
        <v>383</v>
      </c>
      <c r="Q14" s="85"/>
      <c r="R14" s="85" t="s">
        <v>383</v>
      </c>
      <c r="S14" s="85"/>
      <c r="T14" s="85"/>
      <c r="U14" s="85" t="s">
        <v>383</v>
      </c>
      <c r="V14" s="85" t="s">
        <v>383</v>
      </c>
      <c r="W14" s="85"/>
      <c r="X14" s="86">
        <f t="shared" si="0"/>
        <v>60</v>
      </c>
      <c r="Y14" s="87" t="s">
        <v>384</v>
      </c>
    </row>
    <row r="15" spans="1:25" ht="69.75" customHeight="1" x14ac:dyDescent="0.25">
      <c r="B15" s="451"/>
      <c r="C15" s="83">
        <v>3.4</v>
      </c>
      <c r="D15" s="84" t="s">
        <v>403</v>
      </c>
      <c r="E15" s="84" t="s">
        <v>404</v>
      </c>
      <c r="F15" s="85" t="s">
        <v>383</v>
      </c>
      <c r="G15" s="85"/>
      <c r="H15" s="85"/>
      <c r="I15" s="85" t="s">
        <v>383</v>
      </c>
      <c r="J15" s="85"/>
      <c r="K15" s="85" t="s">
        <v>383</v>
      </c>
      <c r="L15" s="85"/>
      <c r="M15" s="85" t="s">
        <v>383</v>
      </c>
      <c r="N15" s="85"/>
      <c r="O15" s="85" t="s">
        <v>383</v>
      </c>
      <c r="P15" s="85" t="s">
        <v>383</v>
      </c>
      <c r="Q15" s="85"/>
      <c r="R15" s="85"/>
      <c r="S15" s="85" t="s">
        <v>383</v>
      </c>
      <c r="T15" s="85"/>
      <c r="U15" s="85" t="s">
        <v>383</v>
      </c>
      <c r="V15" s="85"/>
      <c r="W15" s="85" t="s">
        <v>383</v>
      </c>
      <c r="X15" s="88">
        <f t="shared" si="0"/>
        <v>10</v>
      </c>
      <c r="Y15" s="87" t="s">
        <v>384</v>
      </c>
    </row>
    <row r="16" spans="1:25" ht="100.5" customHeight="1" x14ac:dyDescent="0.25">
      <c r="B16" s="450" t="s">
        <v>405</v>
      </c>
      <c r="C16" s="83">
        <v>4.0999999999999996</v>
      </c>
      <c r="D16" s="84" t="s">
        <v>406</v>
      </c>
      <c r="E16" s="84" t="s">
        <v>407</v>
      </c>
      <c r="F16" s="85" t="s">
        <v>383</v>
      </c>
      <c r="G16" s="85"/>
      <c r="H16" s="85" t="s">
        <v>383</v>
      </c>
      <c r="I16" s="85"/>
      <c r="J16" s="85" t="s">
        <v>383</v>
      </c>
      <c r="K16" s="85"/>
      <c r="L16" s="85" t="s">
        <v>383</v>
      </c>
      <c r="M16" s="85"/>
      <c r="N16" s="85"/>
      <c r="O16" s="85" t="s">
        <v>383</v>
      </c>
      <c r="P16" s="85" t="s">
        <v>383</v>
      </c>
      <c r="Q16" s="85"/>
      <c r="R16" s="85" t="s">
        <v>383</v>
      </c>
      <c r="S16" s="85"/>
      <c r="T16" s="85" t="s">
        <v>383</v>
      </c>
      <c r="U16" s="85"/>
      <c r="V16" s="85" t="s">
        <v>383</v>
      </c>
      <c r="W16" s="85"/>
      <c r="X16" s="86">
        <f t="shared" si="0"/>
        <v>85</v>
      </c>
      <c r="Y16" s="87" t="s">
        <v>384</v>
      </c>
    </row>
    <row r="17" spans="2:25" ht="70.5" customHeight="1" x14ac:dyDescent="0.25">
      <c r="B17" s="451"/>
      <c r="C17" s="83">
        <v>4.2</v>
      </c>
      <c r="D17" s="84" t="s">
        <v>345</v>
      </c>
      <c r="E17" s="84" t="s">
        <v>408</v>
      </c>
      <c r="F17" s="85" t="s">
        <v>383</v>
      </c>
      <c r="G17" s="85"/>
      <c r="H17" s="85" t="s">
        <v>383</v>
      </c>
      <c r="I17" s="85"/>
      <c r="J17" s="85"/>
      <c r="K17" s="85" t="s">
        <v>383</v>
      </c>
      <c r="L17" s="85"/>
      <c r="M17" s="85" t="s">
        <v>383</v>
      </c>
      <c r="N17" s="85"/>
      <c r="O17" s="85" t="s">
        <v>383</v>
      </c>
      <c r="P17" s="85" t="s">
        <v>383</v>
      </c>
      <c r="Q17" s="85"/>
      <c r="R17" s="85" t="s">
        <v>383</v>
      </c>
      <c r="S17" s="85"/>
      <c r="T17" s="85" t="s">
        <v>383</v>
      </c>
      <c r="U17" s="85"/>
      <c r="V17" s="85" t="s">
        <v>383</v>
      </c>
      <c r="W17" s="85"/>
      <c r="X17" s="86">
        <f t="shared" si="0"/>
        <v>65</v>
      </c>
      <c r="Y17" s="87" t="s">
        <v>384</v>
      </c>
    </row>
    <row r="18" spans="2:25" ht="69.75" customHeight="1" x14ac:dyDescent="0.25">
      <c r="B18" s="451"/>
      <c r="C18" s="83">
        <v>4.3</v>
      </c>
      <c r="D18" s="84" t="s">
        <v>353</v>
      </c>
      <c r="E18" s="84" t="s">
        <v>355</v>
      </c>
      <c r="F18" s="85" t="s">
        <v>383</v>
      </c>
      <c r="G18" s="85"/>
      <c r="H18" s="85"/>
      <c r="I18" s="85" t="s">
        <v>383</v>
      </c>
      <c r="J18" s="85"/>
      <c r="K18" s="85" t="s">
        <v>383</v>
      </c>
      <c r="L18" s="85" t="s">
        <v>383</v>
      </c>
      <c r="M18" s="85"/>
      <c r="N18" s="85"/>
      <c r="O18" s="85" t="s">
        <v>383</v>
      </c>
      <c r="P18" s="85" t="s">
        <v>383</v>
      </c>
      <c r="Q18" s="85"/>
      <c r="R18" s="85" t="s">
        <v>383</v>
      </c>
      <c r="S18" s="85"/>
      <c r="T18" s="85"/>
      <c r="U18" s="85" t="s">
        <v>383</v>
      </c>
      <c r="V18" s="85" t="s">
        <v>383</v>
      </c>
      <c r="W18" s="85"/>
      <c r="X18" s="86">
        <f t="shared" si="0"/>
        <v>60</v>
      </c>
      <c r="Y18" s="87" t="s">
        <v>384</v>
      </c>
    </row>
    <row r="19" spans="2:25" ht="111" customHeight="1" x14ac:dyDescent="0.25">
      <c r="B19" s="450" t="s">
        <v>409</v>
      </c>
      <c r="C19" s="83">
        <v>5.0999999999999996</v>
      </c>
      <c r="D19" s="84" t="s">
        <v>37</v>
      </c>
      <c r="E19" s="84" t="s">
        <v>35</v>
      </c>
      <c r="F19" s="85" t="s">
        <v>383</v>
      </c>
      <c r="G19" s="85"/>
      <c r="H19" s="85"/>
      <c r="I19" s="85" t="s">
        <v>383</v>
      </c>
      <c r="J19" s="85"/>
      <c r="K19" s="85" t="s">
        <v>383</v>
      </c>
      <c r="L19" s="85" t="s">
        <v>383</v>
      </c>
      <c r="M19" s="85"/>
      <c r="N19" s="85"/>
      <c r="O19" s="85" t="s">
        <v>383</v>
      </c>
      <c r="P19" s="85" t="s">
        <v>383</v>
      </c>
      <c r="Q19" s="85"/>
      <c r="R19" s="85"/>
      <c r="S19" s="85" t="s">
        <v>383</v>
      </c>
      <c r="T19" s="85" t="s">
        <v>383</v>
      </c>
      <c r="U19" s="85"/>
      <c r="V19" s="85" t="s">
        <v>383</v>
      </c>
      <c r="W19" s="85"/>
      <c r="X19" s="88">
        <f t="shared" si="0"/>
        <v>55</v>
      </c>
      <c r="Y19" s="87" t="s">
        <v>384</v>
      </c>
    </row>
    <row r="20" spans="2:25" ht="138" customHeight="1" x14ac:dyDescent="0.25">
      <c r="B20" s="451"/>
      <c r="C20" s="83">
        <v>5.2</v>
      </c>
      <c r="D20" s="84" t="s">
        <v>30</v>
      </c>
      <c r="E20" s="84" t="s">
        <v>28</v>
      </c>
      <c r="F20" s="85" t="s">
        <v>383</v>
      </c>
      <c r="G20" s="85"/>
      <c r="H20" s="85"/>
      <c r="I20" s="85" t="s">
        <v>383</v>
      </c>
      <c r="J20" s="85"/>
      <c r="K20" s="85" t="s">
        <v>383</v>
      </c>
      <c r="L20" s="85" t="s">
        <v>383</v>
      </c>
      <c r="M20" s="85"/>
      <c r="N20" s="85"/>
      <c r="O20" s="85" t="s">
        <v>383</v>
      </c>
      <c r="P20" s="85" t="s">
        <v>383</v>
      </c>
      <c r="Q20" s="85"/>
      <c r="R20" s="85" t="s">
        <v>383</v>
      </c>
      <c r="S20" s="85"/>
      <c r="T20" s="85" t="s">
        <v>383</v>
      </c>
      <c r="U20" s="85"/>
      <c r="V20" s="85" t="s">
        <v>383</v>
      </c>
      <c r="W20" s="85"/>
      <c r="X20" s="86">
        <f t="shared" si="0"/>
        <v>70</v>
      </c>
      <c r="Y20" s="87" t="s">
        <v>384</v>
      </c>
    </row>
    <row r="21" spans="2:25" ht="69.75" customHeight="1" x14ac:dyDescent="0.25">
      <c r="B21" s="451"/>
      <c r="C21" s="83">
        <v>5.3</v>
      </c>
      <c r="D21" s="84" t="s">
        <v>22</v>
      </c>
      <c r="E21" s="84" t="s">
        <v>13</v>
      </c>
      <c r="F21" s="85" t="s">
        <v>383</v>
      </c>
      <c r="G21" s="85"/>
      <c r="H21" s="85" t="s">
        <v>383</v>
      </c>
      <c r="I21" s="85"/>
      <c r="J21" s="85"/>
      <c r="K21" s="85" t="s">
        <v>383</v>
      </c>
      <c r="L21" s="85" t="s">
        <v>383</v>
      </c>
      <c r="M21" s="85"/>
      <c r="N21" s="85"/>
      <c r="O21" s="85" t="s">
        <v>383</v>
      </c>
      <c r="P21" s="85" t="s">
        <v>383</v>
      </c>
      <c r="Q21" s="85"/>
      <c r="R21" s="85" t="s">
        <v>383</v>
      </c>
      <c r="S21" s="85"/>
      <c r="T21" s="85" t="s">
        <v>383</v>
      </c>
      <c r="U21" s="85"/>
      <c r="V21" s="85" t="s">
        <v>383</v>
      </c>
      <c r="W21" s="85"/>
      <c r="X21" s="86">
        <f t="shared" si="0"/>
        <v>70</v>
      </c>
      <c r="Y21" s="87" t="s">
        <v>384</v>
      </c>
    </row>
    <row r="22" spans="2:25" ht="71.25" customHeight="1" x14ac:dyDescent="0.25">
      <c r="B22" s="451"/>
      <c r="C22" s="83">
        <v>5.4</v>
      </c>
      <c r="D22" s="84" t="s">
        <v>16</v>
      </c>
      <c r="E22" s="84" t="s">
        <v>13</v>
      </c>
      <c r="F22" s="85" t="s">
        <v>383</v>
      </c>
      <c r="G22" s="85"/>
      <c r="H22" s="85" t="s">
        <v>383</v>
      </c>
      <c r="I22" s="85"/>
      <c r="J22" s="85"/>
      <c r="K22" s="85" t="s">
        <v>383</v>
      </c>
      <c r="L22" s="85" t="s">
        <v>383</v>
      </c>
      <c r="M22" s="85"/>
      <c r="N22" s="85"/>
      <c r="O22" s="85" t="s">
        <v>383</v>
      </c>
      <c r="P22" s="85" t="s">
        <v>383</v>
      </c>
      <c r="Q22" s="85"/>
      <c r="R22" s="85" t="s">
        <v>383</v>
      </c>
      <c r="S22" s="85"/>
      <c r="T22" s="85" t="s">
        <v>383</v>
      </c>
      <c r="U22" s="85"/>
      <c r="V22" s="85" t="s">
        <v>383</v>
      </c>
      <c r="W22" s="85"/>
      <c r="X22" s="86">
        <f t="shared" si="0"/>
        <v>70</v>
      </c>
      <c r="Y22" s="87" t="s">
        <v>384</v>
      </c>
    </row>
    <row r="23" spans="2:25" ht="73.5" customHeight="1" x14ac:dyDescent="0.25">
      <c r="B23" s="450" t="s">
        <v>410</v>
      </c>
      <c r="C23" s="83">
        <v>6.1</v>
      </c>
      <c r="D23" s="84" t="s">
        <v>186</v>
      </c>
      <c r="E23" s="84" t="s">
        <v>188</v>
      </c>
      <c r="F23" s="85" t="s">
        <v>383</v>
      </c>
      <c r="G23" s="85"/>
      <c r="H23" s="85"/>
      <c r="I23" s="85" t="s">
        <v>383</v>
      </c>
      <c r="J23" s="85" t="s">
        <v>383</v>
      </c>
      <c r="K23" s="85"/>
      <c r="L23" s="85" t="s">
        <v>383</v>
      </c>
      <c r="M23" s="85"/>
      <c r="N23" s="85"/>
      <c r="O23" s="85" t="s">
        <v>383</v>
      </c>
      <c r="P23" s="85" t="s">
        <v>383</v>
      </c>
      <c r="Q23" s="85"/>
      <c r="R23" s="85" t="s">
        <v>383</v>
      </c>
      <c r="S23" s="85"/>
      <c r="T23" s="85" t="s">
        <v>383</v>
      </c>
      <c r="U23" s="85"/>
      <c r="V23" s="85" t="s">
        <v>383</v>
      </c>
      <c r="W23" s="85"/>
      <c r="X23" s="86">
        <f t="shared" si="0"/>
        <v>85</v>
      </c>
      <c r="Y23" s="87" t="s">
        <v>384</v>
      </c>
    </row>
    <row r="24" spans="2:25" ht="106.5" customHeight="1" x14ac:dyDescent="0.25">
      <c r="B24" s="451"/>
      <c r="C24" s="83">
        <v>6.2</v>
      </c>
      <c r="D24" s="84" t="s">
        <v>196</v>
      </c>
      <c r="E24" s="84" t="s">
        <v>198</v>
      </c>
      <c r="F24" s="85" t="s">
        <v>383</v>
      </c>
      <c r="G24" s="85"/>
      <c r="H24" s="85"/>
      <c r="I24" s="85" t="s">
        <v>383</v>
      </c>
      <c r="J24" s="85" t="s">
        <v>383</v>
      </c>
      <c r="K24" s="85"/>
      <c r="L24" s="85" t="s">
        <v>383</v>
      </c>
      <c r="M24" s="85"/>
      <c r="N24" s="85"/>
      <c r="O24" s="85" t="s">
        <v>383</v>
      </c>
      <c r="P24" s="85" t="s">
        <v>383</v>
      </c>
      <c r="Q24" s="85"/>
      <c r="R24" s="85" t="s">
        <v>383</v>
      </c>
      <c r="S24" s="85"/>
      <c r="T24" s="85" t="s">
        <v>383</v>
      </c>
      <c r="U24" s="85"/>
      <c r="V24" s="85" t="s">
        <v>383</v>
      </c>
      <c r="W24" s="85"/>
      <c r="X24" s="86">
        <f t="shared" si="0"/>
        <v>85</v>
      </c>
      <c r="Y24" s="87" t="s">
        <v>384</v>
      </c>
    </row>
    <row r="25" spans="2:25" ht="71.25" customHeight="1" x14ac:dyDescent="0.25">
      <c r="B25" s="451"/>
      <c r="C25" s="83">
        <v>6.3</v>
      </c>
      <c r="D25" s="84" t="s">
        <v>203</v>
      </c>
      <c r="E25" s="84" t="s">
        <v>411</v>
      </c>
      <c r="F25" s="85" t="s">
        <v>383</v>
      </c>
      <c r="G25" s="85"/>
      <c r="H25" s="85"/>
      <c r="I25" s="85" t="s">
        <v>383</v>
      </c>
      <c r="J25" s="85" t="s">
        <v>383</v>
      </c>
      <c r="K25" s="85"/>
      <c r="L25" s="85" t="s">
        <v>383</v>
      </c>
      <c r="M25" s="85"/>
      <c r="N25" s="85"/>
      <c r="O25" s="85" t="s">
        <v>383</v>
      </c>
      <c r="P25" s="85" t="s">
        <v>383</v>
      </c>
      <c r="Q25" s="85"/>
      <c r="R25" s="85" t="s">
        <v>383</v>
      </c>
      <c r="S25" s="85"/>
      <c r="T25" s="85" t="s">
        <v>383</v>
      </c>
      <c r="U25" s="85"/>
      <c r="V25" s="85" t="s">
        <v>383</v>
      </c>
      <c r="W25" s="85"/>
      <c r="X25" s="86">
        <f t="shared" si="0"/>
        <v>85</v>
      </c>
      <c r="Y25" s="87" t="s">
        <v>384</v>
      </c>
    </row>
    <row r="26" spans="2:25" ht="180.75" customHeight="1" x14ac:dyDescent="0.25">
      <c r="B26" s="450" t="s">
        <v>137</v>
      </c>
      <c r="C26" s="83">
        <v>7.1</v>
      </c>
      <c r="D26" s="84" t="s">
        <v>140</v>
      </c>
      <c r="E26" s="84" t="s">
        <v>412</v>
      </c>
      <c r="F26" s="85" t="s">
        <v>383</v>
      </c>
      <c r="G26" s="85"/>
      <c r="H26" s="85" t="s">
        <v>383</v>
      </c>
      <c r="I26" s="85"/>
      <c r="J26" s="85"/>
      <c r="K26" s="85" t="s">
        <v>383</v>
      </c>
      <c r="L26" s="85" t="s">
        <v>383</v>
      </c>
      <c r="M26" s="85"/>
      <c r="N26" s="85" t="s">
        <v>383</v>
      </c>
      <c r="O26" s="85"/>
      <c r="P26" s="85" t="s">
        <v>383</v>
      </c>
      <c r="Q26" s="85"/>
      <c r="R26" s="85" t="s">
        <v>383</v>
      </c>
      <c r="S26" s="85"/>
      <c r="T26" s="85"/>
      <c r="U26" s="85" t="s">
        <v>383</v>
      </c>
      <c r="V26" s="85"/>
      <c r="W26" s="85" t="s">
        <v>383</v>
      </c>
      <c r="X26" s="88">
        <f t="shared" si="0"/>
        <v>45</v>
      </c>
      <c r="Y26" s="87" t="s">
        <v>384</v>
      </c>
    </row>
    <row r="27" spans="2:25" ht="54.75" customHeight="1" x14ac:dyDescent="0.25">
      <c r="B27" s="451"/>
      <c r="C27" s="83">
        <v>7.2</v>
      </c>
      <c r="D27" s="84" t="s">
        <v>150</v>
      </c>
      <c r="E27" s="84" t="s">
        <v>152</v>
      </c>
      <c r="F27" s="85" t="s">
        <v>383</v>
      </c>
      <c r="G27" s="85"/>
      <c r="H27" s="85"/>
      <c r="I27" s="85" t="s">
        <v>383</v>
      </c>
      <c r="J27" s="85"/>
      <c r="K27" s="85" t="s">
        <v>383</v>
      </c>
      <c r="L27" s="85" t="s">
        <v>383</v>
      </c>
      <c r="M27" s="85"/>
      <c r="N27" s="85"/>
      <c r="O27" s="85" t="s">
        <v>383</v>
      </c>
      <c r="P27" s="85" t="s">
        <v>383</v>
      </c>
      <c r="Q27" s="85"/>
      <c r="R27" s="85"/>
      <c r="S27" s="85" t="s">
        <v>383</v>
      </c>
      <c r="T27" s="85" t="s">
        <v>383</v>
      </c>
      <c r="U27" s="85"/>
      <c r="V27" s="85" t="s">
        <v>383</v>
      </c>
      <c r="W27" s="85"/>
      <c r="X27" s="86">
        <f t="shared" si="0"/>
        <v>55</v>
      </c>
      <c r="Y27" s="87" t="s">
        <v>384</v>
      </c>
    </row>
    <row r="28" spans="2:25" ht="56.1" customHeight="1" x14ac:dyDescent="0.25">
      <c r="B28" s="451"/>
      <c r="C28" s="83">
        <v>7.3</v>
      </c>
      <c r="D28" s="84" t="s">
        <v>158</v>
      </c>
      <c r="E28" s="84" t="s">
        <v>160</v>
      </c>
      <c r="F28" s="85" t="s">
        <v>383</v>
      </c>
      <c r="G28" s="85"/>
      <c r="H28" s="85" t="s">
        <v>383</v>
      </c>
      <c r="I28" s="85"/>
      <c r="J28" s="85"/>
      <c r="K28" s="85" t="s">
        <v>383</v>
      </c>
      <c r="L28" s="85" t="s">
        <v>383</v>
      </c>
      <c r="M28" s="85"/>
      <c r="N28" s="85"/>
      <c r="O28" s="85" t="s">
        <v>383</v>
      </c>
      <c r="P28" s="85" t="s">
        <v>383</v>
      </c>
      <c r="Q28" s="85"/>
      <c r="R28" s="85" t="s">
        <v>383</v>
      </c>
      <c r="S28" s="85"/>
      <c r="T28" s="85" t="s">
        <v>383</v>
      </c>
      <c r="U28" s="85"/>
      <c r="V28" s="85" t="s">
        <v>383</v>
      </c>
      <c r="W28" s="85"/>
      <c r="X28" s="86">
        <f t="shared" si="0"/>
        <v>70</v>
      </c>
      <c r="Y28" s="87" t="s">
        <v>384</v>
      </c>
    </row>
    <row r="29" spans="2:25" ht="113.25" customHeight="1" x14ac:dyDescent="0.25">
      <c r="B29" s="451"/>
      <c r="C29" s="83">
        <v>7.4</v>
      </c>
      <c r="D29" s="84" t="s">
        <v>166</v>
      </c>
      <c r="E29" s="84" t="s">
        <v>413</v>
      </c>
      <c r="F29" s="85" t="s">
        <v>383</v>
      </c>
      <c r="G29" s="85"/>
      <c r="H29" s="85"/>
      <c r="I29" s="85" t="s">
        <v>383</v>
      </c>
      <c r="J29" s="85"/>
      <c r="K29" s="85" t="s">
        <v>383</v>
      </c>
      <c r="L29" s="85" t="s">
        <v>383</v>
      </c>
      <c r="M29" s="85"/>
      <c r="N29" s="85"/>
      <c r="O29" s="85" t="s">
        <v>383</v>
      </c>
      <c r="P29" s="85" t="s">
        <v>383</v>
      </c>
      <c r="Q29" s="85"/>
      <c r="R29" s="85" t="s">
        <v>383</v>
      </c>
      <c r="S29" s="85"/>
      <c r="T29" s="85"/>
      <c r="U29" s="85" t="s">
        <v>383</v>
      </c>
      <c r="V29" s="85"/>
      <c r="W29" s="85" t="s">
        <v>383</v>
      </c>
      <c r="X29" s="88">
        <f t="shared" si="0"/>
        <v>30</v>
      </c>
      <c r="Y29" s="87" t="s">
        <v>384</v>
      </c>
    </row>
    <row r="30" spans="2:25" ht="85.5" customHeight="1" x14ac:dyDescent="0.25">
      <c r="B30" s="450" t="s">
        <v>414</v>
      </c>
      <c r="C30" s="83">
        <v>8.1</v>
      </c>
      <c r="D30" s="84" t="s">
        <v>415</v>
      </c>
      <c r="E30" s="84" t="s">
        <v>416</v>
      </c>
      <c r="F30" s="85" t="s">
        <v>383</v>
      </c>
      <c r="G30" s="85"/>
      <c r="H30" s="85"/>
      <c r="I30" s="85" t="s">
        <v>383</v>
      </c>
      <c r="J30" s="85"/>
      <c r="K30" s="85" t="s">
        <v>383</v>
      </c>
      <c r="L30" s="85" t="s">
        <v>383</v>
      </c>
      <c r="M30" s="85"/>
      <c r="N30" s="85"/>
      <c r="O30" s="85" t="s">
        <v>383</v>
      </c>
      <c r="P30" s="85" t="s">
        <v>383</v>
      </c>
      <c r="Q30" s="85"/>
      <c r="R30" s="85" t="s">
        <v>383</v>
      </c>
      <c r="S30" s="85"/>
      <c r="T30" s="85" t="s">
        <v>383</v>
      </c>
      <c r="U30" s="85"/>
      <c r="V30" s="85" t="s">
        <v>383</v>
      </c>
      <c r="W30" s="85"/>
      <c r="X30" s="88">
        <f>IF(J30="X",15,0)+IF(L30="X",5,0)+IF(N30="X",15,0)+IF(P30="X",10,0)+IF(R30="X",15,0)+IF(T30="X",10,0)+IF(V30="X",30,0)</f>
        <v>70</v>
      </c>
      <c r="Y30" s="87" t="s">
        <v>384</v>
      </c>
    </row>
    <row r="31" spans="2:25" ht="85.5" customHeight="1" x14ac:dyDescent="0.25">
      <c r="B31" s="451"/>
      <c r="C31" s="83">
        <v>8.1999999999999993</v>
      </c>
      <c r="D31" s="84" t="s">
        <v>281</v>
      </c>
      <c r="E31" s="84" t="s">
        <v>416</v>
      </c>
      <c r="F31" s="85" t="s">
        <v>383</v>
      </c>
      <c r="G31" s="85"/>
      <c r="H31" s="85"/>
      <c r="I31" s="85" t="s">
        <v>383</v>
      </c>
      <c r="J31" s="85"/>
      <c r="K31" s="85" t="s">
        <v>383</v>
      </c>
      <c r="L31" s="85" t="s">
        <v>383</v>
      </c>
      <c r="M31" s="85"/>
      <c r="N31" s="85"/>
      <c r="O31" s="85" t="s">
        <v>383</v>
      </c>
      <c r="P31" s="85" t="s">
        <v>383</v>
      </c>
      <c r="Q31" s="85"/>
      <c r="R31" s="85" t="s">
        <v>383</v>
      </c>
      <c r="S31" s="85"/>
      <c r="T31" s="85" t="s">
        <v>383</v>
      </c>
      <c r="U31" s="85"/>
      <c r="V31" s="85" t="s">
        <v>383</v>
      </c>
      <c r="W31" s="85"/>
      <c r="X31" s="88">
        <f t="shared" ref="X31:X36" si="1">IF(J31="X",15,0)+IF(L31="X",5,0)+IF(N31="X",15,0)+IF(P31="X",10,0)+IF(R31="X",15,0)+IF(T31="X",10,0)+IF(V31="X",30,0)</f>
        <v>70</v>
      </c>
      <c r="Y31" s="87" t="s">
        <v>384</v>
      </c>
    </row>
    <row r="32" spans="2:25" ht="66" customHeight="1" x14ac:dyDescent="0.25">
      <c r="B32" s="451"/>
      <c r="C32" s="83">
        <v>8.3000000000000007</v>
      </c>
      <c r="D32" s="84" t="s">
        <v>287</v>
      </c>
      <c r="E32" s="84" t="s">
        <v>289</v>
      </c>
      <c r="F32" s="85" t="s">
        <v>383</v>
      </c>
      <c r="G32" s="85"/>
      <c r="H32" s="85"/>
      <c r="I32" s="85" t="s">
        <v>383</v>
      </c>
      <c r="J32" s="85"/>
      <c r="K32" s="85" t="s">
        <v>383</v>
      </c>
      <c r="L32" s="85" t="s">
        <v>383</v>
      </c>
      <c r="M32" s="85"/>
      <c r="N32" s="85"/>
      <c r="O32" s="85" t="s">
        <v>383</v>
      </c>
      <c r="P32" s="85" t="s">
        <v>383</v>
      </c>
      <c r="Q32" s="85"/>
      <c r="R32" s="85" t="s">
        <v>383</v>
      </c>
      <c r="S32" s="85"/>
      <c r="T32" s="85" t="s">
        <v>383</v>
      </c>
      <c r="U32" s="85"/>
      <c r="V32" s="85"/>
      <c r="W32" s="85" t="s">
        <v>383</v>
      </c>
      <c r="X32" s="88">
        <f t="shared" si="1"/>
        <v>40</v>
      </c>
      <c r="Y32" s="87" t="s">
        <v>384</v>
      </c>
    </row>
    <row r="33" spans="2:25" ht="76.5" customHeight="1" x14ac:dyDescent="0.25">
      <c r="B33" s="451"/>
      <c r="C33" s="83">
        <v>8.4</v>
      </c>
      <c r="D33" s="84" t="s">
        <v>295</v>
      </c>
      <c r="E33" s="84" t="s">
        <v>297</v>
      </c>
      <c r="F33" s="85" t="s">
        <v>383</v>
      </c>
      <c r="G33" s="85"/>
      <c r="H33" s="85"/>
      <c r="I33" s="85" t="s">
        <v>383</v>
      </c>
      <c r="J33" s="85"/>
      <c r="K33" s="85" t="s">
        <v>383</v>
      </c>
      <c r="L33" s="85" t="s">
        <v>383</v>
      </c>
      <c r="M33" s="85"/>
      <c r="N33" s="85"/>
      <c r="O33" s="85" t="s">
        <v>383</v>
      </c>
      <c r="P33" s="85" t="s">
        <v>383</v>
      </c>
      <c r="Q33" s="85"/>
      <c r="R33" s="85" t="s">
        <v>383</v>
      </c>
      <c r="S33" s="85"/>
      <c r="T33" s="85" t="s">
        <v>383</v>
      </c>
      <c r="U33" s="85"/>
      <c r="V33" s="85"/>
      <c r="W33" s="85" t="s">
        <v>383</v>
      </c>
      <c r="X33" s="88">
        <f t="shared" si="1"/>
        <v>40</v>
      </c>
      <c r="Y33" s="87" t="s">
        <v>384</v>
      </c>
    </row>
    <row r="34" spans="2:25" ht="100.5" customHeight="1" x14ac:dyDescent="0.25">
      <c r="B34" s="464" t="s">
        <v>417</v>
      </c>
      <c r="C34" s="83">
        <v>9.1</v>
      </c>
      <c r="D34" s="84" t="s">
        <v>418</v>
      </c>
      <c r="E34" s="84" t="s">
        <v>419</v>
      </c>
      <c r="F34" s="85" t="s">
        <v>383</v>
      </c>
      <c r="G34" s="85"/>
      <c r="H34" s="85" t="s">
        <v>383</v>
      </c>
      <c r="I34" s="85"/>
      <c r="J34" s="85"/>
      <c r="K34" s="85" t="s">
        <v>383</v>
      </c>
      <c r="L34" s="85" t="s">
        <v>383</v>
      </c>
      <c r="M34" s="85"/>
      <c r="N34" s="85"/>
      <c r="O34" s="85" t="s">
        <v>383</v>
      </c>
      <c r="P34" s="85" t="s">
        <v>383</v>
      </c>
      <c r="Q34" s="85"/>
      <c r="R34" s="85" t="s">
        <v>383</v>
      </c>
      <c r="S34" s="85"/>
      <c r="T34" s="85" t="s">
        <v>383</v>
      </c>
      <c r="U34" s="85"/>
      <c r="V34" s="85"/>
      <c r="W34" s="85" t="s">
        <v>383</v>
      </c>
      <c r="X34" s="90">
        <f t="shared" si="1"/>
        <v>40</v>
      </c>
      <c r="Y34" s="87" t="s">
        <v>384</v>
      </c>
    </row>
    <row r="35" spans="2:25" ht="93.75" customHeight="1" x14ac:dyDescent="0.25">
      <c r="B35" s="465"/>
      <c r="C35" s="83">
        <v>9.1999999999999993</v>
      </c>
      <c r="D35" s="84" t="s">
        <v>420</v>
      </c>
      <c r="E35" s="84" t="s">
        <v>421</v>
      </c>
      <c r="F35" s="85" t="s">
        <v>383</v>
      </c>
      <c r="G35" s="85"/>
      <c r="H35" s="85" t="s">
        <v>383</v>
      </c>
      <c r="I35" s="85"/>
      <c r="J35" s="85"/>
      <c r="K35" s="85" t="s">
        <v>383</v>
      </c>
      <c r="L35" s="85" t="s">
        <v>383</v>
      </c>
      <c r="M35" s="85"/>
      <c r="N35" s="85"/>
      <c r="O35" s="85" t="s">
        <v>383</v>
      </c>
      <c r="P35" s="85" t="s">
        <v>383</v>
      </c>
      <c r="Q35" s="85"/>
      <c r="R35" s="85" t="s">
        <v>383</v>
      </c>
      <c r="S35" s="85"/>
      <c r="T35" s="85" t="s">
        <v>383</v>
      </c>
      <c r="U35" s="85"/>
      <c r="V35" s="85"/>
      <c r="W35" s="85" t="s">
        <v>383</v>
      </c>
      <c r="X35" s="90">
        <f t="shared" si="1"/>
        <v>40</v>
      </c>
      <c r="Y35" s="87" t="s">
        <v>384</v>
      </c>
    </row>
    <row r="36" spans="2:25" ht="86.25" customHeight="1" x14ac:dyDescent="0.25">
      <c r="B36" s="466"/>
      <c r="C36" s="83">
        <v>9.3000000000000007</v>
      </c>
      <c r="D36" s="84" t="s">
        <v>422</v>
      </c>
      <c r="E36" s="84" t="s">
        <v>423</v>
      </c>
      <c r="F36" s="85"/>
      <c r="G36" s="85" t="s">
        <v>383</v>
      </c>
      <c r="H36" s="85" t="s">
        <v>383</v>
      </c>
      <c r="I36" s="85"/>
      <c r="J36" s="85"/>
      <c r="K36" s="85" t="s">
        <v>383</v>
      </c>
      <c r="L36" s="85" t="s">
        <v>383</v>
      </c>
      <c r="M36" s="85"/>
      <c r="N36" s="85" t="s">
        <v>383</v>
      </c>
      <c r="O36" s="85"/>
      <c r="P36" s="85"/>
      <c r="Q36" s="85" t="s">
        <v>383</v>
      </c>
      <c r="R36" s="85"/>
      <c r="S36" s="85" t="s">
        <v>383</v>
      </c>
      <c r="T36" s="85" t="s">
        <v>383</v>
      </c>
      <c r="U36" s="85"/>
      <c r="V36" s="85"/>
      <c r="W36" s="85" t="s">
        <v>383</v>
      </c>
      <c r="X36" s="90">
        <f t="shared" si="1"/>
        <v>30</v>
      </c>
      <c r="Y36" s="87" t="s">
        <v>384</v>
      </c>
    </row>
    <row r="37" spans="2:25" ht="94.5" customHeight="1" x14ac:dyDescent="0.25">
      <c r="B37" s="450" t="s">
        <v>210</v>
      </c>
      <c r="C37" s="83">
        <v>10.1</v>
      </c>
      <c r="D37" s="84" t="s">
        <v>215</v>
      </c>
      <c r="E37" s="84" t="s">
        <v>424</v>
      </c>
      <c r="F37" s="85" t="s">
        <v>383</v>
      </c>
      <c r="G37" s="85"/>
      <c r="H37" s="85" t="s">
        <v>383</v>
      </c>
      <c r="I37" s="85"/>
      <c r="J37" s="85"/>
      <c r="K37" s="85" t="s">
        <v>383</v>
      </c>
      <c r="L37" s="85" t="s">
        <v>383</v>
      </c>
      <c r="M37" s="85"/>
      <c r="N37" s="85"/>
      <c r="O37" s="85" t="s">
        <v>383</v>
      </c>
      <c r="P37" s="85" t="s">
        <v>383</v>
      </c>
      <c r="Q37" s="85"/>
      <c r="R37" s="85"/>
      <c r="S37" s="85" t="s">
        <v>383</v>
      </c>
      <c r="T37" s="85" t="s">
        <v>383</v>
      </c>
      <c r="U37" s="85"/>
      <c r="V37" s="85"/>
      <c r="W37" s="85" t="s">
        <v>383</v>
      </c>
      <c r="X37" s="88">
        <f>IF(J37="X",15,0)+IF(L37="X",5,0)+IF(N37="X",15,0)+IF(P37="X",10,0)+IF(R37="X",15,0)+IF(T37="X",10,0)+IF(V37="X",30,0)</f>
        <v>25</v>
      </c>
      <c r="Y37" s="87" t="s">
        <v>384</v>
      </c>
    </row>
    <row r="38" spans="2:25" ht="98.25" customHeight="1" x14ac:dyDescent="0.25">
      <c r="B38" s="451"/>
      <c r="C38" s="83">
        <v>10.199999999999999</v>
      </c>
      <c r="D38" s="84" t="s">
        <v>223</v>
      </c>
      <c r="E38" s="84" t="s">
        <v>425</v>
      </c>
      <c r="F38" s="85" t="s">
        <v>383</v>
      </c>
      <c r="G38" s="85"/>
      <c r="H38" s="85"/>
      <c r="I38" s="85" t="s">
        <v>383</v>
      </c>
      <c r="J38" s="85"/>
      <c r="K38" s="85" t="s">
        <v>383</v>
      </c>
      <c r="L38" s="85"/>
      <c r="M38" s="85" t="s">
        <v>383</v>
      </c>
      <c r="N38" s="85"/>
      <c r="O38" s="85" t="s">
        <v>383</v>
      </c>
      <c r="P38" s="85" t="s">
        <v>383</v>
      </c>
      <c r="Q38" s="85"/>
      <c r="R38" s="85" t="s">
        <v>383</v>
      </c>
      <c r="S38" s="85"/>
      <c r="T38" s="85" t="s">
        <v>383</v>
      </c>
      <c r="U38" s="85"/>
      <c r="V38" s="85" t="s">
        <v>383</v>
      </c>
      <c r="W38" s="85"/>
      <c r="X38" s="86">
        <f>IF(J38="X",15,0)+IF(L38="X",5,0)+IF(N38="X",15,0)+IF(P38="X",10,0)+IF(R38="X",15,0)+IF(T38="X",10,0)+IF(V38="X",30,0)</f>
        <v>65</v>
      </c>
      <c r="Y38" s="87" t="s">
        <v>384</v>
      </c>
    </row>
    <row r="39" spans="2:25" ht="80.25" customHeight="1" x14ac:dyDescent="0.25">
      <c r="B39" s="452"/>
      <c r="C39" s="83">
        <v>10.3</v>
      </c>
      <c r="D39" s="84" t="s">
        <v>229</v>
      </c>
      <c r="E39" s="84" t="s">
        <v>426</v>
      </c>
      <c r="F39" s="85" t="s">
        <v>383</v>
      </c>
      <c r="G39" s="85"/>
      <c r="H39" s="85" t="s">
        <v>383</v>
      </c>
      <c r="I39" s="85"/>
      <c r="J39" s="85"/>
      <c r="K39" s="85" t="s">
        <v>383</v>
      </c>
      <c r="L39" s="85" t="s">
        <v>383</v>
      </c>
      <c r="M39" s="85"/>
      <c r="N39" s="85"/>
      <c r="O39" s="85" t="s">
        <v>383</v>
      </c>
      <c r="P39" s="85" t="s">
        <v>383</v>
      </c>
      <c r="Q39" s="85"/>
      <c r="R39" s="85" t="s">
        <v>383</v>
      </c>
      <c r="S39" s="85"/>
      <c r="T39" s="85" t="s">
        <v>383</v>
      </c>
      <c r="U39" s="85"/>
      <c r="V39" s="85" t="s">
        <v>383</v>
      </c>
      <c r="W39" s="85"/>
      <c r="X39" s="86">
        <f>IF(J39="X",15,0)+IF(L39="X",5,0)+IF(N39="X",15,0)+IF(P39="X",10,0)+IF(R39="X",15,0)+IF(T39="X",10,0)+IF(V39="X",30,0)</f>
        <v>70</v>
      </c>
      <c r="Y39" s="87" t="s">
        <v>384</v>
      </c>
    </row>
    <row r="40" spans="2:25" ht="65.25" customHeight="1" x14ac:dyDescent="0.25">
      <c r="B40" s="450" t="s">
        <v>136</v>
      </c>
      <c r="C40" s="83">
        <v>11.1</v>
      </c>
      <c r="D40" s="84" t="s">
        <v>134</v>
      </c>
      <c r="E40" s="84" t="s">
        <v>132</v>
      </c>
      <c r="F40" s="85" t="s">
        <v>383</v>
      </c>
      <c r="G40" s="85"/>
      <c r="H40" s="85"/>
      <c r="I40" s="85" t="s">
        <v>383</v>
      </c>
      <c r="J40" s="85"/>
      <c r="K40" s="85" t="s">
        <v>383</v>
      </c>
      <c r="L40" s="85" t="s">
        <v>383</v>
      </c>
      <c r="M40" s="85"/>
      <c r="N40" s="85"/>
      <c r="O40" s="85" t="s">
        <v>383</v>
      </c>
      <c r="P40" s="85" t="s">
        <v>383</v>
      </c>
      <c r="Q40" s="85"/>
      <c r="R40" s="85" t="s">
        <v>383</v>
      </c>
      <c r="S40" s="85"/>
      <c r="T40" s="85" t="s">
        <v>383</v>
      </c>
      <c r="U40" s="85"/>
      <c r="V40" s="85" t="s">
        <v>383</v>
      </c>
      <c r="W40" s="85"/>
      <c r="X40" s="86">
        <f t="shared" si="0"/>
        <v>70</v>
      </c>
      <c r="Y40" s="87" t="s">
        <v>384</v>
      </c>
    </row>
    <row r="41" spans="2:25" ht="72" customHeight="1" x14ac:dyDescent="0.25">
      <c r="B41" s="451"/>
      <c r="C41" s="83">
        <v>11.2</v>
      </c>
      <c r="D41" s="84" t="s">
        <v>128</v>
      </c>
      <c r="E41" s="84" t="s">
        <v>126</v>
      </c>
      <c r="F41" s="85" t="s">
        <v>383</v>
      </c>
      <c r="G41" s="85"/>
      <c r="H41" s="85"/>
      <c r="I41" s="85" t="s">
        <v>383</v>
      </c>
      <c r="J41" s="85"/>
      <c r="K41" s="85" t="s">
        <v>383</v>
      </c>
      <c r="L41" s="85" t="s">
        <v>383</v>
      </c>
      <c r="M41" s="85"/>
      <c r="N41" s="85"/>
      <c r="O41" s="85" t="s">
        <v>383</v>
      </c>
      <c r="P41" s="85" t="s">
        <v>383</v>
      </c>
      <c r="Q41" s="85"/>
      <c r="R41" s="85" t="s">
        <v>383</v>
      </c>
      <c r="S41" s="85"/>
      <c r="T41" s="85" t="s">
        <v>383</v>
      </c>
      <c r="U41" s="85"/>
      <c r="V41" s="85"/>
      <c r="W41" s="85" t="s">
        <v>383</v>
      </c>
      <c r="X41" s="88">
        <f t="shared" si="0"/>
        <v>40</v>
      </c>
      <c r="Y41" s="87" t="s">
        <v>384</v>
      </c>
    </row>
    <row r="42" spans="2:25" ht="66" customHeight="1" x14ac:dyDescent="0.25">
      <c r="B42" s="451"/>
      <c r="C42" s="83">
        <v>11.3</v>
      </c>
      <c r="D42" s="84" t="s">
        <v>121</v>
      </c>
      <c r="E42" s="84" t="s">
        <v>119</v>
      </c>
      <c r="F42" s="85" t="s">
        <v>383</v>
      </c>
      <c r="G42" s="85"/>
      <c r="H42" s="85"/>
      <c r="I42" s="85" t="s">
        <v>383</v>
      </c>
      <c r="J42" s="85"/>
      <c r="K42" s="85" t="s">
        <v>383</v>
      </c>
      <c r="L42" s="85" t="s">
        <v>383</v>
      </c>
      <c r="M42" s="85"/>
      <c r="N42" s="85"/>
      <c r="O42" s="85" t="s">
        <v>383</v>
      </c>
      <c r="P42" s="85" t="s">
        <v>383</v>
      </c>
      <c r="Q42" s="85"/>
      <c r="R42" s="85" t="s">
        <v>383</v>
      </c>
      <c r="S42" s="85"/>
      <c r="T42" s="85" t="s">
        <v>383</v>
      </c>
      <c r="U42" s="85"/>
      <c r="V42" s="85" t="s">
        <v>383</v>
      </c>
      <c r="W42" s="85"/>
      <c r="X42" s="86">
        <f t="shared" si="0"/>
        <v>70</v>
      </c>
      <c r="Y42" s="87" t="s">
        <v>384</v>
      </c>
    </row>
    <row r="43" spans="2:25" ht="45" x14ac:dyDescent="0.25">
      <c r="B43" s="450" t="s">
        <v>112</v>
      </c>
      <c r="C43" s="83">
        <v>12.1</v>
      </c>
      <c r="D43" s="84" t="s">
        <v>427</v>
      </c>
      <c r="E43" s="84" t="s">
        <v>428</v>
      </c>
      <c r="F43" s="85" t="s">
        <v>383</v>
      </c>
      <c r="G43" s="85"/>
      <c r="H43" s="85"/>
      <c r="I43" s="85" t="s">
        <v>383</v>
      </c>
      <c r="J43" s="85"/>
      <c r="K43" s="85" t="s">
        <v>383</v>
      </c>
      <c r="L43" s="85" t="s">
        <v>383</v>
      </c>
      <c r="M43" s="85"/>
      <c r="N43" s="85"/>
      <c r="O43" s="85" t="s">
        <v>383</v>
      </c>
      <c r="P43" s="85" t="s">
        <v>383</v>
      </c>
      <c r="Q43" s="85"/>
      <c r="R43" s="85" t="s">
        <v>383</v>
      </c>
      <c r="S43" s="85"/>
      <c r="T43" s="85"/>
      <c r="U43" s="85" t="s">
        <v>383</v>
      </c>
      <c r="V43" s="85" t="s">
        <v>383</v>
      </c>
      <c r="W43" s="85"/>
      <c r="X43" s="88">
        <f t="shared" si="0"/>
        <v>60</v>
      </c>
      <c r="Y43" s="87" t="s">
        <v>384</v>
      </c>
    </row>
    <row r="44" spans="2:25" ht="45" x14ac:dyDescent="0.25">
      <c r="B44" s="451"/>
      <c r="C44" s="83">
        <v>12.2</v>
      </c>
      <c r="D44" s="84" t="s">
        <v>429</v>
      </c>
      <c r="E44" s="84" t="s">
        <v>430</v>
      </c>
      <c r="F44" s="85" t="s">
        <v>383</v>
      </c>
      <c r="G44" s="85"/>
      <c r="H44" s="85"/>
      <c r="I44" s="85" t="s">
        <v>383</v>
      </c>
      <c r="J44" s="85"/>
      <c r="K44" s="85" t="s">
        <v>383</v>
      </c>
      <c r="L44" s="85" t="s">
        <v>383</v>
      </c>
      <c r="M44" s="85"/>
      <c r="N44" s="85"/>
      <c r="O44" s="85" t="s">
        <v>383</v>
      </c>
      <c r="P44" s="85" t="s">
        <v>383</v>
      </c>
      <c r="Q44" s="85"/>
      <c r="R44" s="85" t="s">
        <v>383</v>
      </c>
      <c r="S44" s="85"/>
      <c r="T44" s="85" t="s">
        <v>383</v>
      </c>
      <c r="U44" s="85"/>
      <c r="V44" s="85" t="s">
        <v>383</v>
      </c>
      <c r="W44" s="85"/>
      <c r="X44" s="86">
        <f t="shared" si="0"/>
        <v>70</v>
      </c>
      <c r="Y44" s="87" t="s">
        <v>384</v>
      </c>
    </row>
    <row r="45" spans="2:25" ht="56.1" customHeight="1" x14ac:dyDescent="0.25">
      <c r="B45" s="451"/>
      <c r="C45" s="83">
        <v>12.3</v>
      </c>
      <c r="D45" s="84" t="s">
        <v>431</v>
      </c>
      <c r="E45" s="84" t="s">
        <v>84</v>
      </c>
      <c r="F45" s="85" t="s">
        <v>383</v>
      </c>
      <c r="G45" s="85"/>
      <c r="H45" s="85"/>
      <c r="I45" s="85" t="s">
        <v>383</v>
      </c>
      <c r="J45" s="85"/>
      <c r="K45" s="85" t="s">
        <v>383</v>
      </c>
      <c r="L45" s="85" t="s">
        <v>383</v>
      </c>
      <c r="M45" s="85"/>
      <c r="N45" s="85"/>
      <c r="O45" s="85" t="s">
        <v>383</v>
      </c>
      <c r="P45" s="85" t="s">
        <v>383</v>
      </c>
      <c r="Q45" s="85"/>
      <c r="R45" s="85" t="s">
        <v>383</v>
      </c>
      <c r="S45" s="85"/>
      <c r="T45" s="85" t="s">
        <v>383</v>
      </c>
      <c r="U45" s="85"/>
      <c r="V45" s="85" t="s">
        <v>383</v>
      </c>
      <c r="W45" s="85"/>
      <c r="X45" s="86">
        <f t="shared" si="0"/>
        <v>70</v>
      </c>
      <c r="Y45" s="87" t="s">
        <v>384</v>
      </c>
    </row>
    <row r="46" spans="2:25" ht="88.5" customHeight="1" x14ac:dyDescent="0.25">
      <c r="B46" s="451"/>
      <c r="C46" s="83">
        <v>12.4</v>
      </c>
      <c r="D46" s="84" t="s">
        <v>76</v>
      </c>
      <c r="E46" s="84" t="s">
        <v>73</v>
      </c>
      <c r="F46" s="85" t="s">
        <v>383</v>
      </c>
      <c r="G46" s="85"/>
      <c r="H46" s="85"/>
      <c r="I46" s="85" t="s">
        <v>383</v>
      </c>
      <c r="J46" s="85"/>
      <c r="K46" s="85" t="s">
        <v>383</v>
      </c>
      <c r="L46" s="85" t="s">
        <v>383</v>
      </c>
      <c r="M46" s="85"/>
      <c r="N46" s="85"/>
      <c r="O46" s="85" t="s">
        <v>383</v>
      </c>
      <c r="P46" s="85" t="s">
        <v>383</v>
      </c>
      <c r="Q46" s="85"/>
      <c r="R46" s="85" t="s">
        <v>383</v>
      </c>
      <c r="S46" s="85"/>
      <c r="T46" s="85" t="s">
        <v>383</v>
      </c>
      <c r="U46" s="85"/>
      <c r="V46" s="85" t="s">
        <v>383</v>
      </c>
      <c r="W46" s="85"/>
      <c r="X46" s="86">
        <f t="shared" si="0"/>
        <v>70</v>
      </c>
      <c r="Y46" s="87" t="s">
        <v>384</v>
      </c>
    </row>
    <row r="47" spans="2:25" ht="69" customHeight="1" x14ac:dyDescent="0.25">
      <c r="B47" s="450" t="s">
        <v>244</v>
      </c>
      <c r="C47" s="83">
        <v>13.1</v>
      </c>
      <c r="D47" s="84" t="s">
        <v>247</v>
      </c>
      <c r="E47" s="84" t="s">
        <v>249</v>
      </c>
      <c r="F47" s="85" t="s">
        <v>383</v>
      </c>
      <c r="G47" s="85"/>
      <c r="H47" s="85" t="s">
        <v>383</v>
      </c>
      <c r="I47" s="85"/>
      <c r="J47" s="85" t="s">
        <v>383</v>
      </c>
      <c r="K47" s="85"/>
      <c r="L47" s="85" t="s">
        <v>383</v>
      </c>
      <c r="M47" s="85"/>
      <c r="N47" s="85"/>
      <c r="O47" s="85" t="s">
        <v>383</v>
      </c>
      <c r="P47" s="85" t="s">
        <v>383</v>
      </c>
      <c r="Q47" s="85"/>
      <c r="R47" s="85" t="s">
        <v>383</v>
      </c>
      <c r="S47" s="85"/>
      <c r="T47" s="85" t="s">
        <v>383</v>
      </c>
      <c r="U47" s="85"/>
      <c r="V47" s="85" t="s">
        <v>383</v>
      </c>
      <c r="W47" s="85"/>
      <c r="X47" s="91">
        <f t="shared" si="0"/>
        <v>85</v>
      </c>
      <c r="Y47" s="87" t="s">
        <v>384</v>
      </c>
    </row>
    <row r="48" spans="2:25" ht="105" customHeight="1" x14ac:dyDescent="0.25">
      <c r="B48" s="451"/>
      <c r="C48" s="83">
        <v>13.2</v>
      </c>
      <c r="D48" s="84" t="s">
        <v>255</v>
      </c>
      <c r="E48" s="84" t="s">
        <v>257</v>
      </c>
      <c r="F48" s="85" t="s">
        <v>383</v>
      </c>
      <c r="G48" s="85"/>
      <c r="H48" s="85"/>
      <c r="I48" s="85" t="s">
        <v>383</v>
      </c>
      <c r="J48" s="85" t="s">
        <v>383</v>
      </c>
      <c r="K48" s="85"/>
      <c r="L48" s="85" t="s">
        <v>383</v>
      </c>
      <c r="M48" s="85"/>
      <c r="N48" s="85"/>
      <c r="O48" s="85" t="s">
        <v>383</v>
      </c>
      <c r="P48" s="85" t="s">
        <v>383</v>
      </c>
      <c r="Q48" s="85"/>
      <c r="R48" s="85" t="s">
        <v>383</v>
      </c>
      <c r="S48" s="85"/>
      <c r="T48" s="85" t="s">
        <v>383</v>
      </c>
      <c r="U48" s="85"/>
      <c r="V48" s="85" t="s">
        <v>383</v>
      </c>
      <c r="W48" s="85"/>
      <c r="X48" s="86">
        <f t="shared" si="0"/>
        <v>85</v>
      </c>
      <c r="Y48" s="87" t="s">
        <v>384</v>
      </c>
    </row>
    <row r="49" spans="2:25" ht="116.25" customHeight="1" x14ac:dyDescent="0.25">
      <c r="B49" s="451"/>
      <c r="C49" s="83">
        <v>13.3</v>
      </c>
      <c r="D49" s="84" t="s">
        <v>262</v>
      </c>
      <c r="E49" s="84" t="s">
        <v>432</v>
      </c>
      <c r="F49" s="85" t="s">
        <v>383</v>
      </c>
      <c r="G49" s="85"/>
      <c r="H49" s="85" t="s">
        <v>383</v>
      </c>
      <c r="I49" s="85"/>
      <c r="J49" s="85" t="s">
        <v>383</v>
      </c>
      <c r="K49" s="85"/>
      <c r="L49" s="85" t="s">
        <v>383</v>
      </c>
      <c r="M49" s="85"/>
      <c r="N49" s="85"/>
      <c r="O49" s="85" t="s">
        <v>383</v>
      </c>
      <c r="P49" s="85" t="s">
        <v>383</v>
      </c>
      <c r="Q49" s="85"/>
      <c r="R49" s="85"/>
      <c r="S49" s="85" t="s">
        <v>383</v>
      </c>
      <c r="T49" s="85" t="s">
        <v>383</v>
      </c>
      <c r="U49" s="85"/>
      <c r="V49" s="85"/>
      <c r="W49" s="85" t="s">
        <v>383</v>
      </c>
      <c r="X49" s="88">
        <f t="shared" si="0"/>
        <v>40</v>
      </c>
      <c r="Y49" s="87" t="s">
        <v>384</v>
      </c>
    </row>
    <row r="50" spans="2:25" ht="50.1" customHeight="1" x14ac:dyDescent="0.25">
      <c r="B50" s="463"/>
      <c r="C50" s="463"/>
      <c r="D50" s="463"/>
      <c r="E50" s="463"/>
      <c r="F50" s="463"/>
      <c r="G50" s="463"/>
      <c r="H50" s="463"/>
      <c r="I50" s="463"/>
      <c r="J50" s="463"/>
      <c r="K50" s="463"/>
      <c r="L50" s="463"/>
      <c r="M50" s="463"/>
      <c r="N50" s="463"/>
      <c r="O50" s="463"/>
      <c r="P50" s="463"/>
      <c r="Q50" s="463"/>
      <c r="R50" s="463"/>
      <c r="S50" s="463"/>
      <c r="T50" s="463"/>
      <c r="U50" s="463"/>
      <c r="V50" s="463"/>
      <c r="W50" s="463"/>
      <c r="X50" s="92"/>
      <c r="Y50" s="93"/>
    </row>
    <row r="53" spans="2:25" x14ac:dyDescent="0.25">
      <c r="C53" s="95"/>
      <c r="D53" s="96"/>
      <c r="F53" s="98"/>
      <c r="G53" s="98"/>
      <c r="H53" s="98"/>
      <c r="I53" s="98"/>
      <c r="J53" s="98"/>
      <c r="K53" s="98"/>
    </row>
    <row r="54" spans="2:25" x14ac:dyDescent="0.25">
      <c r="C54" s="99" t="s">
        <v>433</v>
      </c>
      <c r="F54" s="99" t="s">
        <v>434</v>
      </c>
      <c r="G54" s="78"/>
    </row>
  </sheetData>
  <mergeCells count="40">
    <mergeCell ref="B50:W50"/>
    <mergeCell ref="B12:B15"/>
    <mergeCell ref="B16:B18"/>
    <mergeCell ref="B19:B22"/>
    <mergeCell ref="B23:B25"/>
    <mergeCell ref="B26:B29"/>
    <mergeCell ref="B30:B33"/>
    <mergeCell ref="B34:B36"/>
    <mergeCell ref="B37:B39"/>
    <mergeCell ref="B40:B42"/>
    <mergeCell ref="B43:B46"/>
    <mergeCell ref="B47:B49"/>
    <mergeCell ref="T2:U2"/>
    <mergeCell ref="V2:W2"/>
    <mergeCell ref="X2:X3"/>
    <mergeCell ref="Y2:Y3"/>
    <mergeCell ref="B4:B7"/>
    <mergeCell ref="P2:Q2"/>
    <mergeCell ref="R2:S2"/>
    <mergeCell ref="B8:B11"/>
    <mergeCell ref="H2:I2"/>
    <mergeCell ref="J2:K2"/>
    <mergeCell ref="L2:M2"/>
    <mergeCell ref="N2:O2"/>
    <mergeCell ref="B2:B3"/>
    <mergeCell ref="C2:C3"/>
    <mergeCell ref="D2:D3"/>
    <mergeCell ref="E2:E3"/>
    <mergeCell ref="F2:G2"/>
    <mergeCell ref="P1:Q1"/>
    <mergeCell ref="R1:S1"/>
    <mergeCell ref="T1:U1"/>
    <mergeCell ref="V1:W1"/>
    <mergeCell ref="X1:Y1"/>
    <mergeCell ref="N1:O1"/>
    <mergeCell ref="D1:E1"/>
    <mergeCell ref="F1:G1"/>
    <mergeCell ref="H1:I1"/>
    <mergeCell ref="J1:K1"/>
    <mergeCell ref="L1:M1"/>
  </mergeCells>
  <dataValidations count="1">
    <dataValidation type="list" allowBlank="1" showDropDown="1" showInputMessage="1" showErrorMessage="1" sqref="F4:W49" xr:uid="{00000000-0002-0000-0B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6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x14ac:dyDescent="0.2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x14ac:dyDescent="0.25"/>
    <row r="2" spans="1:52" ht="48" customHeight="1" thickBot="1" x14ac:dyDescent="0.3">
      <c r="C2" s="401" t="s">
        <v>435</v>
      </c>
      <c r="D2" s="401"/>
      <c r="E2" s="401"/>
      <c r="F2" s="401"/>
      <c r="G2" s="401"/>
      <c r="H2" s="401"/>
      <c r="I2" s="401"/>
      <c r="J2" s="401"/>
      <c r="K2" s="401"/>
      <c r="L2" s="401"/>
      <c r="M2" s="401"/>
      <c r="N2" s="401"/>
      <c r="O2" s="401"/>
      <c r="W2" s="15"/>
      <c r="X2" s="15"/>
      <c r="AC2" s="15"/>
      <c r="AD2" s="15"/>
      <c r="AG2" s="467" t="s">
        <v>436</v>
      </c>
      <c r="AH2" s="467"/>
      <c r="AI2" s="467"/>
      <c r="AJ2" s="467"/>
      <c r="AK2" s="467"/>
      <c r="AL2" s="467"/>
      <c r="AM2" s="467"/>
      <c r="AN2" s="467"/>
      <c r="AO2" s="467"/>
      <c r="AP2" s="467"/>
      <c r="AQ2" s="467"/>
      <c r="AR2" s="467"/>
      <c r="AS2" s="467"/>
      <c r="AT2" s="467"/>
      <c r="AU2" s="467"/>
      <c r="AV2" s="467"/>
      <c r="AW2" s="467"/>
      <c r="AX2" s="467"/>
      <c r="AY2" s="467"/>
      <c r="AZ2" s="467"/>
    </row>
    <row r="3" spans="1:52" ht="36" customHeight="1" thickBot="1" x14ac:dyDescent="0.3">
      <c r="C3" s="468" t="s">
        <v>437</v>
      </c>
      <c r="D3" s="468"/>
      <c r="E3" s="468"/>
      <c r="F3" s="468"/>
      <c r="G3" s="468"/>
      <c r="H3" s="468"/>
      <c r="I3" s="468" t="s">
        <v>438</v>
      </c>
      <c r="J3" s="468"/>
      <c r="K3" s="468"/>
      <c r="L3" s="468"/>
      <c r="M3" s="468"/>
      <c r="N3" s="468"/>
      <c r="O3" s="469" t="s">
        <v>439</v>
      </c>
      <c r="W3" s="15"/>
      <c r="X3" s="15"/>
      <c r="AC3" s="15"/>
      <c r="AD3" s="15"/>
      <c r="AG3" s="100" t="s">
        <v>440</v>
      </c>
      <c r="AH3" s="100">
        <v>1</v>
      </c>
      <c r="AI3" s="100">
        <v>2</v>
      </c>
      <c r="AJ3" s="100">
        <v>3</v>
      </c>
      <c r="AK3" s="100">
        <v>4</v>
      </c>
      <c r="AL3" s="100">
        <v>5</v>
      </c>
      <c r="AM3" s="100">
        <v>6</v>
      </c>
      <c r="AN3" s="100">
        <v>7</v>
      </c>
      <c r="AO3" s="100">
        <v>8</v>
      </c>
      <c r="AP3" s="100">
        <v>9</v>
      </c>
      <c r="AQ3" s="100">
        <v>10</v>
      </c>
      <c r="AR3" s="100">
        <v>11</v>
      </c>
      <c r="AS3" s="100">
        <v>12</v>
      </c>
      <c r="AT3" s="100">
        <v>13</v>
      </c>
      <c r="AU3" s="100">
        <v>14</v>
      </c>
      <c r="AV3" s="100">
        <v>15</v>
      </c>
      <c r="AW3" s="100">
        <v>16</v>
      </c>
      <c r="AX3" s="100">
        <v>17</v>
      </c>
      <c r="AY3" s="101" t="s">
        <v>441</v>
      </c>
      <c r="AZ3" s="101" t="s">
        <v>442</v>
      </c>
    </row>
    <row r="4" spans="1:52" s="102" customFormat="1" ht="36" customHeight="1" thickTop="1" thickBot="1" x14ac:dyDescent="0.3">
      <c r="C4" s="470" t="s">
        <v>443</v>
      </c>
      <c r="D4" s="470"/>
      <c r="E4" s="470"/>
      <c r="F4" s="470"/>
      <c r="G4" s="458" t="s">
        <v>444</v>
      </c>
      <c r="H4" s="471" t="s">
        <v>445</v>
      </c>
      <c r="I4" s="470" t="s">
        <v>443</v>
      </c>
      <c r="J4" s="470"/>
      <c r="K4" s="470"/>
      <c r="L4" s="470"/>
      <c r="M4" s="458" t="s">
        <v>444</v>
      </c>
      <c r="N4" s="471" t="s">
        <v>445</v>
      </c>
      <c r="O4" s="469"/>
      <c r="AG4" s="103" t="s">
        <v>235</v>
      </c>
      <c r="AH4" s="104">
        <f>1+1</f>
        <v>2</v>
      </c>
      <c r="AI4" s="104"/>
      <c r="AJ4" s="105"/>
      <c r="AK4" s="104"/>
      <c r="AL4" s="104"/>
      <c r="AM4" s="105"/>
      <c r="AN4" s="104"/>
      <c r="AO4" s="104"/>
      <c r="AP4" s="104"/>
      <c r="AQ4" s="104"/>
      <c r="AR4" s="104"/>
      <c r="AS4" s="104"/>
      <c r="AT4" s="104"/>
      <c r="AU4" s="104"/>
      <c r="AV4" s="104"/>
      <c r="AW4" s="104"/>
      <c r="AX4" s="104"/>
      <c r="AY4" s="106">
        <f t="shared" ref="AY4:AY9" si="0">SUM(AH4:AX4)</f>
        <v>2</v>
      </c>
      <c r="AZ4" s="107">
        <f t="shared" ref="AZ4:AZ9" si="1">AY4/$AY$10</f>
        <v>4.3478260869565216E-2</v>
      </c>
    </row>
    <row r="5" spans="1:52" s="25" customFormat="1" ht="79.5" customHeight="1" thickTop="1" thickBot="1" x14ac:dyDescent="0.3">
      <c r="A5" s="108" t="s">
        <v>446</v>
      </c>
      <c r="B5" s="109" t="s">
        <v>447</v>
      </c>
      <c r="C5" s="110" t="s">
        <v>448</v>
      </c>
      <c r="D5" s="110" t="s">
        <v>449</v>
      </c>
      <c r="E5" s="110" t="s">
        <v>450</v>
      </c>
      <c r="F5" s="110" t="s">
        <v>451</v>
      </c>
      <c r="G5" s="458"/>
      <c r="H5" s="472"/>
      <c r="I5" s="110" t="s">
        <v>448</v>
      </c>
      <c r="J5" s="110" t="s">
        <v>449</v>
      </c>
      <c r="K5" s="110" t="s">
        <v>450</v>
      </c>
      <c r="L5" s="110" t="s">
        <v>451</v>
      </c>
      <c r="M5" s="458"/>
      <c r="N5" s="472"/>
      <c r="O5" s="469"/>
      <c r="Q5" s="111" t="s">
        <v>446</v>
      </c>
      <c r="R5" s="112" t="s">
        <v>447</v>
      </c>
      <c r="S5" s="111" t="s">
        <v>448</v>
      </c>
      <c r="T5" s="111" t="s">
        <v>449</v>
      </c>
      <c r="U5" s="111" t="s">
        <v>450</v>
      </c>
      <c r="V5" s="111" t="s">
        <v>451</v>
      </c>
      <c r="W5" s="81" t="s">
        <v>444</v>
      </c>
      <c r="X5" s="110" t="s">
        <v>452</v>
      </c>
      <c r="Y5" s="111" t="s">
        <v>448</v>
      </c>
      <c r="Z5" s="111" t="s">
        <v>449</v>
      </c>
      <c r="AA5" s="111" t="s">
        <v>450</v>
      </c>
      <c r="AB5" s="111" t="s">
        <v>451</v>
      </c>
      <c r="AC5" s="81" t="s">
        <v>444</v>
      </c>
      <c r="AD5" s="111" t="s">
        <v>452</v>
      </c>
      <c r="AE5" s="81" t="s">
        <v>453</v>
      </c>
      <c r="AG5" s="113" t="s">
        <v>14</v>
      </c>
      <c r="AH5" s="114">
        <v>1</v>
      </c>
      <c r="AI5" s="114">
        <v>1</v>
      </c>
      <c r="AJ5" s="114">
        <v>1</v>
      </c>
      <c r="AK5" s="115">
        <v>1</v>
      </c>
      <c r="AL5" s="114">
        <v>4</v>
      </c>
      <c r="AM5" s="115">
        <v>2</v>
      </c>
      <c r="AN5" s="115"/>
      <c r="AO5" s="114">
        <v>2</v>
      </c>
      <c r="AP5" s="114">
        <v>2</v>
      </c>
      <c r="AQ5" s="114"/>
      <c r="AR5" s="114"/>
      <c r="AS5" s="115">
        <v>1</v>
      </c>
      <c r="AT5" s="114">
        <v>3</v>
      </c>
      <c r="AU5" s="115"/>
      <c r="AV5" s="115"/>
      <c r="AW5" s="115"/>
      <c r="AX5" s="115"/>
      <c r="AY5" s="106">
        <f t="shared" si="0"/>
        <v>18</v>
      </c>
      <c r="AZ5" s="107">
        <f t="shared" si="1"/>
        <v>0.39130434782608697</v>
      </c>
    </row>
    <row r="6" spans="1:52" ht="30" customHeight="1" thickTop="1" thickBot="1" x14ac:dyDescent="0.3">
      <c r="A6" s="25">
        <v>1</v>
      </c>
      <c r="B6" s="87" t="s">
        <v>454</v>
      </c>
      <c r="C6" s="85" t="e">
        <f>#REF!</f>
        <v>#REF!</v>
      </c>
      <c r="D6" s="85" t="e">
        <f>#REF!</f>
        <v>#REF!</v>
      </c>
      <c r="E6" s="85" t="e">
        <f>#REF!</f>
        <v>#REF!</v>
      </c>
      <c r="F6" s="85" t="e">
        <f>#REF!</f>
        <v>#REF!</v>
      </c>
      <c r="G6" s="81" t="e">
        <f>SUM(C6:F6)</f>
        <v>#REF!</v>
      </c>
      <c r="H6" s="116" t="e">
        <f>IF(F6&gt;0,F6/G6,IF(E6&gt;0,E6/G6,0))</f>
        <v>#REF!</v>
      </c>
      <c r="I6" s="85" t="e">
        <f>#REF!</f>
        <v>#REF!</v>
      </c>
      <c r="J6" s="85" t="e">
        <f>#REF!</f>
        <v>#REF!</v>
      </c>
      <c r="K6" s="85" t="e">
        <f>#REF!</f>
        <v>#REF!</v>
      </c>
      <c r="L6" s="85" t="e">
        <f>#REF!</f>
        <v>#REF!</v>
      </c>
      <c r="M6" s="81" t="e">
        <f>SUM(I6:L6)</f>
        <v>#REF!</v>
      </c>
      <c r="N6" s="116" t="e">
        <f>IF(L6&gt;0,L6/M6,IF(K6&gt;0,K6/M6,0))</f>
        <v>#REF!</v>
      </c>
      <c r="O6" s="117" t="e">
        <f>H6-N6</f>
        <v>#REF!</v>
      </c>
      <c r="Q6" s="112">
        <v>1</v>
      </c>
      <c r="R6" s="118" t="s">
        <v>454</v>
      </c>
      <c r="S6" s="119">
        <v>0</v>
      </c>
      <c r="T6" s="119">
        <v>0</v>
      </c>
      <c r="U6" s="119">
        <v>1</v>
      </c>
      <c r="V6" s="119">
        <v>1</v>
      </c>
      <c r="W6" s="112">
        <f>SUM(S6:V6)</f>
        <v>2</v>
      </c>
      <c r="X6" s="120">
        <v>0.5</v>
      </c>
      <c r="Y6" s="119">
        <v>0</v>
      </c>
      <c r="Z6" s="119">
        <v>1</v>
      </c>
      <c r="AA6" s="119">
        <v>0</v>
      </c>
      <c r="AB6" s="119">
        <v>1</v>
      </c>
      <c r="AC6" s="112">
        <f>SUM(Y6:AB6)</f>
        <v>2</v>
      </c>
      <c r="AD6" s="120">
        <v>0.5</v>
      </c>
      <c r="AE6" s="121">
        <v>0</v>
      </c>
      <c r="AG6" s="113" t="s">
        <v>74</v>
      </c>
      <c r="AH6" s="114">
        <v>1</v>
      </c>
      <c r="AI6" s="114"/>
      <c r="AJ6" s="114">
        <v>1</v>
      </c>
      <c r="AK6" s="115">
        <v>1</v>
      </c>
      <c r="AL6" s="115"/>
      <c r="AM6" s="114">
        <v>1</v>
      </c>
      <c r="AN6" s="114"/>
      <c r="AO6" s="115"/>
      <c r="AP6" s="114"/>
      <c r="AQ6" s="115">
        <v>1</v>
      </c>
      <c r="AR6" s="115">
        <v>3</v>
      </c>
      <c r="AS6" s="114">
        <v>1</v>
      </c>
      <c r="AT6" s="115"/>
      <c r="AU6" s="114"/>
      <c r="AV6" s="114"/>
      <c r="AW6" s="115"/>
      <c r="AX6" s="114"/>
      <c r="AY6" s="106">
        <f t="shared" si="0"/>
        <v>9</v>
      </c>
      <c r="AZ6" s="107">
        <f t="shared" si="1"/>
        <v>0.19565217391304349</v>
      </c>
    </row>
    <row r="7" spans="1:52" ht="30" customHeight="1" thickTop="1" thickBot="1" x14ac:dyDescent="0.3">
      <c r="A7" s="25">
        <v>2</v>
      </c>
      <c r="B7" s="87" t="s">
        <v>455</v>
      </c>
      <c r="C7" s="85" t="e">
        <f>#REF!</f>
        <v>#REF!</v>
      </c>
      <c r="D7" s="85" t="e">
        <f>#REF!</f>
        <v>#REF!</v>
      </c>
      <c r="E7" s="85" t="e">
        <f>#REF!</f>
        <v>#REF!</v>
      </c>
      <c r="F7" s="85" t="e">
        <f>#REF!</f>
        <v>#REF!</v>
      </c>
      <c r="G7" s="81" t="e">
        <f t="shared" ref="G7:G18" si="2">SUM(C7:F7)</f>
        <v>#REF!</v>
      </c>
      <c r="H7" s="116" t="e">
        <f t="shared" ref="H7:H18" si="3">IF(F7&gt;0,F7/G7,IF(E7&gt;0,E7/G7,0))</f>
        <v>#REF!</v>
      </c>
      <c r="I7" s="85" t="e">
        <f>#REF!</f>
        <v>#REF!</v>
      </c>
      <c r="J7" s="85" t="e">
        <f>#REF!</f>
        <v>#REF!</v>
      </c>
      <c r="K7" s="85" t="e">
        <f>#REF!</f>
        <v>#REF!</v>
      </c>
      <c r="L7" s="85" t="e">
        <f>#REF!</f>
        <v>#REF!</v>
      </c>
      <c r="M7" s="81" t="e">
        <f t="shared" ref="M7:M19" si="4">SUM(I7:L7)</f>
        <v>#REF!</v>
      </c>
      <c r="N7" s="116" t="e">
        <f t="shared" ref="N7:N19" si="5">IF(L7&gt;0,L7/M7,IF(K7&gt;0,K7/M7,0))</f>
        <v>#REF!</v>
      </c>
      <c r="O7" s="117" t="e">
        <f t="shared" ref="O7:O19" si="6">H7-N7</f>
        <v>#REF!</v>
      </c>
      <c r="Q7" s="112">
        <v>2</v>
      </c>
      <c r="R7" s="118" t="s">
        <v>455</v>
      </c>
      <c r="S7" s="119">
        <v>0</v>
      </c>
      <c r="T7" s="119">
        <v>0</v>
      </c>
      <c r="U7" s="119">
        <v>0</v>
      </c>
      <c r="V7" s="119">
        <v>4</v>
      </c>
      <c r="W7" s="112">
        <f t="shared" ref="W7:W18" si="7">SUM(S7:V7)</f>
        <v>4</v>
      </c>
      <c r="X7" s="120">
        <v>1</v>
      </c>
      <c r="Y7" s="119">
        <v>0</v>
      </c>
      <c r="Z7" s="119">
        <v>0</v>
      </c>
      <c r="AA7" s="119">
        <v>0</v>
      </c>
      <c r="AB7" s="119">
        <v>4</v>
      </c>
      <c r="AC7" s="112">
        <f>SUM(Y7:AB7)</f>
        <v>4</v>
      </c>
      <c r="AD7" s="120">
        <v>1</v>
      </c>
      <c r="AE7" s="121">
        <v>0</v>
      </c>
      <c r="AG7" s="113" t="s">
        <v>98</v>
      </c>
      <c r="AH7" s="115"/>
      <c r="AI7" s="115">
        <v>3</v>
      </c>
      <c r="AJ7" s="115">
        <v>2</v>
      </c>
      <c r="AK7" s="115">
        <v>1</v>
      </c>
      <c r="AL7" s="115"/>
      <c r="AM7" s="115"/>
      <c r="AN7" s="114">
        <v>2</v>
      </c>
      <c r="AO7" s="115"/>
      <c r="AP7" s="115"/>
      <c r="AQ7" s="114">
        <v>2</v>
      </c>
      <c r="AR7" s="114"/>
      <c r="AS7" s="115">
        <v>1</v>
      </c>
      <c r="AT7" s="115"/>
      <c r="AU7" s="115"/>
      <c r="AV7" s="114"/>
      <c r="AW7" s="114"/>
      <c r="AX7" s="115"/>
      <c r="AY7" s="106">
        <f t="shared" si="0"/>
        <v>11</v>
      </c>
      <c r="AZ7" s="107">
        <f t="shared" si="1"/>
        <v>0.2391304347826087</v>
      </c>
    </row>
    <row r="8" spans="1:52" ht="30" customHeight="1" thickTop="1" thickBot="1" x14ac:dyDescent="0.3">
      <c r="A8" s="25">
        <v>3</v>
      </c>
      <c r="B8" s="87" t="s">
        <v>456</v>
      </c>
      <c r="C8" s="85">
        <f>'(2) Juridica'!H14</f>
        <v>0</v>
      </c>
      <c r="D8" s="85">
        <f>'(2) Juridica'!H15</f>
        <v>0</v>
      </c>
      <c r="E8" s="85">
        <f>'(2) Juridica'!H16</f>
        <v>1</v>
      </c>
      <c r="F8" s="85">
        <f>'(2) Juridica'!H17</f>
        <v>1</v>
      </c>
      <c r="G8" s="81">
        <f t="shared" si="2"/>
        <v>2</v>
      </c>
      <c r="H8" s="116">
        <f t="shared" si="3"/>
        <v>0.5</v>
      </c>
      <c r="I8" s="85">
        <f>'(2) Juridica'!O14</f>
        <v>0</v>
      </c>
      <c r="J8" s="85">
        <f>'(2) Juridica'!O15</f>
        <v>0</v>
      </c>
      <c r="K8" s="85">
        <f>'(2) Juridica'!O16</f>
        <v>0</v>
      </c>
      <c r="L8" s="85">
        <f>'(2) Juridica'!O17</f>
        <v>1</v>
      </c>
      <c r="M8" s="81">
        <f t="shared" si="4"/>
        <v>1</v>
      </c>
      <c r="N8" s="116">
        <f t="shared" si="5"/>
        <v>1</v>
      </c>
      <c r="O8" s="117">
        <f t="shared" si="6"/>
        <v>-0.5</v>
      </c>
      <c r="Q8" s="112">
        <v>3</v>
      </c>
      <c r="R8" s="118" t="s">
        <v>456</v>
      </c>
      <c r="S8" s="119">
        <v>0</v>
      </c>
      <c r="T8" s="119">
        <v>0</v>
      </c>
      <c r="U8" s="119">
        <v>0</v>
      </c>
      <c r="V8" s="119">
        <v>8</v>
      </c>
      <c r="W8" s="112">
        <f t="shared" si="7"/>
        <v>8</v>
      </c>
      <c r="X8" s="120">
        <v>1</v>
      </c>
      <c r="Y8" s="119">
        <v>0</v>
      </c>
      <c r="Z8" s="119">
        <v>0</v>
      </c>
      <c r="AA8" s="119">
        <v>0</v>
      </c>
      <c r="AB8" s="119">
        <v>8</v>
      </c>
      <c r="AC8" s="112">
        <f t="shared" ref="AC8:AC18" si="8">SUM(Y8:AB8)</f>
        <v>8</v>
      </c>
      <c r="AD8" s="120">
        <v>1</v>
      </c>
      <c r="AE8" s="121">
        <v>0</v>
      </c>
      <c r="AG8" s="113" t="s">
        <v>142</v>
      </c>
      <c r="AH8" s="114"/>
      <c r="AI8" s="114"/>
      <c r="AJ8" s="114"/>
      <c r="AK8" s="114"/>
      <c r="AL8" s="114"/>
      <c r="AM8" s="114"/>
      <c r="AN8" s="114">
        <v>2</v>
      </c>
      <c r="AO8" s="114"/>
      <c r="AP8" s="114">
        <v>1</v>
      </c>
      <c r="AQ8" s="114"/>
      <c r="AR8" s="114"/>
      <c r="AS8" s="114"/>
      <c r="AT8" s="115"/>
      <c r="AU8" s="115"/>
      <c r="AV8" s="114"/>
      <c r="AW8" s="114"/>
      <c r="AX8" s="114"/>
      <c r="AY8" s="106">
        <f t="shared" si="0"/>
        <v>3</v>
      </c>
      <c r="AZ8" s="107">
        <f t="shared" si="1"/>
        <v>6.5217391304347824E-2</v>
      </c>
    </row>
    <row r="9" spans="1:52" ht="30" customHeight="1" thickTop="1" thickBot="1" x14ac:dyDescent="0.3">
      <c r="A9" s="25">
        <v>4</v>
      </c>
      <c r="B9" s="87" t="s">
        <v>457</v>
      </c>
      <c r="C9" s="85">
        <f>'(3) Contratación'!H14</f>
        <v>0</v>
      </c>
      <c r="D9" s="85">
        <f>'(3) Contratación'!H15</f>
        <v>0</v>
      </c>
      <c r="E9" s="85">
        <f>'(3) Contratación'!H16</f>
        <v>2</v>
      </c>
      <c r="F9" s="85">
        <f>'(3) Contratación'!H17</f>
        <v>0</v>
      </c>
      <c r="G9" s="81">
        <f t="shared" si="2"/>
        <v>2</v>
      </c>
      <c r="H9" s="116">
        <f>IF(F9&gt;0,F9/G9,IF(E9&gt;0,E9/G9,0))</f>
        <v>1</v>
      </c>
      <c r="I9" s="85">
        <f>'(3) Contratación'!O14</f>
        <v>2</v>
      </c>
      <c r="J9" s="85">
        <f>'(3) Contratación'!O15</f>
        <v>0</v>
      </c>
      <c r="K9" s="85">
        <f>'(3) Contratación'!O16</f>
        <v>0</v>
      </c>
      <c r="L9" s="85">
        <f>'(3) Contratación'!O17</f>
        <v>0</v>
      </c>
      <c r="M9" s="81">
        <f t="shared" si="4"/>
        <v>2</v>
      </c>
      <c r="N9" s="116">
        <f t="shared" si="5"/>
        <v>0</v>
      </c>
      <c r="O9" s="117">
        <f>H9-N9</f>
        <v>1</v>
      </c>
      <c r="Q9" s="112">
        <v>4</v>
      </c>
      <c r="R9" s="118" t="s">
        <v>457</v>
      </c>
      <c r="S9" s="119">
        <v>0</v>
      </c>
      <c r="T9" s="119">
        <v>0</v>
      </c>
      <c r="U9" s="119">
        <v>1</v>
      </c>
      <c r="V9" s="119">
        <v>2</v>
      </c>
      <c r="W9" s="112">
        <f t="shared" si="7"/>
        <v>3</v>
      </c>
      <c r="X9" s="120">
        <v>0.66666666666666663</v>
      </c>
      <c r="Y9" s="119">
        <v>0</v>
      </c>
      <c r="Z9" s="119">
        <v>1</v>
      </c>
      <c r="AA9" s="119">
        <v>0</v>
      </c>
      <c r="AB9" s="119">
        <v>2</v>
      </c>
      <c r="AC9" s="112">
        <f t="shared" si="8"/>
        <v>3</v>
      </c>
      <c r="AD9" s="120">
        <v>0.66666666666666663</v>
      </c>
      <c r="AE9" s="121">
        <v>0</v>
      </c>
      <c r="AG9" s="122" t="s">
        <v>85</v>
      </c>
      <c r="AH9" s="123"/>
      <c r="AI9" s="123"/>
      <c r="AJ9" s="123"/>
      <c r="AK9" s="123"/>
      <c r="AL9" s="123"/>
      <c r="AM9" s="124"/>
      <c r="AN9" s="123"/>
      <c r="AO9" s="124">
        <v>2</v>
      </c>
      <c r="AP9" s="124"/>
      <c r="AQ9" s="123"/>
      <c r="AR9" s="123"/>
      <c r="AS9" s="124">
        <v>1</v>
      </c>
      <c r="AT9" s="124"/>
      <c r="AU9" s="123"/>
      <c r="AV9" s="124"/>
      <c r="AW9" s="124"/>
      <c r="AX9" s="124"/>
      <c r="AY9" s="106">
        <f t="shared" si="0"/>
        <v>3</v>
      </c>
      <c r="AZ9" s="107">
        <f t="shared" si="1"/>
        <v>6.5217391304347824E-2</v>
      </c>
    </row>
    <row r="10" spans="1:52" ht="30" customHeight="1" thickTop="1" thickBot="1" x14ac:dyDescent="0.3">
      <c r="A10" s="25">
        <v>5</v>
      </c>
      <c r="B10" s="87" t="s">
        <v>458</v>
      </c>
      <c r="C10" s="85" t="e">
        <f>#REF!</f>
        <v>#REF!</v>
      </c>
      <c r="D10" s="85" t="e">
        <f>#REF!</f>
        <v>#REF!</v>
      </c>
      <c r="E10" s="85" t="e">
        <f>#REF!</f>
        <v>#REF!</v>
      </c>
      <c r="F10" s="85" t="e">
        <f>#REF!</f>
        <v>#REF!</v>
      </c>
      <c r="G10" s="81" t="e">
        <f t="shared" si="2"/>
        <v>#REF!</v>
      </c>
      <c r="H10" s="116" t="e">
        <f t="shared" si="3"/>
        <v>#REF!</v>
      </c>
      <c r="I10" s="85" t="e">
        <f>#REF!</f>
        <v>#REF!</v>
      </c>
      <c r="J10" s="85" t="e">
        <f>#REF!</f>
        <v>#REF!</v>
      </c>
      <c r="K10" s="85" t="e">
        <f>#REF!</f>
        <v>#REF!</v>
      </c>
      <c r="L10" s="85" t="e">
        <f>#REF!</f>
        <v>#REF!</v>
      </c>
      <c r="M10" s="81" t="e">
        <f t="shared" si="4"/>
        <v>#REF!</v>
      </c>
      <c r="N10" s="116" t="e">
        <f t="shared" si="5"/>
        <v>#REF!</v>
      </c>
      <c r="O10" s="117" t="e">
        <f t="shared" si="6"/>
        <v>#REF!</v>
      </c>
      <c r="Q10" s="112">
        <v>5</v>
      </c>
      <c r="R10" s="118" t="s">
        <v>458</v>
      </c>
      <c r="S10" s="119">
        <v>0</v>
      </c>
      <c r="T10" s="119">
        <v>0</v>
      </c>
      <c r="U10" s="119">
        <v>4</v>
      </c>
      <c r="V10" s="119">
        <v>3</v>
      </c>
      <c r="W10" s="112">
        <f t="shared" si="7"/>
        <v>7</v>
      </c>
      <c r="X10" s="120">
        <v>0.42857142857142855</v>
      </c>
      <c r="Y10" s="119">
        <v>0</v>
      </c>
      <c r="Z10" s="119">
        <v>4</v>
      </c>
      <c r="AA10" s="119">
        <v>1</v>
      </c>
      <c r="AB10" s="119">
        <v>2</v>
      </c>
      <c r="AC10" s="112">
        <f t="shared" si="8"/>
        <v>7</v>
      </c>
      <c r="AD10" s="120">
        <v>0.2857142857142857</v>
      </c>
      <c r="AE10" s="121">
        <v>0.14285714285714285</v>
      </c>
      <c r="AG10" s="125" t="s">
        <v>459</v>
      </c>
      <c r="AH10" s="126">
        <f t="shared" ref="AH10:AT10" si="9">SUM(AH4:AH9)</f>
        <v>4</v>
      </c>
      <c r="AI10" s="126">
        <f t="shared" si="9"/>
        <v>4</v>
      </c>
      <c r="AJ10" s="126">
        <f t="shared" si="9"/>
        <v>4</v>
      </c>
      <c r="AK10" s="126">
        <f t="shared" si="9"/>
        <v>3</v>
      </c>
      <c r="AL10" s="126">
        <f t="shared" si="9"/>
        <v>4</v>
      </c>
      <c r="AM10" s="126">
        <f t="shared" si="9"/>
        <v>3</v>
      </c>
      <c r="AN10" s="126">
        <f t="shared" si="9"/>
        <v>4</v>
      </c>
      <c r="AO10" s="126">
        <f t="shared" si="9"/>
        <v>4</v>
      </c>
      <c r="AP10" s="126">
        <f t="shared" si="9"/>
        <v>3</v>
      </c>
      <c r="AQ10" s="126">
        <f t="shared" si="9"/>
        <v>3</v>
      </c>
      <c r="AR10" s="126">
        <f t="shared" si="9"/>
        <v>3</v>
      </c>
      <c r="AS10" s="126">
        <f t="shared" si="9"/>
        <v>4</v>
      </c>
      <c r="AT10" s="126">
        <f t="shared" si="9"/>
        <v>3</v>
      </c>
      <c r="AU10" s="126">
        <v>4</v>
      </c>
      <c r="AV10" s="126">
        <v>4</v>
      </c>
      <c r="AW10" s="126">
        <v>4</v>
      </c>
      <c r="AX10" s="126">
        <v>4</v>
      </c>
      <c r="AY10" s="127">
        <f>SUM(AY4:AY9)</f>
        <v>46</v>
      </c>
      <c r="AZ10" s="128">
        <v>1</v>
      </c>
    </row>
    <row r="11" spans="1:52" ht="30" customHeight="1" x14ac:dyDescent="0.25">
      <c r="A11" s="25">
        <v>6</v>
      </c>
      <c r="B11" s="87" t="s">
        <v>460</v>
      </c>
      <c r="C11" s="85" t="e">
        <f>#REF!</f>
        <v>#REF!</v>
      </c>
      <c r="D11" s="85" t="e">
        <f>#REF!</f>
        <v>#REF!</v>
      </c>
      <c r="E11" s="85" t="e">
        <f>#REF!</f>
        <v>#REF!</v>
      </c>
      <c r="F11" s="85" t="e">
        <f>#REF!</f>
        <v>#REF!</v>
      </c>
      <c r="G11" s="81" t="e">
        <f t="shared" si="2"/>
        <v>#REF!</v>
      </c>
      <c r="H11" s="116" t="e">
        <f t="shared" si="3"/>
        <v>#REF!</v>
      </c>
      <c r="I11" s="85" t="e">
        <f>#REF!</f>
        <v>#REF!</v>
      </c>
      <c r="J11" s="85" t="e">
        <f>#REF!</f>
        <v>#REF!</v>
      </c>
      <c r="K11" s="85" t="e">
        <f>#REF!</f>
        <v>#REF!</v>
      </c>
      <c r="L11" s="85" t="e">
        <f>#REF!</f>
        <v>#REF!</v>
      </c>
      <c r="M11" s="81" t="e">
        <f t="shared" si="4"/>
        <v>#REF!</v>
      </c>
      <c r="N11" s="116" t="e">
        <f t="shared" si="5"/>
        <v>#REF!</v>
      </c>
      <c r="O11" s="117" t="e">
        <f t="shared" si="6"/>
        <v>#REF!</v>
      </c>
      <c r="Q11" s="112">
        <v>6</v>
      </c>
      <c r="R11" s="118" t="s">
        <v>461</v>
      </c>
      <c r="S11" s="119">
        <v>2</v>
      </c>
      <c r="T11" s="119">
        <v>0</v>
      </c>
      <c r="U11" s="119">
        <v>2</v>
      </c>
      <c r="V11" s="119">
        <v>1</v>
      </c>
      <c r="W11" s="112">
        <f t="shared" si="7"/>
        <v>5</v>
      </c>
      <c r="X11" s="120">
        <v>0.2</v>
      </c>
      <c r="Y11" s="119">
        <v>2</v>
      </c>
      <c r="Z11" s="119">
        <v>2</v>
      </c>
      <c r="AA11" s="119">
        <v>0</v>
      </c>
      <c r="AB11" s="119">
        <v>1</v>
      </c>
      <c r="AC11" s="112">
        <f t="shared" si="8"/>
        <v>5</v>
      </c>
      <c r="AD11" s="120">
        <v>0.2</v>
      </c>
      <c r="AE11" s="121">
        <v>0</v>
      </c>
    </row>
    <row r="12" spans="1:52" ht="43.5" customHeight="1" x14ac:dyDescent="0.25">
      <c r="A12" s="25">
        <v>7</v>
      </c>
      <c r="B12" s="87" t="s">
        <v>462</v>
      </c>
      <c r="C12" s="85" t="e">
        <f>#REF!</f>
        <v>#REF!</v>
      </c>
      <c r="D12" s="85" t="e">
        <f>#REF!</f>
        <v>#REF!</v>
      </c>
      <c r="E12" s="85" t="e">
        <f>#REF!</f>
        <v>#REF!</v>
      </c>
      <c r="F12" s="85" t="e">
        <f>#REF!</f>
        <v>#REF!</v>
      </c>
      <c r="G12" s="81" t="e">
        <f t="shared" si="2"/>
        <v>#REF!</v>
      </c>
      <c r="H12" s="116" t="e">
        <f t="shared" si="3"/>
        <v>#REF!</v>
      </c>
      <c r="I12" s="85" t="e">
        <f>#REF!</f>
        <v>#REF!</v>
      </c>
      <c r="J12" s="85" t="e">
        <f>#REF!</f>
        <v>#REF!</v>
      </c>
      <c r="K12" s="85" t="e">
        <f>#REF!</f>
        <v>#REF!</v>
      </c>
      <c r="L12" s="85" t="e">
        <f>#REF!</f>
        <v>#REF!</v>
      </c>
      <c r="M12" s="81" t="e">
        <f t="shared" si="4"/>
        <v>#REF!</v>
      </c>
      <c r="N12" s="116" t="e">
        <f t="shared" si="5"/>
        <v>#REF!</v>
      </c>
      <c r="O12" s="117" t="e">
        <f t="shared" si="6"/>
        <v>#REF!</v>
      </c>
      <c r="Q12" s="112">
        <v>7</v>
      </c>
      <c r="R12" s="118" t="s">
        <v>463</v>
      </c>
      <c r="S12" s="119">
        <v>4</v>
      </c>
      <c r="T12" s="119">
        <v>0</v>
      </c>
      <c r="U12" s="119">
        <v>1</v>
      </c>
      <c r="V12" s="119">
        <v>0</v>
      </c>
      <c r="W12" s="112">
        <f t="shared" si="7"/>
        <v>5</v>
      </c>
      <c r="X12" s="120">
        <v>0.2</v>
      </c>
      <c r="Y12" s="119">
        <v>4</v>
      </c>
      <c r="Z12" s="119">
        <v>1</v>
      </c>
      <c r="AA12" s="119">
        <v>0</v>
      </c>
      <c r="AB12" s="119">
        <v>0</v>
      </c>
      <c r="AC12" s="112">
        <f t="shared" si="8"/>
        <v>5</v>
      </c>
      <c r="AD12" s="120">
        <v>0</v>
      </c>
      <c r="AE12" s="121">
        <v>0.2</v>
      </c>
    </row>
    <row r="13" spans="1:52" ht="30" customHeight="1" x14ac:dyDescent="0.25">
      <c r="A13" s="25">
        <v>8</v>
      </c>
      <c r="B13" s="87" t="s">
        <v>464</v>
      </c>
      <c r="C13" s="85" t="e">
        <f>#REF!</f>
        <v>#REF!</v>
      </c>
      <c r="D13" s="85" t="e">
        <f>#REF!</f>
        <v>#REF!</v>
      </c>
      <c r="E13" s="85" t="e">
        <f>#REF!</f>
        <v>#REF!</v>
      </c>
      <c r="F13" s="85" t="e">
        <f>#REF!</f>
        <v>#REF!</v>
      </c>
      <c r="G13" s="81" t="e">
        <f t="shared" si="2"/>
        <v>#REF!</v>
      </c>
      <c r="H13" s="116" t="e">
        <f t="shared" si="3"/>
        <v>#REF!</v>
      </c>
      <c r="I13" s="85" t="e">
        <f>#REF!</f>
        <v>#REF!</v>
      </c>
      <c r="J13" s="85" t="e">
        <f>#REF!</f>
        <v>#REF!</v>
      </c>
      <c r="K13" s="85" t="e">
        <f>#REF!</f>
        <v>#REF!</v>
      </c>
      <c r="L13" s="85" t="e">
        <f>#REF!</f>
        <v>#REF!</v>
      </c>
      <c r="M13" s="81" t="e">
        <f t="shared" si="4"/>
        <v>#REF!</v>
      </c>
      <c r="N13" s="116" t="e">
        <f t="shared" si="5"/>
        <v>#REF!</v>
      </c>
      <c r="O13" s="117" t="e">
        <f t="shared" si="6"/>
        <v>#REF!</v>
      </c>
      <c r="Q13" s="112">
        <v>8</v>
      </c>
      <c r="R13" s="118" t="s">
        <v>465</v>
      </c>
      <c r="S13" s="119">
        <v>1</v>
      </c>
      <c r="T13" s="119">
        <v>0</v>
      </c>
      <c r="U13" s="119">
        <v>2</v>
      </c>
      <c r="V13" s="119">
        <v>0</v>
      </c>
      <c r="W13" s="112">
        <f t="shared" si="7"/>
        <v>3</v>
      </c>
      <c r="X13" s="120">
        <v>0.66666666666666663</v>
      </c>
      <c r="Y13" s="119">
        <v>0</v>
      </c>
      <c r="Z13" s="119">
        <v>2</v>
      </c>
      <c r="AA13" s="119">
        <v>1</v>
      </c>
      <c r="AB13" s="119">
        <v>0</v>
      </c>
      <c r="AC13" s="112">
        <f t="shared" si="8"/>
        <v>3</v>
      </c>
      <c r="AD13" s="120">
        <v>0.33333333333333331</v>
      </c>
      <c r="AE13" s="121">
        <v>0.33333333333333331</v>
      </c>
    </row>
    <row r="14" spans="1:52" ht="30" customHeight="1" x14ac:dyDescent="0.25">
      <c r="A14" s="25">
        <v>9</v>
      </c>
      <c r="B14" s="87" t="s">
        <v>466</v>
      </c>
      <c r="C14" s="85" t="e">
        <f>#REF!</f>
        <v>#REF!</v>
      </c>
      <c r="D14" s="85" t="e">
        <f>#REF!</f>
        <v>#REF!</v>
      </c>
      <c r="E14" s="85" t="e">
        <f>#REF!</f>
        <v>#REF!</v>
      </c>
      <c r="F14" s="85" t="e">
        <f>#REF!</f>
        <v>#REF!</v>
      </c>
      <c r="G14" s="81" t="e">
        <f t="shared" si="2"/>
        <v>#REF!</v>
      </c>
      <c r="H14" s="116" t="e">
        <f t="shared" si="3"/>
        <v>#REF!</v>
      </c>
      <c r="I14" s="85" t="e">
        <f>#REF!</f>
        <v>#REF!</v>
      </c>
      <c r="J14" s="85" t="e">
        <f>#REF!</f>
        <v>#REF!</v>
      </c>
      <c r="K14" s="85" t="e">
        <f>#REF!</f>
        <v>#REF!</v>
      </c>
      <c r="L14" s="85" t="e">
        <f>#REF!</f>
        <v>#REF!</v>
      </c>
      <c r="M14" s="81" t="e">
        <f t="shared" si="4"/>
        <v>#REF!</v>
      </c>
      <c r="N14" s="116" t="e">
        <f t="shared" si="5"/>
        <v>#REF!</v>
      </c>
      <c r="O14" s="117" t="e">
        <f t="shared" si="6"/>
        <v>#REF!</v>
      </c>
      <c r="Q14" s="112">
        <v>9</v>
      </c>
      <c r="R14" s="118" t="s">
        <v>467</v>
      </c>
      <c r="S14" s="119">
        <v>4</v>
      </c>
      <c r="T14" s="119">
        <v>0</v>
      </c>
      <c r="U14" s="119">
        <v>2</v>
      </c>
      <c r="V14" s="119">
        <v>0</v>
      </c>
      <c r="W14" s="112">
        <f t="shared" si="7"/>
        <v>6</v>
      </c>
      <c r="X14" s="120">
        <v>0.33333333333333331</v>
      </c>
      <c r="Y14" s="119">
        <v>5</v>
      </c>
      <c r="Z14" s="119">
        <v>1</v>
      </c>
      <c r="AA14" s="119">
        <v>0</v>
      </c>
      <c r="AB14" s="119">
        <v>0</v>
      </c>
      <c r="AC14" s="112">
        <f t="shared" si="8"/>
        <v>6</v>
      </c>
      <c r="AD14" s="120">
        <v>0</v>
      </c>
      <c r="AE14" s="121">
        <v>0.33333333333333331</v>
      </c>
    </row>
    <row r="15" spans="1:52" ht="30" customHeight="1" x14ac:dyDescent="0.25">
      <c r="A15" s="25">
        <v>10</v>
      </c>
      <c r="B15" s="87" t="s">
        <v>468</v>
      </c>
      <c r="C15" s="85" t="e">
        <f>#REF!</f>
        <v>#REF!</v>
      </c>
      <c r="D15" s="85" t="e">
        <f>#REF!</f>
        <v>#REF!</v>
      </c>
      <c r="E15" s="85" t="e">
        <f>#REF!</f>
        <v>#REF!</v>
      </c>
      <c r="F15" s="85" t="e">
        <f>#REF!</f>
        <v>#REF!</v>
      </c>
      <c r="G15" s="81" t="e">
        <f t="shared" si="2"/>
        <v>#REF!</v>
      </c>
      <c r="H15" s="116">
        <v>0</v>
      </c>
      <c r="I15" s="85" t="e">
        <f>#REF!</f>
        <v>#REF!</v>
      </c>
      <c r="J15" s="85" t="e">
        <f>#REF!</f>
        <v>#REF!</v>
      </c>
      <c r="K15" s="85" t="e">
        <f>#REF!</f>
        <v>#REF!</v>
      </c>
      <c r="L15" s="85" t="e">
        <f>#REF!</f>
        <v>#REF!</v>
      </c>
      <c r="M15" s="81">
        <v>4</v>
      </c>
      <c r="N15" s="116">
        <v>0</v>
      </c>
      <c r="O15" s="117">
        <v>0</v>
      </c>
      <c r="Q15" s="112">
        <v>10</v>
      </c>
      <c r="R15" s="118" t="s">
        <v>469</v>
      </c>
      <c r="S15" s="119">
        <v>2</v>
      </c>
      <c r="T15" s="119">
        <v>0</v>
      </c>
      <c r="U15" s="119">
        <v>2</v>
      </c>
      <c r="V15" s="119">
        <v>0</v>
      </c>
      <c r="W15" s="112">
        <f t="shared" si="7"/>
        <v>4</v>
      </c>
      <c r="X15" s="120">
        <v>0.5</v>
      </c>
      <c r="Y15" s="119">
        <v>2</v>
      </c>
      <c r="Z15" s="119">
        <v>1</v>
      </c>
      <c r="AA15" s="119">
        <v>1</v>
      </c>
      <c r="AB15" s="119">
        <v>0</v>
      </c>
      <c r="AC15" s="112">
        <f t="shared" si="8"/>
        <v>4</v>
      </c>
      <c r="AD15" s="120">
        <v>0.25</v>
      </c>
      <c r="AE15" s="121">
        <v>0.25</v>
      </c>
    </row>
    <row r="16" spans="1:52" ht="30" customHeight="1" x14ac:dyDescent="0.25">
      <c r="A16" s="25">
        <v>11</v>
      </c>
      <c r="B16" s="87" t="s">
        <v>470</v>
      </c>
      <c r="C16" s="85" t="e">
        <f>#REF!</f>
        <v>#REF!</v>
      </c>
      <c r="D16" s="85" t="e">
        <f>#REF!</f>
        <v>#REF!</v>
      </c>
      <c r="E16" s="85" t="e">
        <f>#REF!</f>
        <v>#REF!</v>
      </c>
      <c r="F16" s="85" t="e">
        <f>#REF!</f>
        <v>#REF!</v>
      </c>
      <c r="G16" s="81" t="e">
        <f t="shared" si="2"/>
        <v>#REF!</v>
      </c>
      <c r="H16" s="116" t="e">
        <f t="shared" si="3"/>
        <v>#REF!</v>
      </c>
      <c r="I16" s="85" t="e">
        <f>#REF!</f>
        <v>#REF!</v>
      </c>
      <c r="J16" s="85" t="e">
        <f>#REF!</f>
        <v>#REF!</v>
      </c>
      <c r="K16" s="85" t="e">
        <f>#REF!</f>
        <v>#REF!</v>
      </c>
      <c r="L16" s="85" t="e">
        <f>#REF!</f>
        <v>#REF!</v>
      </c>
      <c r="M16" s="81" t="e">
        <f t="shared" si="4"/>
        <v>#REF!</v>
      </c>
      <c r="N16" s="116" t="e">
        <f t="shared" si="5"/>
        <v>#REF!</v>
      </c>
      <c r="O16" s="117" t="e">
        <f t="shared" si="6"/>
        <v>#REF!</v>
      </c>
      <c r="Q16" s="112">
        <v>11</v>
      </c>
      <c r="R16" s="118" t="s">
        <v>471</v>
      </c>
      <c r="S16" s="119">
        <v>3</v>
      </c>
      <c r="T16" s="119">
        <v>0</v>
      </c>
      <c r="U16" s="119">
        <v>1</v>
      </c>
      <c r="V16" s="119">
        <v>0</v>
      </c>
      <c r="W16" s="112">
        <f t="shared" si="7"/>
        <v>4</v>
      </c>
      <c r="X16" s="120">
        <v>0.25</v>
      </c>
      <c r="Y16" s="119">
        <v>3</v>
      </c>
      <c r="Z16" s="119">
        <v>0</v>
      </c>
      <c r="AA16" s="119">
        <v>0</v>
      </c>
      <c r="AB16" s="119">
        <v>1</v>
      </c>
      <c r="AC16" s="112">
        <f t="shared" si="8"/>
        <v>4</v>
      </c>
      <c r="AD16" s="120">
        <v>0.25</v>
      </c>
      <c r="AE16" s="121">
        <v>0</v>
      </c>
    </row>
    <row r="17" spans="1:52" ht="30" customHeight="1" x14ac:dyDescent="0.25">
      <c r="A17" s="25">
        <v>12</v>
      </c>
      <c r="B17" s="87" t="s">
        <v>472</v>
      </c>
      <c r="C17" s="85" t="e">
        <f>#REF!</f>
        <v>#REF!</v>
      </c>
      <c r="D17" s="85" t="e">
        <f>#REF!</f>
        <v>#REF!</v>
      </c>
      <c r="E17" s="85" t="e">
        <f>#REF!</f>
        <v>#REF!</v>
      </c>
      <c r="F17" s="85" t="e">
        <f>#REF!</f>
        <v>#REF!</v>
      </c>
      <c r="G17" s="81" t="e">
        <f t="shared" si="2"/>
        <v>#REF!</v>
      </c>
      <c r="H17" s="116" t="e">
        <f t="shared" si="3"/>
        <v>#REF!</v>
      </c>
      <c r="I17" s="85" t="e">
        <f>#REF!</f>
        <v>#REF!</v>
      </c>
      <c r="J17" s="85" t="e">
        <f>#REF!</f>
        <v>#REF!</v>
      </c>
      <c r="K17" s="85" t="e">
        <f>#REF!</f>
        <v>#REF!</v>
      </c>
      <c r="L17" s="85" t="e">
        <f>#REF!</f>
        <v>#REF!</v>
      </c>
      <c r="M17" s="81" t="e">
        <f t="shared" si="4"/>
        <v>#REF!</v>
      </c>
      <c r="N17" s="116" t="e">
        <f t="shared" si="5"/>
        <v>#REF!</v>
      </c>
      <c r="O17" s="117" t="e">
        <f t="shared" si="6"/>
        <v>#REF!</v>
      </c>
      <c r="Q17" s="112">
        <v>12</v>
      </c>
      <c r="R17" s="118" t="s">
        <v>464</v>
      </c>
      <c r="S17" s="119">
        <v>1</v>
      </c>
      <c r="T17" s="119">
        <v>0</v>
      </c>
      <c r="U17" s="119">
        <v>2</v>
      </c>
      <c r="V17" s="119">
        <v>1</v>
      </c>
      <c r="W17" s="112">
        <f t="shared" si="7"/>
        <v>4</v>
      </c>
      <c r="X17" s="120">
        <v>0.25</v>
      </c>
      <c r="Y17" s="119">
        <v>1</v>
      </c>
      <c r="Z17" s="119">
        <v>2</v>
      </c>
      <c r="AA17" s="119">
        <v>0</v>
      </c>
      <c r="AB17" s="119">
        <v>1</v>
      </c>
      <c r="AC17" s="112">
        <f t="shared" si="8"/>
        <v>4</v>
      </c>
      <c r="AD17" s="120">
        <v>0.25</v>
      </c>
      <c r="AE17" s="121">
        <v>0</v>
      </c>
    </row>
    <row r="18" spans="1:52" ht="30" customHeight="1" x14ac:dyDescent="0.25">
      <c r="A18" s="25">
        <v>13</v>
      </c>
      <c r="B18" s="87" t="s">
        <v>473</v>
      </c>
      <c r="C18" s="85" t="e">
        <f>#REF!</f>
        <v>#REF!</v>
      </c>
      <c r="D18" s="85" t="e">
        <f>#REF!</f>
        <v>#REF!</v>
      </c>
      <c r="E18" s="85" t="e">
        <f>#REF!</f>
        <v>#REF!</v>
      </c>
      <c r="F18" s="85" t="e">
        <f>#REF!</f>
        <v>#REF!</v>
      </c>
      <c r="G18" s="81" t="e">
        <f t="shared" si="2"/>
        <v>#REF!</v>
      </c>
      <c r="H18" s="116" t="e">
        <f t="shared" si="3"/>
        <v>#REF!</v>
      </c>
      <c r="I18" s="85" t="e">
        <f>#REF!</f>
        <v>#REF!</v>
      </c>
      <c r="J18" s="85" t="e">
        <f>#REF!</f>
        <v>#REF!</v>
      </c>
      <c r="K18" s="85" t="e">
        <f>#REF!</f>
        <v>#REF!</v>
      </c>
      <c r="L18" s="85" t="e">
        <f>#REF!</f>
        <v>#REF!</v>
      </c>
      <c r="M18" s="81" t="e">
        <f t="shared" si="4"/>
        <v>#REF!</v>
      </c>
      <c r="N18" s="116" t="e">
        <f t="shared" si="5"/>
        <v>#REF!</v>
      </c>
      <c r="O18" s="117" t="e">
        <f t="shared" si="6"/>
        <v>#REF!</v>
      </c>
      <c r="Q18" s="112">
        <v>13</v>
      </c>
      <c r="R18" s="118" t="s">
        <v>474</v>
      </c>
      <c r="S18" s="119">
        <v>0</v>
      </c>
      <c r="T18" s="119">
        <v>0</v>
      </c>
      <c r="U18" s="119">
        <v>1</v>
      </c>
      <c r="V18" s="119">
        <v>3</v>
      </c>
      <c r="W18" s="112">
        <f t="shared" si="7"/>
        <v>4</v>
      </c>
      <c r="X18" s="120">
        <v>0.75</v>
      </c>
      <c r="Y18" s="119">
        <v>0</v>
      </c>
      <c r="Z18" s="119">
        <v>1</v>
      </c>
      <c r="AA18" s="119">
        <v>1</v>
      </c>
      <c r="AB18" s="119">
        <v>2</v>
      </c>
      <c r="AC18" s="112">
        <f t="shared" si="8"/>
        <v>4</v>
      </c>
      <c r="AD18" s="120">
        <v>0.5</v>
      </c>
      <c r="AE18" s="121">
        <v>0.25</v>
      </c>
    </row>
    <row r="19" spans="1:52" ht="30" customHeight="1" thickBot="1" x14ac:dyDescent="0.3">
      <c r="A19" s="25"/>
      <c r="B19" s="129" t="s">
        <v>475</v>
      </c>
      <c r="C19" s="130" t="e">
        <f>SUM(C6:C18)</f>
        <v>#REF!</v>
      </c>
      <c r="D19" s="130" t="e">
        <f>SUM(D6:D18)</f>
        <v>#REF!</v>
      </c>
      <c r="E19" s="130" t="e">
        <f>SUM(E6:E18)</f>
        <v>#REF!</v>
      </c>
      <c r="F19" s="130" t="e">
        <f>SUM(F6:F18)</f>
        <v>#REF!</v>
      </c>
      <c r="G19" s="131" t="e">
        <f>SUM(C19:F19)</f>
        <v>#REF!</v>
      </c>
      <c r="H19" s="132" t="e">
        <f>IF(F19&gt;0,F19/G19,IF(E19&gt;0,E19/G19,0))</f>
        <v>#REF!</v>
      </c>
      <c r="I19" s="130" t="e">
        <f>SUM(I6:I18)</f>
        <v>#REF!</v>
      </c>
      <c r="J19" s="130" t="e">
        <f>SUM(J6:J18)</f>
        <v>#REF!</v>
      </c>
      <c r="K19" s="130" t="e">
        <f>SUM(K6:K18)</f>
        <v>#REF!</v>
      </c>
      <c r="L19" s="130" t="e">
        <f>SUM(L6:L18)</f>
        <v>#REF!</v>
      </c>
      <c r="M19" s="130" t="e">
        <f t="shared" si="4"/>
        <v>#REF!</v>
      </c>
      <c r="N19" s="132" t="e">
        <f t="shared" si="5"/>
        <v>#REF!</v>
      </c>
      <c r="O19" s="133" t="e">
        <f t="shared" si="6"/>
        <v>#REF!</v>
      </c>
      <c r="Q19" s="134"/>
      <c r="R19" s="118"/>
      <c r="S19" s="119"/>
      <c r="T19" s="119"/>
      <c r="U19" s="119"/>
      <c r="V19" s="119"/>
      <c r="W19" s="112"/>
      <c r="X19" s="120"/>
      <c r="Y19" s="119"/>
      <c r="Z19" s="119"/>
      <c r="AA19" s="119"/>
      <c r="AB19" s="119"/>
      <c r="AC19" s="112"/>
      <c r="AD19" s="120"/>
      <c r="AE19" s="121"/>
    </row>
    <row r="20" spans="1:52" ht="30" customHeight="1" x14ac:dyDescent="0.25">
      <c r="A20" s="25"/>
      <c r="Q20" s="135"/>
      <c r="R20" s="112" t="s">
        <v>475</v>
      </c>
      <c r="S20" s="112">
        <f>SUM(S6:S19)</f>
        <v>17</v>
      </c>
      <c r="T20" s="112">
        <f>SUM(T6:T19)</f>
        <v>0</v>
      </c>
      <c r="U20" s="112">
        <f>SUM(U6:U19)</f>
        <v>19</v>
      </c>
      <c r="V20" s="112">
        <f>SUM(V6:V19)</f>
        <v>23</v>
      </c>
      <c r="W20" s="112">
        <f>SUM(W6:W19)</f>
        <v>59</v>
      </c>
      <c r="X20" s="120">
        <v>0.35714285714285715</v>
      </c>
      <c r="Y20" s="112">
        <f>SUM(Y6:Y19)</f>
        <v>17</v>
      </c>
      <c r="Z20" s="112">
        <f>SUM(Z6:Z19)</f>
        <v>16</v>
      </c>
      <c r="AA20" s="112">
        <f>SUM(AA6:AA19)</f>
        <v>4</v>
      </c>
      <c r="AB20" s="112">
        <f>SUM(AB6:AB19)</f>
        <v>22</v>
      </c>
      <c r="AC20" s="112">
        <f>SUM(AC6:AC19)</f>
        <v>59</v>
      </c>
      <c r="AD20" s="120">
        <v>0.34285714285714286</v>
      </c>
      <c r="AE20" s="121">
        <v>1.428571428571429E-2</v>
      </c>
    </row>
    <row r="21" spans="1:52" ht="30" customHeight="1" x14ac:dyDescent="0.25">
      <c r="A21" s="25"/>
    </row>
    <row r="22" spans="1:52" ht="24.75" customHeight="1" x14ac:dyDescent="0.25">
      <c r="A22" s="25"/>
      <c r="B22" s="136"/>
      <c r="C22" s="473"/>
      <c r="D22" s="473"/>
      <c r="E22" s="473"/>
      <c r="F22" s="473"/>
      <c r="G22" s="473"/>
      <c r="H22" s="473"/>
      <c r="I22" s="473"/>
      <c r="J22" s="473"/>
      <c r="K22" s="473"/>
      <c r="L22" s="473"/>
      <c r="M22" s="473"/>
      <c r="N22" s="473"/>
      <c r="O22" s="5"/>
    </row>
    <row r="23" spans="1:52" ht="30" customHeight="1" x14ac:dyDescent="0.25">
      <c r="A23" s="25"/>
      <c r="B23" s="137" t="s">
        <v>476</v>
      </c>
      <c r="H23" s="15"/>
      <c r="M23" s="15"/>
      <c r="N23" s="15"/>
      <c r="W23" s="15"/>
    </row>
    <row r="24" spans="1:52" ht="30" customHeight="1" x14ac:dyDescent="0.25">
      <c r="A24" s="25"/>
      <c r="B24" s="137" t="s">
        <v>477</v>
      </c>
      <c r="H24" s="15"/>
      <c r="M24" s="15"/>
      <c r="N24" s="15"/>
      <c r="W24" s="15"/>
    </row>
    <row r="25" spans="1:52" ht="20.25" customHeight="1" x14ac:dyDescent="0.25">
      <c r="A25" s="25"/>
      <c r="C25" s="138"/>
      <c r="D25" s="138"/>
      <c r="E25" s="138"/>
      <c r="F25" s="138"/>
      <c r="G25" s="139"/>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x14ac:dyDescent="0.25">
      <c r="A26" s="25"/>
      <c r="B26" s="474" t="s">
        <v>478</v>
      </c>
      <c r="C26" s="474"/>
      <c r="D26" s="140" t="s">
        <v>479</v>
      </c>
      <c r="E26" s="140"/>
      <c r="F26" s="140"/>
      <c r="G26" s="140"/>
      <c r="H26" s="15"/>
      <c r="M26" s="15"/>
      <c r="N26" s="15"/>
      <c r="W26" s="15"/>
    </row>
    <row r="27" spans="1:52" s="25" customFormat="1" ht="24.75" customHeight="1" x14ac:dyDescent="0.25">
      <c r="A27" s="15"/>
      <c r="B27" s="474" t="s">
        <v>480</v>
      </c>
      <c r="C27" s="474"/>
      <c r="D27" s="140" t="s">
        <v>481</v>
      </c>
      <c r="E27" s="140"/>
      <c r="F27" s="140"/>
      <c r="G27" s="140"/>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x14ac:dyDescent="0.25">
      <c r="B28" s="474" t="s">
        <v>341</v>
      </c>
      <c r="C28" s="474"/>
      <c r="D28" s="141" t="s">
        <v>482</v>
      </c>
      <c r="E28" s="141"/>
      <c r="F28" s="141"/>
      <c r="G28" s="141"/>
      <c r="H28" s="15"/>
      <c r="M28" s="15"/>
      <c r="N28" s="15"/>
      <c r="W28" s="15"/>
    </row>
    <row r="31" spans="1:52" ht="12" customHeight="1" x14ac:dyDescent="0.25"/>
    <row r="32" spans="1:52" ht="12" customHeight="1" x14ac:dyDescent="0.25"/>
  </sheetData>
  <mergeCells count="15">
    <mergeCell ref="C22:N22"/>
    <mergeCell ref="B26:C26"/>
    <mergeCell ref="B27:C27"/>
    <mergeCell ref="B28:C28"/>
    <mergeCell ref="C2:O2"/>
    <mergeCell ref="AG2:AZ2"/>
    <mergeCell ref="C3:H3"/>
    <mergeCell ref="I3:N3"/>
    <mergeCell ref="O3:O5"/>
    <mergeCell ref="C4:F4"/>
    <mergeCell ref="G4:G5"/>
    <mergeCell ref="H4:H5"/>
    <mergeCell ref="I4:L4"/>
    <mergeCell ref="M4:M5"/>
    <mergeCell ref="N4:N5"/>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x14ac:dyDescent="0.25"/>
  <cols>
    <col min="1" max="1" width="2.85546875" customWidth="1"/>
    <col min="2" max="2" width="3.7109375" style="1" customWidth="1"/>
    <col min="3" max="3" width="5.7109375" style="143" customWidth="1"/>
    <col min="4" max="8" width="16.7109375" style="1" customWidth="1"/>
    <col min="9" max="10" width="7.7109375" customWidth="1"/>
    <col min="11" max="11" width="3.7109375" style="1" customWidth="1"/>
    <col min="12" max="12" width="5.7109375" style="143" customWidth="1"/>
    <col min="13" max="17" width="16.7109375" style="1" customWidth="1"/>
  </cols>
  <sheetData>
    <row r="1" spans="1:28" ht="96" customHeight="1" x14ac:dyDescent="0.25">
      <c r="A1" s="478" t="s">
        <v>483</v>
      </c>
      <c r="B1" s="478"/>
      <c r="C1" s="478"/>
      <c r="D1" s="478"/>
      <c r="E1" s="478"/>
      <c r="F1" s="478"/>
      <c r="G1" s="478"/>
      <c r="H1" s="478"/>
      <c r="I1" s="478"/>
      <c r="J1" s="478"/>
      <c r="K1" s="478"/>
      <c r="L1" s="478"/>
      <c r="M1" s="478"/>
      <c r="N1" s="478"/>
      <c r="O1" s="478"/>
      <c r="P1" s="478"/>
      <c r="Q1" s="478"/>
      <c r="R1" s="478"/>
      <c r="S1" s="142"/>
      <c r="T1" s="142"/>
      <c r="U1" s="142"/>
      <c r="V1" s="142"/>
      <c r="W1" s="142"/>
      <c r="X1" s="142"/>
      <c r="Y1" s="142"/>
      <c r="Z1" s="142"/>
    </row>
    <row r="2" spans="1:28" ht="36" customHeight="1" x14ac:dyDescent="0.25"/>
    <row r="3" spans="1:28" s="1" customFormat="1" ht="36" customHeight="1" x14ac:dyDescent="0.2">
      <c r="A3" s="4"/>
      <c r="B3" s="479" t="s">
        <v>484</v>
      </c>
      <c r="C3" s="479"/>
      <c r="D3" s="479"/>
      <c r="E3" s="479"/>
      <c r="F3" s="479"/>
      <c r="G3" s="479"/>
      <c r="H3" s="479"/>
      <c r="I3" s="3"/>
      <c r="K3" s="479" t="s">
        <v>485</v>
      </c>
      <c r="L3" s="479"/>
      <c r="M3" s="479"/>
      <c r="N3" s="479"/>
      <c r="O3" s="479"/>
      <c r="P3" s="479"/>
      <c r="Q3" s="479"/>
      <c r="R3" s="3"/>
      <c r="V3" s="2"/>
      <c r="AB3" s="144"/>
    </row>
    <row r="4" spans="1:28" s="1" customFormat="1" ht="80.099999999999994" customHeight="1" x14ac:dyDescent="0.2">
      <c r="A4" s="4"/>
      <c r="B4" s="475" t="s">
        <v>486</v>
      </c>
      <c r="C4" s="143" t="s">
        <v>487</v>
      </c>
      <c r="D4" s="145">
        <v>1</v>
      </c>
      <c r="E4" s="146"/>
      <c r="F4" s="147">
        <v>1</v>
      </c>
      <c r="G4" s="148"/>
      <c r="H4" s="148"/>
      <c r="I4" s="3"/>
      <c r="K4" s="475" t="s">
        <v>486</v>
      </c>
      <c r="L4" s="143" t="s">
        <v>487</v>
      </c>
      <c r="M4" s="145"/>
      <c r="N4" s="146"/>
      <c r="O4" s="147">
        <v>1</v>
      </c>
      <c r="P4" s="148"/>
      <c r="Q4" s="148"/>
      <c r="R4" s="3"/>
      <c r="V4" s="2"/>
      <c r="AB4" s="475"/>
    </row>
    <row r="5" spans="1:28" s="1" customFormat="1" ht="80.099999999999994" customHeight="1" x14ac:dyDescent="0.2">
      <c r="A5" s="4"/>
      <c r="B5" s="475"/>
      <c r="C5" s="143" t="s">
        <v>488</v>
      </c>
      <c r="D5" s="149"/>
      <c r="E5" s="150">
        <v>1</v>
      </c>
      <c r="F5" s="150">
        <f>1+1+1+1</f>
        <v>4</v>
      </c>
      <c r="G5" s="147"/>
      <c r="H5" s="148"/>
      <c r="I5" s="3"/>
      <c r="K5" s="475"/>
      <c r="L5" s="143" t="s">
        <v>488</v>
      </c>
      <c r="M5" s="151"/>
      <c r="N5" s="150"/>
      <c r="O5" s="150"/>
      <c r="P5" s="147">
        <f>1+1</f>
        <v>2</v>
      </c>
      <c r="Q5" s="148"/>
      <c r="R5" s="3"/>
      <c r="V5" s="2"/>
      <c r="AB5" s="475"/>
    </row>
    <row r="6" spans="1:28" s="1" customFormat="1" ht="80.099999999999994" customHeight="1" x14ac:dyDescent="0.2">
      <c r="A6" s="4"/>
      <c r="B6" s="475"/>
      <c r="C6" s="143" t="s">
        <v>489</v>
      </c>
      <c r="D6" s="152"/>
      <c r="E6" s="153">
        <f>1+1+1+1+1</f>
        <v>5</v>
      </c>
      <c r="F6" s="146">
        <f>1+1+1+1+1+1+1+1+1+1+1+1+1+1</f>
        <v>14</v>
      </c>
      <c r="G6" s="147">
        <f>1+1+1+1+1</f>
        <v>5</v>
      </c>
      <c r="H6" s="147">
        <f>1+1</f>
        <v>2</v>
      </c>
      <c r="I6" s="3"/>
      <c r="K6" s="475"/>
      <c r="L6" s="143" t="s">
        <v>489</v>
      </c>
      <c r="M6" s="154"/>
      <c r="N6" s="155"/>
      <c r="O6" s="146">
        <v>1</v>
      </c>
      <c r="P6" s="147">
        <f>1+1+1</f>
        <v>3</v>
      </c>
      <c r="Q6" s="147">
        <v>1</v>
      </c>
      <c r="R6" s="3"/>
      <c r="V6" s="2"/>
      <c r="AB6" s="475"/>
    </row>
    <row r="7" spans="1:28" s="1" customFormat="1" ht="80.099999999999994" customHeight="1" x14ac:dyDescent="0.2">
      <c r="A7" s="4"/>
      <c r="B7" s="475"/>
      <c r="C7" s="143" t="s">
        <v>490</v>
      </c>
      <c r="D7" s="152"/>
      <c r="E7" s="156"/>
      <c r="F7" s="153">
        <f>1+1</f>
        <v>2</v>
      </c>
      <c r="G7" s="146">
        <f>1+1+1+1</f>
        <v>4</v>
      </c>
      <c r="H7" s="148"/>
      <c r="I7" s="3"/>
      <c r="K7" s="475"/>
      <c r="L7" s="143" t="s">
        <v>490</v>
      </c>
      <c r="M7" s="157"/>
      <c r="N7" s="158"/>
      <c r="O7" s="155"/>
      <c r="P7" s="146"/>
      <c r="Q7" s="148"/>
      <c r="R7" s="3"/>
      <c r="V7" s="2"/>
      <c r="AB7" s="475"/>
    </row>
    <row r="8" spans="1:28" s="1" customFormat="1" ht="80.099999999999994" customHeight="1" thickBot="1" x14ac:dyDescent="0.25">
      <c r="A8" s="4"/>
      <c r="B8" s="475"/>
      <c r="C8" s="143" t="s">
        <v>491</v>
      </c>
      <c r="D8" s="159"/>
      <c r="E8" s="160">
        <v>1</v>
      </c>
      <c r="F8" s="161">
        <f>1+1</f>
        <v>2</v>
      </c>
      <c r="G8" s="162">
        <f>1+1+1</f>
        <v>3</v>
      </c>
      <c r="H8" s="162">
        <v>1</v>
      </c>
      <c r="I8" s="3"/>
      <c r="K8" s="475"/>
      <c r="L8" s="143" t="s">
        <v>491</v>
      </c>
      <c r="M8" s="163"/>
      <c r="N8" s="164"/>
      <c r="O8" s="165"/>
      <c r="P8" s="162">
        <v>1</v>
      </c>
      <c r="Q8" s="162">
        <v>1</v>
      </c>
      <c r="R8" s="3"/>
      <c r="V8" s="2"/>
      <c r="AB8" s="475"/>
    </row>
    <row r="9" spans="1:28" s="55" customFormat="1" ht="36" customHeight="1" thickTop="1" x14ac:dyDescent="0.25">
      <c r="A9" s="56"/>
      <c r="D9" s="55" t="s">
        <v>492</v>
      </c>
      <c r="E9" s="55" t="s">
        <v>493</v>
      </c>
      <c r="F9" s="55" t="s">
        <v>494</v>
      </c>
      <c r="G9" s="55" t="s">
        <v>495</v>
      </c>
      <c r="H9" s="55" t="s">
        <v>496</v>
      </c>
      <c r="M9" s="55" t="s">
        <v>492</v>
      </c>
      <c r="N9" s="55" t="s">
        <v>493</v>
      </c>
      <c r="O9" s="55" t="s">
        <v>494</v>
      </c>
      <c r="P9" s="55" t="s">
        <v>495</v>
      </c>
      <c r="Q9" s="55" t="s">
        <v>496</v>
      </c>
    </row>
    <row r="10" spans="1:28" s="1" customFormat="1" ht="24" customHeight="1" x14ac:dyDescent="0.2">
      <c r="A10" s="4"/>
      <c r="C10" s="143"/>
      <c r="D10" s="476" t="s">
        <v>497</v>
      </c>
      <c r="E10" s="476"/>
      <c r="F10" s="476"/>
      <c r="G10" s="476"/>
      <c r="H10" s="476"/>
      <c r="I10" s="3"/>
      <c r="L10" s="143"/>
      <c r="M10" s="476" t="s">
        <v>497</v>
      </c>
      <c r="N10" s="476"/>
      <c r="O10" s="476"/>
      <c r="P10" s="476"/>
      <c r="Q10" s="476"/>
      <c r="R10" s="3"/>
      <c r="V10" s="2"/>
    </row>
    <row r="13" spans="1:28" s="166" customFormat="1" ht="15.75" x14ac:dyDescent="0.25">
      <c r="B13" s="167"/>
      <c r="C13" s="168"/>
      <c r="D13" s="169"/>
      <c r="E13" s="169"/>
      <c r="F13" s="169"/>
      <c r="G13" s="170"/>
      <c r="H13" s="170"/>
      <c r="K13" s="167"/>
      <c r="L13" s="168"/>
      <c r="M13" s="477"/>
      <c r="N13" s="477"/>
      <c r="O13" s="477"/>
      <c r="P13" s="477"/>
      <c r="Q13" s="477"/>
    </row>
    <row r="14" spans="1:28" ht="18.75" x14ac:dyDescent="0.25">
      <c r="D14" s="137" t="s">
        <v>476</v>
      </c>
      <c r="E14" s="15"/>
      <c r="F14" s="15"/>
      <c r="G14" s="15"/>
      <c r="H14" s="15"/>
      <c r="I14" s="25"/>
      <c r="J14" s="15"/>
    </row>
    <row r="15" spans="1:28" ht="18.75" x14ac:dyDescent="0.25">
      <c r="D15" s="137" t="s">
        <v>477</v>
      </c>
      <c r="E15" s="15"/>
      <c r="F15" s="15"/>
      <c r="G15" s="15"/>
      <c r="H15" s="15"/>
      <c r="I15" s="25"/>
      <c r="J15" s="15"/>
    </row>
    <row r="16" spans="1:28" ht="15.75" x14ac:dyDescent="0.25">
      <c r="D16" s="15"/>
      <c r="E16" s="138"/>
      <c r="F16" s="138"/>
      <c r="G16" s="138"/>
      <c r="H16" s="138"/>
      <c r="I16" s="139"/>
      <c r="J16" s="15"/>
      <c r="K16" s="171"/>
      <c r="L16" s="171"/>
      <c r="M16" s="171"/>
      <c r="N16" s="171"/>
      <c r="O16" s="171"/>
      <c r="P16" s="171"/>
      <c r="Q16" s="171"/>
    </row>
    <row r="17" spans="4:10" ht="15.75" x14ac:dyDescent="0.25">
      <c r="D17" s="172" t="s">
        <v>478</v>
      </c>
      <c r="F17" s="140" t="s">
        <v>479</v>
      </c>
      <c r="G17" s="140"/>
      <c r="H17" s="140"/>
      <c r="I17" s="140"/>
      <c r="J17" s="15"/>
    </row>
    <row r="18" spans="4:10" ht="15.75" x14ac:dyDescent="0.25">
      <c r="D18" s="172" t="s">
        <v>480</v>
      </c>
      <c r="F18" s="140" t="s">
        <v>481</v>
      </c>
      <c r="G18" s="140"/>
      <c r="H18" s="140"/>
      <c r="I18" s="140"/>
      <c r="J18" s="15"/>
    </row>
    <row r="19" spans="4:10" ht="15.75" x14ac:dyDescent="0.25">
      <c r="D19" s="172" t="s">
        <v>341</v>
      </c>
      <c r="F19" s="141" t="s">
        <v>482</v>
      </c>
      <c r="G19" s="141"/>
      <c r="H19" s="141"/>
      <c r="I19" s="141"/>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4"/>
  <sheetViews>
    <sheetView showGridLines="0" topLeftCell="U1" zoomScaleNormal="100" workbookViewId="0">
      <selection activeCell="AA10" sqref="AA10"/>
    </sheetView>
  </sheetViews>
  <sheetFormatPr baseColWidth="10" defaultColWidth="11.42578125" defaultRowHeight="24" customHeight="1" x14ac:dyDescent="0.25"/>
  <cols>
    <col min="1" max="1" width="20.7109375" style="173" customWidth="1"/>
    <col min="2" max="2" width="4.7109375" style="173" customWidth="1"/>
    <col min="3" max="4" width="20.7109375" style="173" customWidth="1"/>
    <col min="5" max="5" width="4.7109375" style="173" customWidth="1"/>
    <col min="6" max="6" width="5.7109375" style="173" customWidth="1"/>
    <col min="7" max="7" width="12.7109375" style="173" customWidth="1"/>
    <col min="8" max="8" width="40.7109375" style="173" customWidth="1"/>
    <col min="9" max="9" width="4.7109375" style="173" customWidth="1"/>
    <col min="10" max="10" width="5.7109375" style="173" customWidth="1"/>
    <col min="11" max="11" width="12.7109375" style="139" customWidth="1"/>
    <col min="12" max="16" width="16.7109375" style="138" customWidth="1"/>
    <col min="17" max="17" width="10.7109375" style="173" customWidth="1"/>
    <col min="18" max="18" width="11.42578125" style="173"/>
    <col min="19" max="19" width="6.7109375" style="138" customWidth="1"/>
    <col min="20" max="20" width="16.7109375" style="138" customWidth="1"/>
    <col min="21" max="21" width="6.7109375" style="138" customWidth="1"/>
    <col min="22" max="22" width="16.7109375" style="138" customWidth="1"/>
    <col min="23" max="23" width="6.7109375" style="138" customWidth="1"/>
    <col min="24" max="24" width="16.7109375" style="138" customWidth="1"/>
    <col min="25" max="25" width="6.7109375" style="138" customWidth="1"/>
    <col min="26" max="26" width="16.7109375" style="173" customWidth="1"/>
    <col min="27" max="28" width="11.42578125" style="173"/>
    <col min="29" max="29" width="16.7109375" style="173" customWidth="1"/>
    <col min="30" max="30" width="20.5703125" style="173" customWidth="1"/>
    <col min="31" max="31" width="5.7109375" style="173" customWidth="1"/>
    <col min="32" max="32" width="20.7109375" style="173" customWidth="1"/>
    <col min="33" max="33" width="36.7109375" style="173" customWidth="1"/>
    <col min="34" max="16384" width="11.42578125" style="173"/>
  </cols>
  <sheetData>
    <row r="1" spans="1:33" ht="24" customHeight="1" thickBot="1" x14ac:dyDescent="0.3">
      <c r="AC1" s="174" t="s">
        <v>498</v>
      </c>
    </row>
    <row r="2" spans="1:33" ht="24" customHeight="1" thickBot="1" x14ac:dyDescent="0.3">
      <c r="J2" s="501" t="s">
        <v>499</v>
      </c>
      <c r="K2" s="502"/>
      <c r="L2" s="505" t="s">
        <v>40</v>
      </c>
      <c r="M2" s="505"/>
      <c r="N2" s="505"/>
      <c r="O2" s="505"/>
      <c r="P2" s="506"/>
      <c r="S2" s="485" t="s">
        <v>500</v>
      </c>
      <c r="T2" s="485"/>
      <c r="U2" s="485"/>
      <c r="V2" s="485"/>
      <c r="W2" s="485"/>
      <c r="X2" s="485"/>
      <c r="Y2" s="485"/>
      <c r="Z2" s="485"/>
      <c r="AC2" s="175" t="s">
        <v>116</v>
      </c>
    </row>
    <row r="3" spans="1:33" ht="24" customHeight="1" x14ac:dyDescent="0.25">
      <c r="A3" s="176" t="s">
        <v>501</v>
      </c>
      <c r="B3" s="177"/>
      <c r="C3" s="480" t="s">
        <v>502</v>
      </c>
      <c r="D3" s="481"/>
      <c r="F3" s="482" t="s">
        <v>503</v>
      </c>
      <c r="G3" s="483"/>
      <c r="H3" s="484"/>
      <c r="J3" s="503"/>
      <c r="K3" s="504"/>
      <c r="L3" s="178" t="s">
        <v>504</v>
      </c>
      <c r="M3" s="178" t="s">
        <v>505</v>
      </c>
      <c r="N3" s="178" t="s">
        <v>506</v>
      </c>
      <c r="O3" s="178" t="s">
        <v>507</v>
      </c>
      <c r="P3" s="179" t="s">
        <v>508</v>
      </c>
      <c r="S3" s="485" t="s">
        <v>509</v>
      </c>
      <c r="T3" s="485"/>
      <c r="U3" s="485"/>
      <c r="V3" s="486"/>
      <c r="W3" s="487" t="s">
        <v>510</v>
      </c>
      <c r="X3" s="488"/>
      <c r="Y3" s="488"/>
      <c r="Z3" s="488"/>
      <c r="AC3" s="180" t="s">
        <v>511</v>
      </c>
      <c r="AF3" s="492" t="s">
        <v>512</v>
      </c>
      <c r="AG3" s="493"/>
    </row>
    <row r="4" spans="1:33" ht="24" customHeight="1" thickBot="1" x14ac:dyDescent="0.3">
      <c r="A4" s="181" t="s">
        <v>235</v>
      </c>
      <c r="C4" s="182" t="s">
        <v>169</v>
      </c>
      <c r="D4" s="183" t="s">
        <v>41</v>
      </c>
      <c r="F4" s="184">
        <v>1</v>
      </c>
      <c r="G4" s="185" t="s">
        <v>513</v>
      </c>
      <c r="H4" s="186" t="s">
        <v>514</v>
      </c>
      <c r="J4" s="496" t="s">
        <v>41</v>
      </c>
      <c r="K4" s="178" t="s">
        <v>515</v>
      </c>
      <c r="L4" s="187" t="s">
        <v>448</v>
      </c>
      <c r="M4" s="187" t="s">
        <v>448</v>
      </c>
      <c r="N4" s="187" t="s">
        <v>449</v>
      </c>
      <c r="O4" s="187" t="s">
        <v>450</v>
      </c>
      <c r="P4" s="188" t="s">
        <v>450</v>
      </c>
      <c r="S4" s="498" t="s">
        <v>516</v>
      </c>
      <c r="T4" s="498"/>
      <c r="U4" s="498" t="s">
        <v>517</v>
      </c>
      <c r="V4" s="499"/>
      <c r="W4" s="500" t="s">
        <v>516</v>
      </c>
      <c r="X4" s="498"/>
      <c r="Y4" s="498" t="s">
        <v>517</v>
      </c>
      <c r="Z4" s="498"/>
      <c r="AC4" s="180" t="s">
        <v>328</v>
      </c>
      <c r="AF4" s="494"/>
      <c r="AG4" s="495"/>
    </row>
    <row r="5" spans="1:33" ht="24" customHeight="1" thickTop="1" x14ac:dyDescent="0.25">
      <c r="A5" s="181" t="s">
        <v>14</v>
      </c>
      <c r="C5" s="182" t="s">
        <v>20</v>
      </c>
      <c r="D5" s="189" t="s">
        <v>40</v>
      </c>
      <c r="F5" s="184">
        <v>2</v>
      </c>
      <c r="G5" s="190" t="s">
        <v>518</v>
      </c>
      <c r="H5" s="186" t="s">
        <v>519</v>
      </c>
      <c r="J5" s="496"/>
      <c r="K5" s="178" t="s">
        <v>520</v>
      </c>
      <c r="L5" s="187" t="s">
        <v>448</v>
      </c>
      <c r="M5" s="187" t="s">
        <v>448</v>
      </c>
      <c r="N5" s="187" t="s">
        <v>449</v>
      </c>
      <c r="O5" s="187" t="s">
        <v>450</v>
      </c>
      <c r="P5" s="188" t="s">
        <v>451</v>
      </c>
      <c r="S5" s="191">
        <v>1</v>
      </c>
      <c r="T5" s="191" t="s">
        <v>521</v>
      </c>
      <c r="U5" s="191">
        <v>1</v>
      </c>
      <c r="V5" s="192" t="s">
        <v>515</v>
      </c>
      <c r="W5" s="193">
        <v>5</v>
      </c>
      <c r="X5" s="191" t="s">
        <v>522</v>
      </c>
      <c r="Y5" s="191">
        <v>1</v>
      </c>
      <c r="Z5" s="191" t="s">
        <v>504</v>
      </c>
      <c r="AC5" s="180" t="s">
        <v>523</v>
      </c>
      <c r="AE5" s="489" t="s">
        <v>524</v>
      </c>
      <c r="AF5" s="194" t="s">
        <v>525</v>
      </c>
      <c r="AG5" s="195" t="s">
        <v>526</v>
      </c>
    </row>
    <row r="6" spans="1:33" ht="24" customHeight="1" thickBot="1" x14ac:dyDescent="0.3">
      <c r="A6" s="181" t="s">
        <v>74</v>
      </c>
      <c r="C6" s="196" t="s">
        <v>12</v>
      </c>
      <c r="D6" s="197"/>
      <c r="F6" s="184">
        <v>3</v>
      </c>
      <c r="G6" s="190" t="s">
        <v>527</v>
      </c>
      <c r="H6" s="186" t="s">
        <v>528</v>
      </c>
      <c r="J6" s="496"/>
      <c r="K6" s="178" t="s">
        <v>529</v>
      </c>
      <c r="L6" s="187" t="s">
        <v>448</v>
      </c>
      <c r="M6" s="187" t="s">
        <v>449</v>
      </c>
      <c r="N6" s="187" t="s">
        <v>450</v>
      </c>
      <c r="O6" s="187" t="s">
        <v>451</v>
      </c>
      <c r="P6" s="188" t="s">
        <v>451</v>
      </c>
      <c r="S6" s="191"/>
      <c r="T6" s="191"/>
      <c r="U6" s="191">
        <v>2</v>
      </c>
      <c r="V6" s="192" t="s">
        <v>520</v>
      </c>
      <c r="W6" s="193"/>
      <c r="X6" s="191"/>
      <c r="Y6" s="191">
        <v>2</v>
      </c>
      <c r="Z6" s="191" t="s">
        <v>505</v>
      </c>
      <c r="AC6" s="180" t="s">
        <v>239</v>
      </c>
      <c r="AE6" s="490"/>
      <c r="AF6" s="194" t="s">
        <v>530</v>
      </c>
      <c r="AG6" s="195" t="s">
        <v>531</v>
      </c>
    </row>
    <row r="7" spans="1:33" ht="24" customHeight="1" x14ac:dyDescent="0.25">
      <c r="A7" s="181" t="s">
        <v>98</v>
      </c>
      <c r="F7" s="184">
        <v>4</v>
      </c>
      <c r="G7" s="190" t="s">
        <v>532</v>
      </c>
      <c r="H7" s="186" t="s">
        <v>533</v>
      </c>
      <c r="J7" s="496"/>
      <c r="K7" s="178" t="s">
        <v>534</v>
      </c>
      <c r="L7" s="187" t="s">
        <v>449</v>
      </c>
      <c r="M7" s="187" t="s">
        <v>450</v>
      </c>
      <c r="N7" s="187" t="s">
        <v>450</v>
      </c>
      <c r="O7" s="187" t="s">
        <v>451</v>
      </c>
      <c r="P7" s="188" t="s">
        <v>451</v>
      </c>
      <c r="S7" s="191">
        <v>2</v>
      </c>
      <c r="T7" s="191" t="s">
        <v>535</v>
      </c>
      <c r="U7" s="191">
        <v>3</v>
      </c>
      <c r="V7" s="192" t="s">
        <v>536</v>
      </c>
      <c r="W7" s="193">
        <v>10</v>
      </c>
      <c r="X7" s="191" t="s">
        <v>506</v>
      </c>
      <c r="Y7" s="191">
        <v>3</v>
      </c>
      <c r="Z7" s="191" t="s">
        <v>506</v>
      </c>
      <c r="AC7" s="180" t="s">
        <v>537</v>
      </c>
      <c r="AE7" s="490"/>
      <c r="AF7" s="194" t="s">
        <v>538</v>
      </c>
      <c r="AG7" s="195" t="s">
        <v>539</v>
      </c>
    </row>
    <row r="8" spans="1:33" ht="24" customHeight="1" thickBot="1" x14ac:dyDescent="0.3">
      <c r="A8" s="181" t="s">
        <v>142</v>
      </c>
      <c r="F8" s="198">
        <v>5</v>
      </c>
      <c r="G8" s="199" t="s">
        <v>540</v>
      </c>
      <c r="H8" s="200" t="s">
        <v>541</v>
      </c>
      <c r="J8" s="497"/>
      <c r="K8" s="201" t="s">
        <v>542</v>
      </c>
      <c r="L8" s="202" t="s">
        <v>450</v>
      </c>
      <c r="M8" s="202" t="s">
        <v>450</v>
      </c>
      <c r="N8" s="202" t="s">
        <v>451</v>
      </c>
      <c r="O8" s="202" t="s">
        <v>451</v>
      </c>
      <c r="P8" s="203" t="s">
        <v>451</v>
      </c>
      <c r="S8" s="191"/>
      <c r="T8" s="191"/>
      <c r="U8" s="191">
        <v>4</v>
      </c>
      <c r="V8" s="192" t="s">
        <v>534</v>
      </c>
      <c r="W8" s="193"/>
      <c r="X8" s="191"/>
      <c r="Y8" s="191">
        <v>4</v>
      </c>
      <c r="Z8" s="191" t="s">
        <v>507</v>
      </c>
      <c r="AC8" s="180" t="s">
        <v>543</v>
      </c>
      <c r="AE8" s="491"/>
      <c r="AF8" s="204" t="s">
        <v>544</v>
      </c>
      <c r="AG8" s="205" t="s">
        <v>539</v>
      </c>
    </row>
    <row r="9" spans="1:33" ht="24" customHeight="1" thickBot="1" x14ac:dyDescent="0.3">
      <c r="A9" s="206" t="s">
        <v>85</v>
      </c>
      <c r="S9" s="191">
        <v>3</v>
      </c>
      <c r="T9" s="191" t="s">
        <v>545</v>
      </c>
      <c r="U9" s="191">
        <v>5</v>
      </c>
      <c r="V9" s="192" t="s">
        <v>546</v>
      </c>
      <c r="W9" s="193">
        <v>20</v>
      </c>
      <c r="X9" s="191" t="s">
        <v>508</v>
      </c>
      <c r="Y9" s="191">
        <v>5</v>
      </c>
      <c r="Z9" s="191" t="s">
        <v>508</v>
      </c>
      <c r="AC9" s="207" t="s">
        <v>547</v>
      </c>
    </row>
    <row r="10" spans="1:33" ht="36" customHeight="1" thickTop="1" x14ac:dyDescent="0.25">
      <c r="AE10" s="489" t="s">
        <v>548</v>
      </c>
      <c r="AF10" s="208" t="s">
        <v>549</v>
      </c>
      <c r="AG10" s="209" t="s">
        <v>550</v>
      </c>
    </row>
    <row r="11" spans="1:33" ht="66" customHeight="1" x14ac:dyDescent="0.25">
      <c r="AC11" s="25"/>
      <c r="AE11" s="490"/>
      <c r="AF11" s="210" t="s">
        <v>551</v>
      </c>
      <c r="AG11" s="211" t="s">
        <v>552</v>
      </c>
    </row>
    <row r="12" spans="1:33" ht="51" customHeight="1" x14ac:dyDescent="0.25">
      <c r="AE12" s="490"/>
      <c r="AF12" s="210" t="s">
        <v>553</v>
      </c>
      <c r="AG12" s="211" t="s">
        <v>554</v>
      </c>
    </row>
    <row r="13" spans="1:33" ht="36.950000000000003" customHeight="1" thickBot="1" x14ac:dyDescent="0.3">
      <c r="AE13" s="491"/>
      <c r="AF13" s="212" t="s">
        <v>526</v>
      </c>
      <c r="AG13" s="213" t="s">
        <v>555</v>
      </c>
    </row>
    <row r="14" spans="1:33" ht="30" customHeight="1" thickTop="1" x14ac:dyDescent="0.25">
      <c r="AC14" s="13"/>
    </row>
  </sheetData>
  <dataConsolidate/>
  <mergeCells count="15">
    <mergeCell ref="AF3:AG4"/>
    <mergeCell ref="J4:J8"/>
    <mergeCell ref="S4:T4"/>
    <mergeCell ref="U4:V4"/>
    <mergeCell ref="W4:X4"/>
    <mergeCell ref="Y4:Z4"/>
    <mergeCell ref="AE5:AE8"/>
    <mergeCell ref="J2:K3"/>
    <mergeCell ref="L2:P2"/>
    <mergeCell ref="S2:Z2"/>
    <mergeCell ref="C3:D3"/>
    <mergeCell ref="F3:H3"/>
    <mergeCell ref="S3:V3"/>
    <mergeCell ref="W3:Z3"/>
    <mergeCell ref="AE10:AE13"/>
  </mergeCells>
  <dataValidations count="1">
    <dataValidation type="list" allowBlank="1" showInputMessage="1" showErrorMessage="1" sqref="A3:B9" xr:uid="{00000000-0002-0000-0E00-000000000000}">
      <formula1>$A$3:$A$9</formula1>
    </dataValidation>
  </dataValidation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G24"/>
  <sheetViews>
    <sheetView zoomScale="85" zoomScaleNormal="85" workbookViewId="0">
      <selection activeCell="AA10" sqref="AA10"/>
    </sheetView>
  </sheetViews>
  <sheetFormatPr baseColWidth="10" defaultColWidth="11.42578125" defaultRowHeight="15" x14ac:dyDescent="0.2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7" customFormat="1" ht="24" customHeight="1" x14ac:dyDescent="0.25">
      <c r="A1" s="507" t="s">
        <v>40</v>
      </c>
      <c r="B1" s="214" t="s">
        <v>556</v>
      </c>
      <c r="C1" s="215">
        <v>1</v>
      </c>
      <c r="D1" s="215">
        <v>2</v>
      </c>
      <c r="E1" s="215">
        <v>3</v>
      </c>
      <c r="F1" s="215">
        <v>4</v>
      </c>
      <c r="G1" s="216">
        <v>5</v>
      </c>
    </row>
    <row r="2" spans="1:7" ht="63.95" customHeight="1" x14ac:dyDescent="0.25">
      <c r="A2" s="508"/>
      <c r="B2" s="81" t="s">
        <v>557</v>
      </c>
      <c r="C2" s="218" t="s">
        <v>558</v>
      </c>
      <c r="D2" s="218" t="s">
        <v>559</v>
      </c>
      <c r="E2" s="218" t="s">
        <v>560</v>
      </c>
      <c r="F2" s="218" t="s">
        <v>561</v>
      </c>
      <c r="G2" s="219" t="s">
        <v>562</v>
      </c>
    </row>
    <row r="3" spans="1:7" s="217" customFormat="1" ht="24" customHeight="1" thickBot="1" x14ac:dyDescent="0.3">
      <c r="A3" s="509"/>
      <c r="B3" s="220" t="s">
        <v>563</v>
      </c>
      <c r="C3" s="221" t="s">
        <v>504</v>
      </c>
      <c r="D3" s="221" t="s">
        <v>505</v>
      </c>
      <c r="E3" s="221" t="s">
        <v>506</v>
      </c>
      <c r="F3" s="221" t="s">
        <v>507</v>
      </c>
      <c r="G3" s="222" t="s">
        <v>508</v>
      </c>
    </row>
    <row r="4" spans="1:7" ht="36" customHeight="1" x14ac:dyDescent="0.25">
      <c r="A4" s="510" t="s">
        <v>564</v>
      </c>
      <c r="B4" s="223" t="s">
        <v>565</v>
      </c>
      <c r="C4" s="224" t="s">
        <v>566</v>
      </c>
      <c r="D4" s="224" t="s">
        <v>567</v>
      </c>
      <c r="E4" s="224" t="s">
        <v>568</v>
      </c>
      <c r="F4" s="224" t="s">
        <v>569</v>
      </c>
      <c r="G4" s="225" t="s">
        <v>570</v>
      </c>
    </row>
    <row r="5" spans="1:7" ht="36" customHeight="1" x14ac:dyDescent="0.25">
      <c r="A5" s="508"/>
      <c r="B5" s="81" t="s">
        <v>571</v>
      </c>
      <c r="C5" s="85" t="s">
        <v>572</v>
      </c>
      <c r="D5" s="85" t="s">
        <v>573</v>
      </c>
      <c r="E5" s="85" t="s">
        <v>574</v>
      </c>
      <c r="F5" s="85" t="s">
        <v>575</v>
      </c>
      <c r="G5" s="226" t="s">
        <v>576</v>
      </c>
    </row>
    <row r="6" spans="1:7" ht="36" customHeight="1" x14ac:dyDescent="0.25">
      <c r="A6" s="508"/>
      <c r="B6" s="81" t="s">
        <v>577</v>
      </c>
      <c r="C6" s="85" t="s">
        <v>578</v>
      </c>
      <c r="D6" s="85" t="s">
        <v>579</v>
      </c>
      <c r="E6" s="85" t="s">
        <v>580</v>
      </c>
      <c r="F6" s="85" t="s">
        <v>581</v>
      </c>
      <c r="G6" s="226" t="s">
        <v>582</v>
      </c>
    </row>
    <row r="7" spans="1:7" ht="36" customHeight="1" x14ac:dyDescent="0.25">
      <c r="A7" s="508"/>
      <c r="B7" s="81" t="s">
        <v>14</v>
      </c>
      <c r="C7" s="85" t="s">
        <v>583</v>
      </c>
      <c r="D7" s="85" t="s">
        <v>584</v>
      </c>
      <c r="E7" s="85" t="s">
        <v>585</v>
      </c>
      <c r="F7" s="85" t="s">
        <v>586</v>
      </c>
      <c r="G7" s="226" t="s">
        <v>587</v>
      </c>
    </row>
    <row r="8" spans="1:7" ht="36" customHeight="1" x14ac:dyDescent="0.25">
      <c r="A8" s="508"/>
      <c r="B8" s="81" t="s">
        <v>588</v>
      </c>
      <c r="C8" s="85" t="s">
        <v>589</v>
      </c>
      <c r="D8" s="85" t="s">
        <v>590</v>
      </c>
      <c r="E8" s="85" t="s">
        <v>591</v>
      </c>
      <c r="F8" s="85" t="s">
        <v>592</v>
      </c>
      <c r="G8" s="226" t="s">
        <v>593</v>
      </c>
    </row>
    <row r="9" spans="1:7" ht="63.95" customHeight="1" x14ac:dyDescent="0.25">
      <c r="A9" s="508"/>
      <c r="B9" s="81" t="s">
        <v>594</v>
      </c>
      <c r="C9" s="85" t="s">
        <v>595</v>
      </c>
      <c r="D9" s="85" t="s">
        <v>596</v>
      </c>
      <c r="E9" s="85" t="s">
        <v>597</v>
      </c>
      <c r="F9" s="85" t="s">
        <v>598</v>
      </c>
      <c r="G9" s="226" t="s">
        <v>599</v>
      </c>
    </row>
    <row r="10" spans="1:7" ht="63.95" customHeight="1" x14ac:dyDescent="0.25">
      <c r="A10" s="508"/>
      <c r="B10" s="81" t="s">
        <v>461</v>
      </c>
      <c r="C10" s="85" t="s">
        <v>600</v>
      </c>
      <c r="D10" s="85" t="s">
        <v>601</v>
      </c>
      <c r="E10" s="85" t="s">
        <v>602</v>
      </c>
      <c r="F10" s="85" t="s">
        <v>603</v>
      </c>
      <c r="G10" s="226" t="s">
        <v>604</v>
      </c>
    </row>
    <row r="11" spans="1:7" ht="50.1" customHeight="1" x14ac:dyDescent="0.25">
      <c r="A11" s="508"/>
      <c r="B11" s="81" t="s">
        <v>605</v>
      </c>
      <c r="C11" s="85" t="s">
        <v>372</v>
      </c>
      <c r="D11" s="85" t="s">
        <v>372</v>
      </c>
      <c r="E11" s="85" t="s">
        <v>372</v>
      </c>
      <c r="F11" s="85" t="s">
        <v>372</v>
      </c>
      <c r="G11" s="226" t="s">
        <v>606</v>
      </c>
    </row>
    <row r="12" spans="1:7" ht="36" customHeight="1" thickBot="1" x14ac:dyDescent="0.3">
      <c r="A12" s="509"/>
      <c r="B12" s="131" t="s">
        <v>607</v>
      </c>
      <c r="C12" s="227" t="s">
        <v>608</v>
      </c>
      <c r="D12" s="227" t="s">
        <v>608</v>
      </c>
      <c r="E12" s="227" t="s">
        <v>608</v>
      </c>
      <c r="F12" s="227" t="s">
        <v>608</v>
      </c>
      <c r="G12" s="228" t="s">
        <v>608</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H9"/>
  <sheetViews>
    <sheetView zoomScale="131" zoomScaleNormal="131" workbookViewId="0">
      <selection activeCell="AA10" sqref="AA10"/>
    </sheetView>
  </sheetViews>
  <sheetFormatPr baseColWidth="10" defaultColWidth="11.42578125" defaultRowHeight="15" x14ac:dyDescent="0.25"/>
  <cols>
    <col min="1" max="1" width="6.7109375" style="138" customWidth="1"/>
    <col min="2" max="2" width="5.7109375" style="138" customWidth="1"/>
    <col min="3" max="3" width="4.7109375" style="138" customWidth="1"/>
    <col min="4" max="8" width="8.7109375" style="138" customWidth="1"/>
    <col min="9" max="9" width="5.7109375" style="138" customWidth="1"/>
    <col min="10" max="89" width="2.7109375" style="138" customWidth="1"/>
    <col min="90" max="16384" width="11.42578125" style="138"/>
  </cols>
  <sheetData>
    <row r="1" spans="2:34" ht="36" customHeight="1" x14ac:dyDescent="0.25"/>
    <row r="2" spans="2:34" ht="39.950000000000003" customHeight="1" x14ac:dyDescent="0.25">
      <c r="B2" s="511" t="s">
        <v>41</v>
      </c>
      <c r="C2" s="138">
        <v>5</v>
      </c>
      <c r="D2" s="229">
        <f>$C2*D$7</f>
        <v>5</v>
      </c>
      <c r="E2" s="230">
        <f t="shared" ref="D2:H6" si="0">$C2*E$7</f>
        <v>10</v>
      </c>
      <c r="F2" s="231">
        <f t="shared" si="0"/>
        <v>15</v>
      </c>
      <c r="G2" s="232">
        <f t="shared" si="0"/>
        <v>20</v>
      </c>
      <c r="H2" s="232">
        <f t="shared" si="0"/>
        <v>25</v>
      </c>
    </row>
    <row r="3" spans="2:34" ht="39.950000000000003" customHeight="1" x14ac:dyDescent="0.25">
      <c r="B3" s="511"/>
      <c r="C3" s="138">
        <v>4</v>
      </c>
      <c r="D3" s="233">
        <f t="shared" si="0"/>
        <v>4</v>
      </c>
      <c r="E3" s="229">
        <f t="shared" si="0"/>
        <v>8</v>
      </c>
      <c r="F3" s="230">
        <f t="shared" si="0"/>
        <v>12</v>
      </c>
      <c r="G3" s="231">
        <f t="shared" si="0"/>
        <v>16</v>
      </c>
      <c r="H3" s="232">
        <f t="shared" si="0"/>
        <v>20</v>
      </c>
    </row>
    <row r="4" spans="2:34" ht="39.950000000000003" customHeight="1" x14ac:dyDescent="0.25">
      <c r="B4" s="511"/>
      <c r="C4" s="138">
        <v>3</v>
      </c>
      <c r="D4" s="233">
        <f t="shared" si="0"/>
        <v>3</v>
      </c>
      <c r="E4" s="229">
        <f t="shared" si="0"/>
        <v>6</v>
      </c>
      <c r="F4" s="229">
        <f t="shared" si="0"/>
        <v>9</v>
      </c>
      <c r="G4" s="230">
        <f t="shared" si="0"/>
        <v>12</v>
      </c>
      <c r="H4" s="231">
        <f t="shared" si="0"/>
        <v>15</v>
      </c>
    </row>
    <row r="5" spans="2:34" ht="39.950000000000003" customHeight="1" x14ac:dyDescent="0.25">
      <c r="B5" s="511"/>
      <c r="C5" s="138">
        <v>2</v>
      </c>
      <c r="D5" s="233">
        <f t="shared" si="0"/>
        <v>2</v>
      </c>
      <c r="E5" s="233">
        <f t="shared" si="0"/>
        <v>4</v>
      </c>
      <c r="F5" s="229">
        <f t="shared" si="0"/>
        <v>6</v>
      </c>
      <c r="G5" s="229">
        <f t="shared" si="0"/>
        <v>8</v>
      </c>
      <c r="H5" s="230">
        <f t="shared" si="0"/>
        <v>10</v>
      </c>
    </row>
    <row r="6" spans="2:34" ht="39.950000000000003" customHeight="1" x14ac:dyDescent="0.25">
      <c r="B6" s="511"/>
      <c r="C6" s="138">
        <v>1</v>
      </c>
      <c r="D6" s="233">
        <f t="shared" si="0"/>
        <v>1</v>
      </c>
      <c r="E6" s="233">
        <f t="shared" si="0"/>
        <v>2</v>
      </c>
      <c r="F6" s="233">
        <f t="shared" si="0"/>
        <v>3</v>
      </c>
      <c r="G6" s="229">
        <f t="shared" si="0"/>
        <v>4</v>
      </c>
      <c r="H6" s="229">
        <f t="shared" si="0"/>
        <v>5</v>
      </c>
    </row>
    <row r="7" spans="2:34" ht="24" customHeight="1" x14ac:dyDescent="0.25">
      <c r="D7" s="138">
        <v>1</v>
      </c>
      <c r="E7" s="138">
        <v>2</v>
      </c>
      <c r="F7" s="138">
        <v>3</v>
      </c>
      <c r="G7" s="138">
        <v>4</v>
      </c>
      <c r="H7" s="138">
        <v>5</v>
      </c>
    </row>
    <row r="8" spans="2:34" ht="9.9499999999999993" customHeight="1" x14ac:dyDescent="0.25">
      <c r="D8" s="512" t="s">
        <v>40</v>
      </c>
      <c r="E8" s="512"/>
      <c r="F8" s="512"/>
      <c r="G8" s="512"/>
      <c r="H8" s="512"/>
      <c r="J8" s="234"/>
      <c r="K8" s="234"/>
      <c r="L8" s="234"/>
      <c r="M8" s="234"/>
      <c r="N8" s="235"/>
      <c r="O8" s="235"/>
      <c r="P8" s="235"/>
      <c r="Q8" s="235"/>
      <c r="R8" s="235"/>
      <c r="S8" s="236"/>
      <c r="T8" s="236"/>
      <c r="U8" s="236"/>
      <c r="V8" s="236"/>
      <c r="W8" s="236"/>
      <c r="X8" s="237"/>
      <c r="Y8" s="237"/>
      <c r="Z8" s="237"/>
      <c r="AA8" s="237"/>
      <c r="AB8" s="237"/>
      <c r="AC8" s="238"/>
      <c r="AD8" s="238"/>
      <c r="AE8" s="238"/>
      <c r="AF8" s="238"/>
      <c r="AG8" s="238"/>
      <c r="AH8" s="238"/>
    </row>
    <row r="9" spans="2:34" x14ac:dyDescent="0.25">
      <c r="D9" s="512"/>
      <c r="E9" s="512"/>
      <c r="F9" s="512"/>
      <c r="G9" s="512"/>
      <c r="H9" s="512"/>
      <c r="J9" s="239">
        <v>1</v>
      </c>
      <c r="K9" s="239">
        <v>2</v>
      </c>
      <c r="L9" s="239">
        <v>3</v>
      </c>
      <c r="M9" s="239">
        <v>4</v>
      </c>
      <c r="N9" s="239">
        <v>5</v>
      </c>
      <c r="O9" s="239">
        <v>6</v>
      </c>
      <c r="P9" s="239">
        <v>7</v>
      </c>
      <c r="Q9" s="239">
        <v>8</v>
      </c>
      <c r="R9" s="239">
        <v>9</v>
      </c>
      <c r="S9" s="239">
        <v>10</v>
      </c>
      <c r="T9" s="239">
        <v>11</v>
      </c>
      <c r="U9" s="239">
        <v>12</v>
      </c>
      <c r="V9" s="239">
        <v>13</v>
      </c>
      <c r="W9" s="239">
        <v>14</v>
      </c>
      <c r="X9" s="239">
        <v>15</v>
      </c>
      <c r="Y9" s="239">
        <v>16</v>
      </c>
      <c r="Z9" s="239">
        <v>17</v>
      </c>
      <c r="AA9" s="239">
        <v>18</v>
      </c>
      <c r="AB9" s="239">
        <v>19</v>
      </c>
      <c r="AC9" s="239">
        <v>20</v>
      </c>
      <c r="AD9" s="239">
        <v>21</v>
      </c>
      <c r="AE9" s="239">
        <v>22</v>
      </c>
      <c r="AF9" s="239">
        <v>23</v>
      </c>
      <c r="AG9" s="239">
        <v>24</v>
      </c>
      <c r="AH9" s="239">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2:N23"/>
  <sheetViews>
    <sheetView showGridLines="0" workbookViewId="0">
      <selection activeCell="AA10" sqref="AA10"/>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516" t="s">
        <v>499</v>
      </c>
      <c r="D3" s="517"/>
      <c r="E3" s="517"/>
      <c r="F3" s="520" t="s">
        <v>40</v>
      </c>
      <c r="G3" s="520"/>
      <c r="H3" s="520"/>
      <c r="I3" s="520"/>
      <c r="J3" s="521"/>
      <c r="L3" s="173"/>
      <c r="M3" s="522" t="s">
        <v>512</v>
      </c>
      <c r="N3" s="523"/>
    </row>
    <row r="4" spans="3:14" ht="27.75" customHeight="1" thickBot="1" x14ac:dyDescent="0.3">
      <c r="C4" s="518"/>
      <c r="D4" s="519"/>
      <c r="E4" s="519"/>
      <c r="F4" s="240">
        <v>1</v>
      </c>
      <c r="G4" s="240">
        <v>2</v>
      </c>
      <c r="H4" s="240">
        <v>3</v>
      </c>
      <c r="I4" s="240">
        <v>4</v>
      </c>
      <c r="J4" s="241">
        <v>5</v>
      </c>
      <c r="L4" s="173"/>
      <c r="M4" s="524"/>
      <c r="N4" s="525"/>
    </row>
    <row r="5" spans="3:14" ht="24.75" customHeight="1" thickTop="1" x14ac:dyDescent="0.25">
      <c r="C5" s="518"/>
      <c r="D5" s="519"/>
      <c r="E5" s="519"/>
      <c r="F5" s="242" t="s">
        <v>504</v>
      </c>
      <c r="G5" s="242" t="s">
        <v>505</v>
      </c>
      <c r="H5" s="242" t="s">
        <v>506</v>
      </c>
      <c r="I5" s="242" t="s">
        <v>507</v>
      </c>
      <c r="J5" s="243" t="s">
        <v>508</v>
      </c>
      <c r="L5" s="526" t="s">
        <v>524</v>
      </c>
      <c r="M5" s="244" t="s">
        <v>525</v>
      </c>
      <c r="N5" s="245" t="s">
        <v>526</v>
      </c>
    </row>
    <row r="6" spans="3:14" ht="21.75" customHeight="1" x14ac:dyDescent="0.25">
      <c r="C6" s="529" t="s">
        <v>41</v>
      </c>
      <c r="D6" s="246">
        <v>1</v>
      </c>
      <c r="E6" s="247" t="s">
        <v>515</v>
      </c>
      <c r="F6" s="244" t="s">
        <v>448</v>
      </c>
      <c r="G6" s="244" t="s">
        <v>448</v>
      </c>
      <c r="H6" s="244" t="s">
        <v>449</v>
      </c>
      <c r="I6" s="244" t="s">
        <v>450</v>
      </c>
      <c r="J6" s="245" t="s">
        <v>450</v>
      </c>
      <c r="L6" s="527"/>
      <c r="M6" s="244" t="s">
        <v>530</v>
      </c>
      <c r="N6" s="245" t="s">
        <v>531</v>
      </c>
    </row>
    <row r="7" spans="3:14" ht="24" customHeight="1" x14ac:dyDescent="0.25">
      <c r="C7" s="529"/>
      <c r="D7" s="246">
        <v>2</v>
      </c>
      <c r="E7" s="247" t="s">
        <v>520</v>
      </c>
      <c r="F7" s="244" t="s">
        <v>448</v>
      </c>
      <c r="G7" s="244" t="s">
        <v>448</v>
      </c>
      <c r="H7" s="244" t="s">
        <v>449</v>
      </c>
      <c r="I7" s="244" t="s">
        <v>450</v>
      </c>
      <c r="J7" s="245" t="s">
        <v>451</v>
      </c>
      <c r="L7" s="527"/>
      <c r="M7" s="244" t="s">
        <v>538</v>
      </c>
      <c r="N7" s="245" t="s">
        <v>539</v>
      </c>
    </row>
    <row r="8" spans="3:14" ht="24.75" customHeight="1" thickBot="1" x14ac:dyDescent="0.3">
      <c r="C8" s="529"/>
      <c r="D8" s="246">
        <v>3</v>
      </c>
      <c r="E8" s="247" t="s">
        <v>529</v>
      </c>
      <c r="F8" s="244" t="s">
        <v>448</v>
      </c>
      <c r="G8" s="244" t="s">
        <v>449</v>
      </c>
      <c r="H8" s="244" t="s">
        <v>450</v>
      </c>
      <c r="I8" s="244" t="s">
        <v>451</v>
      </c>
      <c r="J8" s="245" t="s">
        <v>451</v>
      </c>
      <c r="L8" s="528"/>
      <c r="M8" s="248" t="s">
        <v>544</v>
      </c>
      <c r="N8" s="249" t="s">
        <v>539</v>
      </c>
    </row>
    <row r="9" spans="3:14" ht="24" customHeight="1" thickTop="1" thickBot="1" x14ac:dyDescent="0.3">
      <c r="C9" s="529"/>
      <c r="D9" s="246">
        <v>4</v>
      </c>
      <c r="E9" s="247" t="s">
        <v>534</v>
      </c>
      <c r="F9" s="244" t="s">
        <v>449</v>
      </c>
      <c r="G9" s="244" t="s">
        <v>450</v>
      </c>
      <c r="H9" s="244" t="s">
        <v>450</v>
      </c>
      <c r="I9" s="244" t="s">
        <v>451</v>
      </c>
      <c r="J9" s="245" t="s">
        <v>451</v>
      </c>
      <c r="L9" s="173"/>
      <c r="M9" s="173"/>
      <c r="N9" s="173"/>
    </row>
    <row r="10" spans="3:14" ht="42" customHeight="1" thickTop="1" thickBot="1" x14ac:dyDescent="0.3">
      <c r="C10" s="530"/>
      <c r="D10" s="250">
        <v>5</v>
      </c>
      <c r="E10" s="251" t="s">
        <v>542</v>
      </c>
      <c r="F10" s="248" t="s">
        <v>450</v>
      </c>
      <c r="G10" s="248" t="s">
        <v>450</v>
      </c>
      <c r="H10" s="248" t="s">
        <v>451</v>
      </c>
      <c r="I10" s="248" t="s">
        <v>451</v>
      </c>
      <c r="J10" s="249" t="s">
        <v>451</v>
      </c>
      <c r="L10" s="531" t="s">
        <v>548</v>
      </c>
      <c r="M10" s="252" t="s">
        <v>549</v>
      </c>
      <c r="N10" s="253" t="s">
        <v>550</v>
      </c>
    </row>
    <row r="11" spans="3:14" ht="60" x14ac:dyDescent="0.25">
      <c r="L11" s="532"/>
      <c r="M11" s="254" t="s">
        <v>551</v>
      </c>
      <c r="N11" s="255" t="s">
        <v>552</v>
      </c>
    </row>
    <row r="12" spans="3:14" ht="53.25" customHeight="1" x14ac:dyDescent="0.25">
      <c r="L12" s="532"/>
      <c r="M12" s="254" t="s">
        <v>553</v>
      </c>
      <c r="N12" s="255" t="s">
        <v>554</v>
      </c>
    </row>
    <row r="13" spans="3:14" ht="51.75" customHeight="1" thickBot="1" x14ac:dyDescent="0.3">
      <c r="L13" s="533"/>
      <c r="M13" s="256" t="s">
        <v>526</v>
      </c>
      <c r="N13" s="257" t="s">
        <v>555</v>
      </c>
    </row>
    <row r="14" spans="3:14" ht="15.75" thickTop="1" x14ac:dyDescent="0.25"/>
    <row r="17" spans="7:9" ht="15.75" thickBot="1" x14ac:dyDescent="0.3"/>
    <row r="18" spans="7:9" ht="31.5" customHeight="1" thickBot="1" x14ac:dyDescent="0.3">
      <c r="G18" s="513" t="s">
        <v>503</v>
      </c>
      <c r="H18" s="514"/>
      <c r="I18" s="515"/>
    </row>
    <row r="19" spans="7:9" ht="29.25" customHeight="1" x14ac:dyDescent="0.25">
      <c r="G19" s="258">
        <v>1</v>
      </c>
      <c r="H19" s="259" t="s">
        <v>513</v>
      </c>
      <c r="I19" s="260" t="s">
        <v>514</v>
      </c>
    </row>
    <row r="20" spans="7:9" ht="25.5" customHeight="1" x14ac:dyDescent="0.25">
      <c r="G20" s="261">
        <v>2</v>
      </c>
      <c r="H20" s="262" t="s">
        <v>518</v>
      </c>
      <c r="I20" s="263" t="s">
        <v>519</v>
      </c>
    </row>
    <row r="21" spans="7:9" ht="24" customHeight="1" x14ac:dyDescent="0.25">
      <c r="G21" s="264">
        <v>3</v>
      </c>
      <c r="H21" s="172" t="s">
        <v>527</v>
      </c>
      <c r="I21" s="265" t="s">
        <v>528</v>
      </c>
    </row>
    <row r="22" spans="7:9" ht="24.75" customHeight="1" x14ac:dyDescent="0.25">
      <c r="G22" s="261">
        <v>4</v>
      </c>
      <c r="H22" s="262" t="s">
        <v>532</v>
      </c>
      <c r="I22" s="263" t="s">
        <v>533</v>
      </c>
    </row>
    <row r="23" spans="7:9" ht="26.25" customHeight="1" thickBot="1" x14ac:dyDescent="0.3">
      <c r="G23" s="266">
        <v>5</v>
      </c>
      <c r="H23" s="267" t="s">
        <v>540</v>
      </c>
      <c r="I23" s="268" t="s">
        <v>541</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autoPageBreaks="0" fitToPage="1"/>
  </sheetPr>
  <dimension ref="B1:AC27"/>
  <sheetViews>
    <sheetView showGridLines="0" tabSelected="1" topLeftCell="D13" zoomScale="60" zoomScaleNormal="60" zoomScaleSheetLayoutView="55" workbookViewId="0">
      <selection activeCell="B1" sqref="B1:Y21"/>
    </sheetView>
  </sheetViews>
  <sheetFormatPr baseColWidth="10" defaultColWidth="11.42578125" defaultRowHeight="12" x14ac:dyDescent="0.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37.5703125" style="1" customWidth="1"/>
    <col min="21" max="21" width="19.28515625" style="2" bestFit="1" customWidth="1"/>
    <col min="22" max="22" width="16.28515625" style="1" hidden="1" customWidth="1"/>
    <col min="23" max="23" width="71.85546875" style="1" hidden="1" customWidth="1"/>
    <col min="24" max="24" width="9.28515625" style="1" bestFit="1" customWidth="1"/>
    <col min="25" max="25" width="70" style="1" customWidth="1"/>
    <col min="26" max="26" width="14.28515625" style="1" hidden="1" customWidth="1"/>
    <col min="27" max="27" width="50.140625" style="1" hidden="1" customWidth="1"/>
    <col min="28" max="28" width="14.28515625" style="1" hidden="1" customWidth="1"/>
    <col min="29" max="29" width="50.140625" style="1" hidden="1" customWidth="1"/>
    <col min="30" max="16384" width="11.42578125" style="1"/>
  </cols>
  <sheetData>
    <row r="1" spans="2:29" ht="21" x14ac:dyDescent="0.35">
      <c r="B1" s="392" t="s">
        <v>318</v>
      </c>
      <c r="C1" s="392"/>
      <c r="D1" s="392"/>
      <c r="E1" s="392"/>
      <c r="F1" s="392"/>
      <c r="G1" s="392"/>
      <c r="H1" s="392"/>
      <c r="I1" s="392"/>
      <c r="J1" s="392"/>
      <c r="K1" s="392"/>
      <c r="L1" s="392"/>
      <c r="M1" s="392"/>
      <c r="N1" s="392"/>
      <c r="O1" s="392"/>
      <c r="P1" s="392"/>
      <c r="Q1" s="392"/>
      <c r="R1" s="392"/>
      <c r="S1" s="392"/>
      <c r="T1" s="392"/>
      <c r="U1" s="392"/>
    </row>
    <row r="2" spans="2:29" ht="21" customHeight="1" x14ac:dyDescent="0.35">
      <c r="B2" s="392" t="s">
        <v>319</v>
      </c>
      <c r="C2" s="392"/>
      <c r="D2" s="392"/>
      <c r="E2" s="392"/>
      <c r="F2" s="392"/>
      <c r="G2" s="392"/>
      <c r="H2" s="392"/>
      <c r="I2" s="392"/>
      <c r="J2" s="392"/>
      <c r="K2" s="392"/>
      <c r="L2" s="392"/>
      <c r="M2" s="392"/>
      <c r="N2" s="392"/>
      <c r="O2" s="392"/>
      <c r="P2" s="392"/>
      <c r="Q2" s="392"/>
      <c r="R2" s="392"/>
      <c r="S2" s="392"/>
      <c r="T2" s="392"/>
      <c r="U2" s="392"/>
    </row>
    <row r="3" spans="2:29" ht="15.75" customHeight="1" x14ac:dyDescent="0.35">
      <c r="D3" s="36"/>
      <c r="E3" s="36"/>
      <c r="F3" s="36"/>
      <c r="G3" s="36"/>
      <c r="H3" s="37"/>
      <c r="I3" s="36"/>
      <c r="J3" s="36"/>
      <c r="K3" s="36"/>
      <c r="L3" s="36"/>
    </row>
    <row r="4" spans="2:29" s="15" customFormat="1" ht="50.25" customHeight="1" x14ac:dyDescent="0.25">
      <c r="D4" s="60" t="s">
        <v>66</v>
      </c>
      <c r="E4" s="400" t="s">
        <v>320</v>
      </c>
      <c r="F4" s="400"/>
      <c r="G4" s="400"/>
      <c r="H4" s="400"/>
      <c r="I4" s="400"/>
      <c r="J4" s="400"/>
      <c r="K4" s="400"/>
      <c r="L4" s="400"/>
      <c r="M4" s="400"/>
      <c r="N4" s="400"/>
      <c r="O4" s="400"/>
      <c r="P4" s="400"/>
      <c r="Q4" s="401" t="s">
        <v>64</v>
      </c>
      <c r="R4" s="401"/>
      <c r="S4" s="402">
        <v>2023</v>
      </c>
      <c r="T4" s="402"/>
      <c r="U4" s="402"/>
    </row>
    <row r="5" spans="2:29" s="15" customFormat="1" ht="81.75" customHeight="1" x14ac:dyDescent="0.25">
      <c r="D5" s="60" t="s">
        <v>63</v>
      </c>
      <c r="E5" s="403" t="s">
        <v>321</v>
      </c>
      <c r="F5" s="403"/>
      <c r="G5" s="403"/>
      <c r="H5" s="403"/>
      <c r="I5" s="403"/>
      <c r="J5" s="403"/>
      <c r="K5" s="403"/>
      <c r="L5" s="403"/>
      <c r="M5" s="403"/>
      <c r="N5" s="403"/>
      <c r="O5" s="403"/>
      <c r="P5" s="403"/>
      <c r="Q5" s="403"/>
      <c r="R5" s="403"/>
      <c r="S5" s="403"/>
      <c r="T5" s="403"/>
      <c r="U5" s="403"/>
    </row>
    <row r="6" spans="2:29" s="15" customFormat="1" ht="15" x14ac:dyDescent="0.25">
      <c r="B6" s="34"/>
      <c r="C6" s="34"/>
      <c r="H6" s="33"/>
      <c r="I6" s="25"/>
      <c r="J6" s="25"/>
      <c r="O6" s="33"/>
      <c r="P6" s="33"/>
      <c r="U6" s="33"/>
    </row>
    <row r="7" spans="2:29" s="25" customFormat="1" ht="30" customHeight="1" x14ac:dyDescent="0.25">
      <c r="B7" s="404" t="s">
        <v>61</v>
      </c>
      <c r="C7" s="404" t="s">
        <v>60</v>
      </c>
      <c r="D7" s="404" t="s">
        <v>58</v>
      </c>
      <c r="E7" s="408" t="s">
        <v>57</v>
      </c>
      <c r="F7" s="404" t="s">
        <v>56</v>
      </c>
      <c r="G7" s="404"/>
      <c r="H7" s="413" t="s">
        <v>51</v>
      </c>
      <c r="I7" s="406" t="s">
        <v>55</v>
      </c>
      <c r="J7" s="415" t="s">
        <v>54</v>
      </c>
      <c r="K7" s="416"/>
      <c r="L7" s="417" t="s">
        <v>53</v>
      </c>
      <c r="M7" s="404" t="s">
        <v>52</v>
      </c>
      <c r="N7" s="404"/>
      <c r="O7" s="413" t="s">
        <v>51</v>
      </c>
      <c r="P7" s="408" t="s">
        <v>50</v>
      </c>
      <c r="Q7" s="404" t="s">
        <v>49</v>
      </c>
      <c r="R7" s="405" t="s">
        <v>48</v>
      </c>
      <c r="S7" s="404" t="s">
        <v>322</v>
      </c>
      <c r="T7" s="406" t="s">
        <v>46</v>
      </c>
      <c r="U7" s="404" t="s">
        <v>45</v>
      </c>
      <c r="V7" s="399" t="s">
        <v>649</v>
      </c>
      <c r="W7" s="399"/>
      <c r="X7" s="399" t="s">
        <v>731</v>
      </c>
      <c r="Y7" s="399"/>
      <c r="Z7" s="358" t="s">
        <v>650</v>
      </c>
      <c r="AA7" s="358"/>
      <c r="AB7" s="358" t="s">
        <v>651</v>
      </c>
      <c r="AC7" s="358"/>
    </row>
    <row r="8" spans="2:29" s="25" customFormat="1" ht="73.5" customHeight="1" x14ac:dyDescent="0.25">
      <c r="B8" s="404"/>
      <c r="C8" s="404"/>
      <c r="D8" s="404"/>
      <c r="E8" s="408"/>
      <c r="F8" s="301" t="s">
        <v>41</v>
      </c>
      <c r="G8" s="301" t="s">
        <v>40</v>
      </c>
      <c r="H8" s="414"/>
      <c r="I8" s="407"/>
      <c r="J8" s="302" t="s">
        <v>43</v>
      </c>
      <c r="K8" s="303" t="s">
        <v>42</v>
      </c>
      <c r="L8" s="418"/>
      <c r="M8" s="304" t="s">
        <v>41</v>
      </c>
      <c r="N8" s="304" t="s">
        <v>40</v>
      </c>
      <c r="O8" s="414"/>
      <c r="P8" s="408"/>
      <c r="Q8" s="404"/>
      <c r="R8" s="405"/>
      <c r="S8" s="404"/>
      <c r="T8" s="407"/>
      <c r="U8" s="404"/>
      <c r="V8" s="41" t="s">
        <v>626</v>
      </c>
      <c r="W8" s="41" t="s">
        <v>39</v>
      </c>
      <c r="X8" s="26" t="s">
        <v>626</v>
      </c>
      <c r="Y8" s="26" t="s">
        <v>39</v>
      </c>
      <c r="Z8" s="26" t="s">
        <v>626</v>
      </c>
      <c r="AA8" s="26" t="s">
        <v>39</v>
      </c>
      <c r="AB8" s="26" t="s">
        <v>626</v>
      </c>
      <c r="AC8" s="26" t="s">
        <v>39</v>
      </c>
    </row>
    <row r="9" spans="2:29" s="15" customFormat="1" ht="222" customHeight="1" x14ac:dyDescent="0.25">
      <c r="B9" s="72" t="s">
        <v>323</v>
      </c>
      <c r="C9" s="72" t="s">
        <v>324</v>
      </c>
      <c r="D9" s="72" t="s">
        <v>325</v>
      </c>
      <c r="E9" s="19" t="s">
        <v>98</v>
      </c>
      <c r="F9" s="305">
        <v>3</v>
      </c>
      <c r="G9" s="305">
        <v>5</v>
      </c>
      <c r="H9" s="20" t="str">
        <f>INDEX([2]Listas!$L$4:$P$8,F9,G9)</f>
        <v>EXTREMA</v>
      </c>
      <c r="I9" s="72" t="s">
        <v>326</v>
      </c>
      <c r="J9" s="19" t="s">
        <v>12</v>
      </c>
      <c r="K9" s="44" t="str">
        <f>IF('[2]Evaluación de Controles'!F12="X","Probabilidad",IF('[2]Evaluación de Controles'!H12="X","Impacto",))</f>
        <v>Probabilidad</v>
      </c>
      <c r="L9" s="305">
        <f>+'[2]Evaluación de Controles'!X12</f>
        <v>60</v>
      </c>
      <c r="M9" s="305">
        <f>IF('[2]Evaluación de Controles'!F12="X",IF(L9&gt;75,IF(F9&gt;2,F9-2,IF(F9&gt;1,F9-1,F9)),IF(L9&gt;50,IF(F9&gt;1,F9-1,F9),F9)),F9)</f>
        <v>2</v>
      </c>
      <c r="N9" s="305">
        <f>IF('[2]Evaluación de Controles'!H12="X",IF(L9&gt;75,IF(G9&gt;2,G9-2,IF(G9&gt;1,G9-1,G9)),IF(L9&gt;50,IF(G9&gt;1,G9-1,G9),G9)),G9)</f>
        <v>5</v>
      </c>
      <c r="O9" s="20" t="str">
        <f>INDEX([2]Listas!$L$4:$P$8,M9,N9)</f>
        <v>EXTREMA</v>
      </c>
      <c r="P9" s="306" t="s">
        <v>144</v>
      </c>
      <c r="Q9" s="72" t="s">
        <v>327</v>
      </c>
      <c r="R9" s="19" t="s">
        <v>328</v>
      </c>
      <c r="S9" s="305" t="s">
        <v>329</v>
      </c>
      <c r="T9" s="72" t="s">
        <v>330</v>
      </c>
      <c r="U9" s="72" t="s">
        <v>331</v>
      </c>
      <c r="V9" s="307">
        <v>1</v>
      </c>
      <c r="W9" s="319" t="s">
        <v>727</v>
      </c>
      <c r="X9" s="307">
        <v>1</v>
      </c>
      <c r="Y9" s="319" t="s">
        <v>771</v>
      </c>
      <c r="Z9" s="307"/>
      <c r="AA9" s="313"/>
      <c r="AB9" s="307"/>
      <c r="AC9" s="313"/>
    </row>
    <row r="10" spans="2:29" s="15" customFormat="1" ht="408.75" customHeight="1" x14ac:dyDescent="0.25">
      <c r="B10" s="72" t="s">
        <v>332</v>
      </c>
      <c r="C10" s="72" t="s">
        <v>333</v>
      </c>
      <c r="D10" s="72" t="s">
        <v>334</v>
      </c>
      <c r="E10" s="19" t="s">
        <v>74</v>
      </c>
      <c r="F10" s="305">
        <v>1</v>
      </c>
      <c r="G10" s="305">
        <v>5</v>
      </c>
      <c r="H10" s="20" t="str">
        <f>INDEX([2]Listas!$L$4:$P$8,F10,G10)</f>
        <v>ALTA</v>
      </c>
      <c r="I10" s="72" t="s">
        <v>335</v>
      </c>
      <c r="J10" s="19" t="s">
        <v>12</v>
      </c>
      <c r="K10" s="44" t="str">
        <f>IF('[2]Evaluación de Controles'!F13="X","Probabilidad",IF('[2]Evaluación de Controles'!H13="X","Impacto",))</f>
        <v>Probabilidad</v>
      </c>
      <c r="L10" s="305">
        <f>+'[2]Evaluación de Controles'!X13</f>
        <v>20</v>
      </c>
      <c r="M10" s="305">
        <f>IF('[2]Evaluación de Controles'!F13="X",IF(L10&gt;75,IF(F10&gt;2,F10-2,IF(F10&gt;1,F10-1,F10)),IF(L10&gt;50,IF(F10&gt;1,F10-1,F10),F10)),F10)</f>
        <v>1</v>
      </c>
      <c r="N10" s="305">
        <f>IF('[2]Evaluación de Controles'!H13="X",IF(L10&gt;75,IF(G10&gt;2,G10-2,IF(G10&gt;1,G10-1,G10)),IF(L10&gt;50,IF(G10&gt;1,G10-1,G10),G10)),G10)</f>
        <v>5</v>
      </c>
      <c r="O10" s="20" t="e">
        <f>'(2) Juridica'!B1:U2=INDEX([2]Listas!$L$4:$P$8,M10,N10)</f>
        <v>#VALUE!</v>
      </c>
      <c r="P10" s="19" t="s">
        <v>144</v>
      </c>
      <c r="Q10" s="72" t="s">
        <v>336</v>
      </c>
      <c r="R10" s="19" t="s">
        <v>242</v>
      </c>
      <c r="S10" s="305" t="s">
        <v>329</v>
      </c>
      <c r="T10" s="72" t="s">
        <v>337</v>
      </c>
      <c r="U10" s="72" t="s">
        <v>338</v>
      </c>
      <c r="V10" s="307">
        <v>1</v>
      </c>
      <c r="W10" s="319" t="s">
        <v>728</v>
      </c>
      <c r="X10" s="307">
        <v>1</v>
      </c>
      <c r="Y10" s="319" t="s">
        <v>727</v>
      </c>
      <c r="Z10" s="307"/>
      <c r="AA10" s="313"/>
      <c r="AB10" s="307"/>
      <c r="AC10" s="313"/>
    </row>
    <row r="11" spans="2:29" s="15" customFormat="1" ht="118.5" hidden="1" customHeight="1" x14ac:dyDescent="0.25">
      <c r="B11" s="17"/>
      <c r="C11" s="22"/>
      <c r="D11" s="17"/>
      <c r="E11" s="18"/>
      <c r="F11" s="17"/>
      <c r="G11" s="17"/>
      <c r="H11" s="20"/>
      <c r="I11" s="21"/>
      <c r="J11" s="19"/>
      <c r="K11" s="44"/>
      <c r="L11" s="17"/>
      <c r="M11" s="17"/>
      <c r="N11" s="17"/>
      <c r="O11" s="20"/>
      <c r="P11" s="69"/>
      <c r="Q11" s="17"/>
      <c r="R11" s="18"/>
      <c r="S11" s="17"/>
      <c r="T11" s="17"/>
      <c r="U11" s="17"/>
      <c r="V11" s="71"/>
      <c r="W11" s="71"/>
      <c r="X11" s="307"/>
    </row>
    <row r="12" spans="2:29" s="15" customFormat="1" ht="118.5" hidden="1" customHeight="1" x14ac:dyDescent="0.25">
      <c r="B12" s="17"/>
      <c r="C12" s="22"/>
      <c r="D12" s="17"/>
      <c r="E12" s="18"/>
      <c r="F12" s="17"/>
      <c r="G12" s="17"/>
      <c r="H12" s="20"/>
      <c r="I12" s="21"/>
      <c r="J12" s="19"/>
      <c r="K12" s="44"/>
      <c r="L12" s="17"/>
      <c r="M12" s="17"/>
      <c r="N12" s="17"/>
      <c r="O12" s="20"/>
      <c r="P12" s="69"/>
      <c r="Q12" s="17"/>
      <c r="R12" s="18"/>
      <c r="S12" s="17"/>
      <c r="T12" s="17"/>
      <c r="U12" s="17"/>
      <c r="V12" s="71"/>
      <c r="W12" s="71"/>
      <c r="X12" s="308"/>
    </row>
    <row r="13" spans="2:29" ht="15.75" x14ac:dyDescent="0.2">
      <c r="C13" s="14"/>
      <c r="L13" s="8"/>
      <c r="X13" s="309"/>
    </row>
    <row r="14" spans="2:29" x14ac:dyDescent="0.2">
      <c r="B14" s="9"/>
      <c r="C14" s="9"/>
      <c r="D14" s="9"/>
      <c r="E14" s="9"/>
      <c r="F14" s="375" t="s">
        <v>6</v>
      </c>
      <c r="G14" s="375"/>
      <c r="H14" s="7">
        <f>COUNTIF(H9:H10,"BAJA")</f>
        <v>0</v>
      </c>
      <c r="L14" s="8"/>
      <c r="M14" s="375" t="s">
        <v>6</v>
      </c>
      <c r="N14" s="375"/>
      <c r="O14" s="7">
        <f>COUNTIF(O9:O10,"BAJA")</f>
        <v>0</v>
      </c>
    </row>
    <row r="15" spans="2:29" ht="12" customHeight="1" x14ac:dyDescent="0.2">
      <c r="B15" s="411"/>
      <c r="C15" s="411"/>
      <c r="D15" s="411"/>
      <c r="E15" s="412"/>
      <c r="F15" s="409" t="s">
        <v>5</v>
      </c>
      <c r="G15" s="410"/>
      <c r="H15" s="7">
        <f>COUNTIF(H9:H10,"MODERADA")</f>
        <v>0</v>
      </c>
      <c r="L15" s="9"/>
      <c r="M15" s="409" t="s">
        <v>5</v>
      </c>
      <c r="N15" s="410"/>
      <c r="O15" s="7">
        <f>COUNTIF(O9:O10,"MODERADA")</f>
        <v>0</v>
      </c>
    </row>
    <row r="16" spans="2:29" x14ac:dyDescent="0.2">
      <c r="F16" s="409" t="s">
        <v>4</v>
      </c>
      <c r="G16" s="410"/>
      <c r="H16" s="7">
        <f>COUNTIF(H9:H10,"ALTA")</f>
        <v>1</v>
      </c>
      <c r="M16" s="409" t="s">
        <v>4</v>
      </c>
      <c r="N16" s="410"/>
      <c r="O16" s="7">
        <f>COUNTIF(O9:O10,"ALTA")</f>
        <v>0</v>
      </c>
      <c r="P16" s="1"/>
      <c r="U16" s="1"/>
    </row>
    <row r="17" spans="2:21" x14ac:dyDescent="0.2">
      <c r="F17" s="409" t="s">
        <v>1</v>
      </c>
      <c r="G17" s="410"/>
      <c r="H17" s="7">
        <f>COUNTIF(H9:H10,"EXTREMA")</f>
        <v>1</v>
      </c>
      <c r="M17" s="409" t="s">
        <v>1</v>
      </c>
      <c r="N17" s="410"/>
      <c r="O17" s="7">
        <f>COUNTIF(O9:O10,"EXTREMA")</f>
        <v>1</v>
      </c>
      <c r="P17" s="1"/>
      <c r="U17" s="1"/>
    </row>
    <row r="18" spans="2:21" x14ac:dyDescent="0.2">
      <c r="B18" s="1" t="s">
        <v>339</v>
      </c>
      <c r="D18" s="1" t="s">
        <v>340</v>
      </c>
      <c r="L18" s="1" t="s">
        <v>0</v>
      </c>
      <c r="O18" s="1"/>
      <c r="P18" s="1"/>
      <c r="U18" s="1"/>
    </row>
    <row r="19" spans="2:21" ht="15.75" x14ac:dyDescent="0.2">
      <c r="B19" s="11" t="s">
        <v>3</v>
      </c>
      <c r="D19" s="10" t="s">
        <v>2</v>
      </c>
      <c r="O19" s="1"/>
      <c r="P19" s="1"/>
      <c r="U19" s="1"/>
    </row>
    <row r="20" spans="2:21" x14ac:dyDescent="0.2">
      <c r="O20" s="1"/>
      <c r="P20" s="1"/>
      <c r="U20" s="1"/>
    </row>
    <row r="21" spans="2:21" ht="15.75" x14ac:dyDescent="0.2">
      <c r="B21" s="6"/>
      <c r="C21" s="5"/>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sheetData>
  <mergeCells count="36">
    <mergeCell ref="F17:G17"/>
    <mergeCell ref="M17:N17"/>
    <mergeCell ref="V7:W7"/>
    <mergeCell ref="M7:N7"/>
    <mergeCell ref="O7:O8"/>
    <mergeCell ref="P7:P8"/>
    <mergeCell ref="H7:H8"/>
    <mergeCell ref="I7:I8"/>
    <mergeCell ref="J7:K7"/>
    <mergeCell ref="L7:L8"/>
    <mergeCell ref="D7:D8"/>
    <mergeCell ref="E7:E8"/>
    <mergeCell ref="F7:G7"/>
    <mergeCell ref="F16:G16"/>
    <mergeCell ref="M16:N16"/>
    <mergeCell ref="F14:G14"/>
    <mergeCell ref="M14:N14"/>
    <mergeCell ref="B15:E15"/>
    <mergeCell ref="F15:G15"/>
    <mergeCell ref="M15:N15"/>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4" priority="16" operator="equal">
      <formula>"EXTREMA"</formula>
    </cfRule>
    <cfRule type="cellIs" dxfId="253" priority="17" operator="equal">
      <formula>"ALTA"</formula>
    </cfRule>
  </conditionalFormatting>
  <conditionalFormatting sqref="H3 O3 H13:H1048576 O13:O1048576">
    <cfRule type="cellIs" dxfId="252" priority="18" operator="equal">
      <formula>"MODERADA"</formula>
    </cfRule>
    <cfRule type="cellIs" dxfId="251" priority="19" operator="equal">
      <formula>"BAJA"</formula>
    </cfRule>
  </conditionalFormatting>
  <conditionalFormatting sqref="H6:H8 O6:O8">
    <cfRule type="cellIs" dxfId="250" priority="9" operator="equal">
      <formula>"MODERADA"</formula>
    </cfRule>
    <cfRule type="cellIs" dxfId="249" priority="10" operator="equal">
      <formula>"BAJA"</formula>
    </cfRule>
  </conditionalFormatting>
  <conditionalFormatting sqref="H7:H8 O7:O8">
    <cfRule type="cellIs" dxfId="248" priority="7" operator="equal">
      <formula>"EXTREMA"</formula>
    </cfRule>
    <cfRule type="cellIs" dxfId="247" priority="8" operator="equal">
      <formula>"ALTA"</formula>
    </cfRule>
  </conditionalFormatting>
  <conditionalFormatting sqref="H9:H12 O9:O12">
    <cfRule type="cellIs" dxfId="246" priority="3" operator="equal">
      <formula>"MODERADA"</formula>
    </cfRule>
    <cfRule type="cellIs" dxfId="245" priority="4" operator="equal">
      <formula>"BAJA"</formula>
    </cfRule>
  </conditionalFormatting>
  <conditionalFormatting sqref="H9:H1048576 O9:O1048576">
    <cfRule type="cellIs" dxfId="244" priority="1" operator="equal">
      <formula>"EXTREMA"</formula>
    </cfRule>
    <cfRule type="cellIs" dxfId="243"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100-000000000000}">
          <x14:formula1>
            <xm:f>Listas!$C$4:$C$7</xm:f>
          </x14:formula1>
          <xm:sqref>J11:J12</xm:sqref>
        </x14:dataValidation>
        <x14:dataValidation type="list" showInputMessage="1" showErrorMessage="1" xr:uid="{00000000-0002-0000-0100-000001000000}">
          <x14:formula1>
            <xm:f>Listas!$A$4:$A$10</xm:f>
          </x14:formula1>
          <xm:sqref>E11:E12</xm:sqref>
        </x14:dataValidation>
        <x14:dataValidation type="list" showInputMessage="1" showErrorMessage="1" xr:uid="{00000000-0002-0000-0100-000002000000}">
          <x14:formula1>
            <xm:f>'\\Sistemas-11\shared\Users\Administrador_\Documents\[Mapa de Riesgos Procesos.xlsx]Listas'!#REF!</xm:f>
          </x14:formula1>
          <xm:sqref>J9:J10</xm:sqref>
        </x14:dataValidation>
        <x14:dataValidation type="list" showInputMessage="1" showErrorMessage="1" xr:uid="{00000000-0002-0000-0100-000003000000}">
          <x14:formula1>
            <xm:f>'\\Sistemas-11\shared\Users\Administrador_\Documents\[Mapa de Riesgos Procesos.xlsx]Listas'!#REF!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autoPageBreaks="0" fitToPage="1"/>
  </sheetPr>
  <dimension ref="A1:AC19"/>
  <sheetViews>
    <sheetView showGridLines="0" topLeftCell="R1" zoomScale="70" zoomScaleNormal="70" zoomScaleSheetLayoutView="70" workbookViewId="0">
      <selection activeCell="Y10" sqref="Y10"/>
    </sheetView>
  </sheetViews>
  <sheetFormatPr baseColWidth="10" defaultColWidth="11.42578125" defaultRowHeight="12" x14ac:dyDescent="0.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 style="1" customWidth="1"/>
    <col min="20" max="20" width="24.85546875" style="1" customWidth="1"/>
    <col min="21" max="21" width="21" style="2" bestFit="1" customWidth="1"/>
    <col min="22" max="22" width="14.85546875" style="1" hidden="1" customWidth="1"/>
    <col min="23" max="23" width="81" style="1" hidden="1" customWidth="1"/>
    <col min="24" max="24" width="14.85546875" style="1" bestFit="1" customWidth="1"/>
    <col min="25" max="25" width="72.140625" style="1" customWidth="1"/>
    <col min="26" max="26" width="8.42578125" style="1" hidden="1" customWidth="1"/>
    <col min="27" max="27" width="16.5703125" style="1" hidden="1" customWidth="1"/>
    <col min="28" max="28" width="16.7109375" style="1" hidden="1" customWidth="1"/>
    <col min="29" max="29" width="28.5703125" style="1" hidden="1" customWidth="1"/>
    <col min="30" max="30" width="13.7109375" style="1" customWidth="1"/>
    <col min="31" max="16384" width="11.42578125" style="1"/>
  </cols>
  <sheetData>
    <row r="1" spans="1:29" ht="21" x14ac:dyDescent="0.35">
      <c r="B1" s="392" t="s">
        <v>318</v>
      </c>
      <c r="C1" s="392"/>
      <c r="D1" s="392"/>
      <c r="E1" s="392"/>
      <c r="F1" s="392"/>
      <c r="G1" s="392"/>
      <c r="H1" s="392"/>
      <c r="I1" s="392"/>
      <c r="J1" s="392"/>
      <c r="K1" s="392"/>
      <c r="L1" s="392"/>
      <c r="M1" s="392"/>
      <c r="N1" s="392"/>
      <c r="O1" s="392"/>
      <c r="P1" s="392"/>
      <c r="Q1" s="392"/>
      <c r="R1" s="392"/>
      <c r="S1" s="392"/>
      <c r="T1" s="392"/>
      <c r="U1" s="392"/>
    </row>
    <row r="2" spans="1:29" ht="21" customHeight="1" x14ac:dyDescent="0.35">
      <c r="B2" s="392" t="s">
        <v>319</v>
      </c>
      <c r="C2" s="392"/>
      <c r="D2" s="392"/>
      <c r="E2" s="392"/>
      <c r="F2" s="392"/>
      <c r="G2" s="392"/>
      <c r="H2" s="392"/>
      <c r="I2" s="392"/>
      <c r="J2" s="392"/>
      <c r="K2" s="392"/>
      <c r="L2" s="392"/>
      <c r="M2" s="392"/>
      <c r="N2" s="392"/>
      <c r="O2" s="392"/>
      <c r="P2" s="392"/>
      <c r="Q2" s="392"/>
      <c r="R2" s="392"/>
      <c r="S2" s="392"/>
      <c r="T2" s="392"/>
      <c r="U2" s="392"/>
    </row>
    <row r="3" spans="1:29" ht="21" x14ac:dyDescent="0.35">
      <c r="D3" s="36"/>
      <c r="E3" s="36"/>
      <c r="F3" s="36"/>
      <c r="G3" s="36"/>
      <c r="H3" s="37"/>
      <c r="I3" s="36"/>
      <c r="J3" s="36"/>
      <c r="K3" s="36"/>
      <c r="L3" s="36"/>
    </row>
    <row r="4" spans="1:29" s="15" customFormat="1" ht="24" customHeight="1" x14ac:dyDescent="0.25">
      <c r="A4" s="13"/>
      <c r="D4" s="60" t="s">
        <v>66</v>
      </c>
      <c r="E4" s="400" t="s">
        <v>342</v>
      </c>
      <c r="F4" s="400"/>
      <c r="G4" s="400"/>
      <c r="H4" s="400"/>
      <c r="I4" s="400"/>
      <c r="J4" s="400"/>
      <c r="K4" s="400"/>
      <c r="L4" s="400"/>
      <c r="M4" s="400"/>
      <c r="N4" s="400"/>
      <c r="O4" s="400"/>
      <c r="P4" s="400"/>
      <c r="Q4" s="401" t="s">
        <v>64</v>
      </c>
      <c r="R4" s="401"/>
      <c r="S4" s="402">
        <v>2023</v>
      </c>
      <c r="T4" s="402"/>
      <c r="U4" s="402"/>
    </row>
    <row r="5" spans="1:29" s="15" customFormat="1" ht="45.75" customHeight="1" x14ac:dyDescent="0.25">
      <c r="A5" s="13"/>
      <c r="D5" s="60" t="s">
        <v>63</v>
      </c>
      <c r="E5" s="403" t="s">
        <v>343</v>
      </c>
      <c r="F5" s="403"/>
      <c r="G5" s="403"/>
      <c r="H5" s="403"/>
      <c r="I5" s="403"/>
      <c r="J5" s="403"/>
      <c r="K5" s="403"/>
      <c r="L5" s="403"/>
      <c r="M5" s="403"/>
      <c r="N5" s="403"/>
      <c r="O5" s="403"/>
      <c r="P5" s="403"/>
      <c r="Q5" s="403"/>
      <c r="R5" s="403"/>
      <c r="S5" s="403"/>
      <c r="T5" s="403"/>
      <c r="U5" s="403"/>
    </row>
    <row r="6" spans="1:29" s="15" customFormat="1" ht="15" x14ac:dyDescent="0.25">
      <c r="A6" s="13"/>
      <c r="B6" s="34"/>
      <c r="C6" s="34"/>
      <c r="H6" s="33"/>
      <c r="I6" s="25"/>
      <c r="J6" s="25"/>
      <c r="O6" s="33"/>
      <c r="P6" s="33"/>
      <c r="U6" s="33"/>
    </row>
    <row r="7" spans="1:29" s="25" customFormat="1" ht="30" customHeight="1" x14ac:dyDescent="0.25">
      <c r="A7" s="13"/>
      <c r="B7" s="369" t="s">
        <v>61</v>
      </c>
      <c r="C7" s="369" t="s">
        <v>60</v>
      </c>
      <c r="D7" s="369" t="s">
        <v>58</v>
      </c>
      <c r="E7" s="393" t="s">
        <v>57</v>
      </c>
      <c r="F7" s="367" t="s">
        <v>56</v>
      </c>
      <c r="G7" s="367"/>
      <c r="H7" s="359" t="s">
        <v>51</v>
      </c>
      <c r="I7" s="369" t="s">
        <v>55</v>
      </c>
      <c r="J7" s="371" t="s">
        <v>54</v>
      </c>
      <c r="K7" s="372"/>
      <c r="L7" s="394" t="s">
        <v>53</v>
      </c>
      <c r="M7" s="367" t="s">
        <v>52</v>
      </c>
      <c r="N7" s="367"/>
      <c r="O7" s="359" t="s">
        <v>51</v>
      </c>
      <c r="P7" s="393" t="s">
        <v>50</v>
      </c>
      <c r="Q7" s="367" t="s">
        <v>49</v>
      </c>
      <c r="R7" s="419" t="s">
        <v>48</v>
      </c>
      <c r="S7" s="367" t="s">
        <v>322</v>
      </c>
      <c r="T7" s="369" t="s">
        <v>46</v>
      </c>
      <c r="U7" s="367" t="s">
        <v>45</v>
      </c>
      <c r="V7" s="358" t="s">
        <v>649</v>
      </c>
      <c r="W7" s="358"/>
      <c r="X7" s="358" t="s">
        <v>731</v>
      </c>
      <c r="Y7" s="358"/>
      <c r="Z7" s="358" t="s">
        <v>650</v>
      </c>
      <c r="AA7" s="358"/>
      <c r="AB7" s="358" t="s">
        <v>651</v>
      </c>
      <c r="AC7" s="358"/>
    </row>
    <row r="8" spans="1:29" s="25" customFormat="1" ht="85.5" customHeight="1" x14ac:dyDescent="0.25">
      <c r="A8" s="13"/>
      <c r="B8" s="370"/>
      <c r="C8" s="370"/>
      <c r="D8" s="370"/>
      <c r="E8" s="393"/>
      <c r="F8" s="32" t="s">
        <v>41</v>
      </c>
      <c r="G8" s="31" t="s">
        <v>40</v>
      </c>
      <c r="H8" s="360"/>
      <c r="I8" s="370"/>
      <c r="J8" s="30" t="s">
        <v>43</v>
      </c>
      <c r="K8" s="29" t="s">
        <v>42</v>
      </c>
      <c r="L8" s="395"/>
      <c r="M8" s="28" t="s">
        <v>41</v>
      </c>
      <c r="N8" s="27" t="s">
        <v>40</v>
      </c>
      <c r="O8" s="360"/>
      <c r="P8" s="393"/>
      <c r="Q8" s="367"/>
      <c r="R8" s="419"/>
      <c r="S8" s="367"/>
      <c r="T8" s="370"/>
      <c r="U8" s="367"/>
      <c r="V8" s="26" t="s">
        <v>626</v>
      </c>
      <c r="W8" s="26" t="s">
        <v>39</v>
      </c>
      <c r="X8" s="26" t="s">
        <v>626</v>
      </c>
      <c r="Y8" s="26" t="s">
        <v>39</v>
      </c>
      <c r="Z8" s="26" t="s">
        <v>626</v>
      </c>
      <c r="AA8" s="26" t="s">
        <v>39</v>
      </c>
      <c r="AB8" s="26" t="s">
        <v>626</v>
      </c>
      <c r="AC8" s="26" t="s">
        <v>39</v>
      </c>
    </row>
    <row r="9" spans="1:29" s="15" customFormat="1" ht="227.25" customHeight="1" x14ac:dyDescent="0.25">
      <c r="A9" s="23"/>
      <c r="B9" s="61" t="s">
        <v>344</v>
      </c>
      <c r="C9" s="72" t="s">
        <v>345</v>
      </c>
      <c r="D9" s="61" t="s">
        <v>346</v>
      </c>
      <c r="E9" s="73" t="s">
        <v>98</v>
      </c>
      <c r="F9" s="17">
        <v>3</v>
      </c>
      <c r="G9" s="17">
        <v>3</v>
      </c>
      <c r="H9" s="20" t="str">
        <f>INDEX([2]Listas!$L$4:$P$8,F9,G9)</f>
        <v>ALTA</v>
      </c>
      <c r="I9" s="61" t="s">
        <v>347</v>
      </c>
      <c r="J9" s="73" t="s">
        <v>12</v>
      </c>
      <c r="K9" s="74"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5" t="s">
        <v>11</v>
      </c>
      <c r="Q9" s="61" t="s">
        <v>348</v>
      </c>
      <c r="R9" s="73" t="s">
        <v>242</v>
      </c>
      <c r="S9" s="17" t="s">
        <v>349</v>
      </c>
      <c r="T9" s="61" t="s">
        <v>350</v>
      </c>
      <c r="U9" s="61" t="s">
        <v>351</v>
      </c>
      <c r="V9" s="353">
        <v>1</v>
      </c>
      <c r="W9" s="313" t="s">
        <v>729</v>
      </c>
      <c r="X9" s="353">
        <v>1</v>
      </c>
      <c r="Y9" s="313" t="s">
        <v>772</v>
      </c>
      <c r="Z9" s="70"/>
      <c r="AA9" s="319"/>
      <c r="AB9" s="70"/>
      <c r="AC9" s="319"/>
    </row>
    <row r="10" spans="1:29" s="15" customFormat="1" ht="216.75" customHeight="1" x14ac:dyDescent="0.25">
      <c r="A10" s="23"/>
      <c r="B10" s="61" t="s">
        <v>352</v>
      </c>
      <c r="C10" s="72" t="s">
        <v>353</v>
      </c>
      <c r="D10" s="61" t="s">
        <v>354</v>
      </c>
      <c r="E10" s="73" t="s">
        <v>14</v>
      </c>
      <c r="F10" s="17">
        <v>4</v>
      </c>
      <c r="G10" s="17">
        <v>3</v>
      </c>
      <c r="H10" s="20" t="str">
        <f>INDEX([2]Listas!$L$4:$P$8,F10,G10)</f>
        <v>ALTA</v>
      </c>
      <c r="I10" s="61" t="s">
        <v>609</v>
      </c>
      <c r="J10" s="73" t="s">
        <v>20</v>
      </c>
      <c r="K10" s="74"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5" t="s">
        <v>11</v>
      </c>
      <c r="Q10" s="61" t="s">
        <v>610</v>
      </c>
      <c r="R10" s="73" t="s">
        <v>242</v>
      </c>
      <c r="S10" s="17" t="s">
        <v>356</v>
      </c>
      <c r="T10" s="61" t="s">
        <v>611</v>
      </c>
      <c r="U10" s="61" t="s">
        <v>612</v>
      </c>
      <c r="V10" s="353">
        <v>1</v>
      </c>
      <c r="W10" s="313" t="s">
        <v>730</v>
      </c>
      <c r="X10" s="353">
        <v>1</v>
      </c>
      <c r="Y10" s="313" t="s">
        <v>773</v>
      </c>
      <c r="Z10" s="70"/>
      <c r="AA10" s="319"/>
      <c r="AB10" s="70"/>
      <c r="AC10" s="319"/>
    </row>
    <row r="11" spans="1:29" s="15" customFormat="1" ht="89.25" hidden="1" customHeight="1" x14ac:dyDescent="0.25">
      <c r="A11" s="23"/>
      <c r="B11" s="282"/>
      <c r="C11" s="289"/>
      <c r="D11" s="282"/>
      <c r="E11" s="314"/>
      <c r="F11" s="282"/>
      <c r="G11" s="282"/>
      <c r="H11" s="279"/>
      <c r="I11" s="290"/>
      <c r="J11" s="314"/>
      <c r="K11" s="315"/>
      <c r="L11" s="282"/>
      <c r="M11" s="282"/>
      <c r="N11" s="282"/>
      <c r="O11" s="279"/>
      <c r="P11" s="316"/>
      <c r="Q11" s="282"/>
      <c r="R11" s="314"/>
      <c r="S11" s="282"/>
      <c r="T11" s="282"/>
      <c r="U11" s="282"/>
      <c r="V11" s="71"/>
      <c r="W11" s="71"/>
      <c r="AC11" s="15" t="s">
        <v>648</v>
      </c>
    </row>
    <row r="12" spans="1:29" s="15" customFormat="1" ht="28.5" customHeight="1" x14ac:dyDescent="0.25">
      <c r="A12" s="23"/>
      <c r="B12" s="293"/>
      <c r="C12" s="294"/>
      <c r="D12" s="293"/>
      <c r="E12" s="317"/>
      <c r="F12" s="293"/>
      <c r="G12" s="293"/>
      <c r="H12" s="300"/>
      <c r="I12" s="296"/>
      <c r="J12" s="317"/>
      <c r="K12" s="317"/>
      <c r="L12" s="293"/>
      <c r="M12" s="293"/>
      <c r="N12" s="293"/>
      <c r="O12" s="300"/>
      <c r="P12" s="318"/>
      <c r="Q12" s="293"/>
      <c r="R12" s="317"/>
      <c r="S12" s="293"/>
      <c r="T12" s="293"/>
      <c r="U12" s="293"/>
      <c r="V12" s="71"/>
      <c r="W12" s="71"/>
    </row>
    <row r="13" spans="1:29" ht="15" x14ac:dyDescent="0.2">
      <c r="O13" s="1"/>
      <c r="P13" s="1"/>
      <c r="U13" s="1"/>
      <c r="V13" s="76"/>
      <c r="W13" s="76"/>
    </row>
    <row r="14" spans="1:29" ht="15" x14ac:dyDescent="0.2">
      <c r="F14" s="375" t="s">
        <v>6</v>
      </c>
      <c r="G14" s="375"/>
      <c r="H14" s="7">
        <f>COUNTIF(H9:H10,"BAJA")</f>
        <v>0</v>
      </c>
      <c r="M14" s="375" t="s">
        <v>6</v>
      </c>
      <c r="N14" s="375"/>
      <c r="O14" s="7">
        <f>COUNTIF(O9:O10,"BAJA")</f>
        <v>2</v>
      </c>
      <c r="P14" s="1"/>
      <c r="U14" s="1"/>
      <c r="V14" s="76"/>
      <c r="W14" s="76"/>
    </row>
    <row r="15" spans="1:29" x14ac:dyDescent="0.2">
      <c r="F15" s="375" t="s">
        <v>5</v>
      </c>
      <c r="G15" s="375"/>
      <c r="H15" s="7">
        <f>COUNTIF(H9:H10,"MODERADA")</f>
        <v>0</v>
      </c>
      <c r="M15" s="375" t="s">
        <v>5</v>
      </c>
      <c r="N15" s="375"/>
      <c r="O15" s="7">
        <f>COUNTIF(O9:O10,"MODERADA")</f>
        <v>0</v>
      </c>
      <c r="P15" s="1"/>
      <c r="U15" s="1"/>
    </row>
    <row r="16" spans="1:29" x14ac:dyDescent="0.2">
      <c r="B16" s="12"/>
      <c r="D16" s="12"/>
      <c r="F16" s="375" t="s">
        <v>4</v>
      </c>
      <c r="G16" s="375"/>
      <c r="H16" s="7">
        <f>COUNTIF(H9:H10,"ALTA")</f>
        <v>2</v>
      </c>
      <c r="M16" s="375" t="s">
        <v>4</v>
      </c>
      <c r="N16" s="375"/>
      <c r="O16" s="7">
        <f>COUNTIF(O9:O10,"ALTA")</f>
        <v>0</v>
      </c>
      <c r="P16" s="1"/>
      <c r="U16" s="1"/>
    </row>
    <row r="17" spans="2:21" ht="15.75" x14ac:dyDescent="0.2">
      <c r="B17" s="11" t="s">
        <v>3</v>
      </c>
      <c r="D17" s="10" t="s">
        <v>2</v>
      </c>
      <c r="F17" s="375" t="s">
        <v>1</v>
      </c>
      <c r="G17" s="375"/>
      <c r="H17" s="7">
        <f>COUNTIF(H9:H10,"EXTREMA")</f>
        <v>0</v>
      </c>
      <c r="M17" s="375" t="s">
        <v>1</v>
      </c>
      <c r="N17" s="375"/>
      <c r="O17" s="7">
        <f>COUNTIF(O9:O10,"EXTREMA")</f>
        <v>0</v>
      </c>
      <c r="P17" s="1"/>
      <c r="U17" s="1"/>
    </row>
    <row r="18" spans="2:21" x14ac:dyDescent="0.2">
      <c r="O18" s="1"/>
      <c r="P18" s="1"/>
      <c r="U18" s="1"/>
    </row>
    <row r="19" spans="2:21" ht="15.75" x14ac:dyDescent="0.2">
      <c r="B19" s="6"/>
      <c r="C19" s="5"/>
    </row>
  </sheetData>
  <mergeCells count="35">
    <mergeCell ref="F16:G16"/>
    <mergeCell ref="M16:N16"/>
    <mergeCell ref="Z7:AA7"/>
    <mergeCell ref="F17:G17"/>
    <mergeCell ref="M17:N17"/>
    <mergeCell ref="V7:W7"/>
    <mergeCell ref="O7:O8"/>
    <mergeCell ref="P7:P8"/>
    <mergeCell ref="H7:H8"/>
    <mergeCell ref="R7:R8"/>
    <mergeCell ref="S7:S8"/>
    <mergeCell ref="T7:T8"/>
    <mergeCell ref="U7:U8"/>
    <mergeCell ref="F14:G14"/>
    <mergeCell ref="M14:N14"/>
    <mergeCell ref="F15:G15"/>
    <mergeCell ref="M15:N15"/>
    <mergeCell ref="J7:K7"/>
    <mergeCell ref="AB7:AC7"/>
    <mergeCell ref="E5:U5"/>
    <mergeCell ref="Q7:Q8"/>
    <mergeCell ref="I7:I8"/>
    <mergeCell ref="M7:N7"/>
    <mergeCell ref="X7:Y7"/>
    <mergeCell ref="L7:L8"/>
    <mergeCell ref="B1:U1"/>
    <mergeCell ref="B2:U2"/>
    <mergeCell ref="E4:P4"/>
    <mergeCell ref="Q4:R4"/>
    <mergeCell ref="S4:U4"/>
    <mergeCell ref="B7:B8"/>
    <mergeCell ref="C7:C8"/>
    <mergeCell ref="D7:D8"/>
    <mergeCell ref="E7:E8"/>
    <mergeCell ref="F7:G7"/>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42" priority="31" operator="equal">
      <formula>"EXTREMA"</formula>
    </cfRule>
    <cfRule type="cellIs" dxfId="241" priority="32" operator="equal">
      <formula>"ALTA"</formula>
    </cfRule>
    <cfRule type="cellIs" dxfId="240" priority="33" operator="equal">
      <formula>"MODERADA"</formula>
    </cfRule>
    <cfRule type="cellIs" dxfId="239" priority="34" operator="equal">
      <formula>"BAJA"</formula>
    </cfRule>
  </conditionalFormatting>
  <conditionalFormatting sqref="H6:H8 O6:O8">
    <cfRule type="cellIs" dxfId="238" priority="22" operator="equal">
      <formula>"EXTREMA"</formula>
    </cfRule>
    <cfRule type="cellIs" dxfId="237" priority="23" operator="equal">
      <formula>"ALTA"</formula>
    </cfRule>
    <cfRule type="cellIs" dxfId="236" priority="24" operator="equal">
      <formula>"MODERADA"</formula>
    </cfRule>
    <cfRule type="cellIs" dxfId="235" priority="25" operator="equal">
      <formula>"BAJA"</formula>
    </cfRule>
  </conditionalFormatting>
  <conditionalFormatting sqref="H9:H12">
    <cfRule type="cellIs" dxfId="234" priority="11" operator="equal">
      <formula>"EXTREMA"</formula>
    </cfRule>
    <cfRule type="cellIs" dxfId="233" priority="12" operator="equal">
      <formula>"ALTA"</formula>
    </cfRule>
    <cfRule type="cellIs" dxfId="232" priority="13" operator="equal">
      <formula>"MODERADA"</formula>
    </cfRule>
    <cfRule type="cellIs" dxfId="231"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30" priority="1" operator="equal">
      <formula>"EXTREMA"</formula>
    </cfRule>
    <cfRule type="cellIs" dxfId="229" priority="2" operator="equal">
      <formula>"ALTA"</formula>
    </cfRule>
    <cfRule type="cellIs" dxfId="228" priority="3" operator="equal">
      <formula>"MODERADA"</formula>
    </cfRule>
    <cfRule type="cellIs" dxfId="227"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200-000000000000}">
          <x14:formula1>
            <xm:f>Listas!$C$4:$C$7</xm:f>
          </x14:formula1>
          <xm:sqref>J11:J12</xm:sqref>
        </x14:dataValidation>
        <x14:dataValidation type="list" showInputMessage="1" showErrorMessage="1" xr:uid="{00000000-0002-0000-0200-000001000000}">
          <x14:formula1>
            <xm:f>Listas!$A$4:$A$10</xm:f>
          </x14:formula1>
          <xm:sqref>E11:E12</xm:sqref>
        </x14:dataValidation>
        <x14:dataValidation type="list" showInputMessage="1" showErrorMessage="1" xr:uid="{00000000-0002-0000-0200-000002000000}">
          <x14:formula1>
            <xm:f>'\\Sistemas-11\shared\Users\Administrador_\Documents\[Mapa de Riesgos Procesos.xlsx]Listas'!#REF!</xm:f>
          </x14:formula1>
          <xm:sqref>J9:J10</xm:sqref>
        </x14:dataValidation>
        <x14:dataValidation type="list" showInputMessage="1" showErrorMessage="1" xr:uid="{00000000-0002-0000-0200-000003000000}">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1"/>
  <sheetViews>
    <sheetView showGridLines="0" topLeftCell="U9" zoomScale="80" zoomScaleNormal="80" workbookViewId="0">
      <selection activeCell="Y11" sqref="Y11"/>
    </sheetView>
  </sheetViews>
  <sheetFormatPr baseColWidth="10" defaultColWidth="11.42578125" defaultRowHeight="12" x14ac:dyDescent="0.2"/>
  <cols>
    <col min="1" max="1" width="30.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hidden="1" customWidth="1"/>
    <col min="23" max="23" width="71.5703125" style="1" hidden="1" customWidth="1"/>
    <col min="24" max="24" width="14.28515625" style="1" bestFit="1" customWidth="1"/>
    <col min="25" max="25" width="92.5703125" style="1" customWidth="1"/>
    <col min="26" max="26" width="11.5703125" style="1" hidden="1" customWidth="1"/>
    <col min="27" max="27" width="50.140625" style="1" hidden="1" customWidth="1"/>
    <col min="28" max="28" width="14.28515625" style="1" hidden="1" customWidth="1"/>
    <col min="29" max="29" width="50.140625" style="1" hidden="1" customWidth="1"/>
    <col min="30" max="16384" width="11.42578125" style="1"/>
  </cols>
  <sheetData>
    <row r="1" spans="1:29" ht="21" x14ac:dyDescent="0.35">
      <c r="C1" s="392" t="s">
        <v>318</v>
      </c>
      <c r="D1" s="392"/>
      <c r="E1" s="392"/>
      <c r="F1" s="392"/>
      <c r="G1" s="392"/>
      <c r="H1" s="392"/>
      <c r="I1" s="392"/>
      <c r="J1" s="392"/>
      <c r="K1" s="392"/>
      <c r="L1" s="392"/>
      <c r="M1" s="392"/>
      <c r="N1" s="392"/>
      <c r="O1" s="392"/>
      <c r="P1" s="392"/>
      <c r="Q1" s="392"/>
      <c r="R1" s="392"/>
      <c r="S1" s="392"/>
      <c r="T1" s="392"/>
      <c r="U1" s="392"/>
    </row>
    <row r="2" spans="1:29" ht="15.75" customHeight="1" x14ac:dyDescent="0.35">
      <c r="C2" s="392" t="s">
        <v>319</v>
      </c>
      <c r="D2" s="392"/>
      <c r="E2" s="392"/>
      <c r="F2" s="392"/>
      <c r="G2" s="392"/>
      <c r="H2" s="392"/>
      <c r="I2" s="392"/>
      <c r="J2" s="392"/>
      <c r="K2" s="392"/>
      <c r="L2" s="392"/>
      <c r="M2" s="392"/>
      <c r="N2" s="392"/>
      <c r="O2" s="392"/>
      <c r="P2" s="392"/>
      <c r="Q2" s="392"/>
      <c r="R2" s="392"/>
      <c r="S2" s="392"/>
      <c r="T2" s="392"/>
      <c r="U2" s="392"/>
    </row>
    <row r="3" spans="1:29" ht="21" customHeight="1" thickBot="1" x14ac:dyDescent="0.4">
      <c r="E3" s="36"/>
      <c r="F3" s="36"/>
      <c r="G3" s="36"/>
      <c r="H3" s="36"/>
      <c r="I3" s="37"/>
      <c r="J3" s="36"/>
      <c r="K3" s="36"/>
      <c r="L3" s="36"/>
      <c r="M3" s="36"/>
      <c r="O3" s="1"/>
      <c r="Q3" s="3"/>
      <c r="U3" s="1"/>
    </row>
    <row r="4" spans="1:29" s="15" customFormat="1" ht="24" customHeight="1" x14ac:dyDescent="0.25">
      <c r="A4" s="13"/>
      <c r="D4" s="57" t="s">
        <v>66</v>
      </c>
      <c r="E4" s="420" t="s">
        <v>65</v>
      </c>
      <c r="F4" s="420"/>
      <c r="G4" s="420"/>
      <c r="H4" s="420"/>
      <c r="I4" s="420"/>
      <c r="J4" s="420"/>
      <c r="K4" s="420"/>
      <c r="L4" s="420"/>
      <c r="M4" s="420"/>
      <c r="N4" s="420"/>
      <c r="O4" s="420"/>
      <c r="P4" s="420"/>
      <c r="Q4" s="421" t="s">
        <v>64</v>
      </c>
      <c r="R4" s="421"/>
      <c r="S4" s="422">
        <v>2023</v>
      </c>
      <c r="T4" s="422"/>
      <c r="U4" s="423"/>
    </row>
    <row r="5" spans="1:29" s="15" customFormat="1" ht="93.75" customHeight="1" thickBot="1" x14ac:dyDescent="0.3">
      <c r="A5" s="13"/>
      <c r="D5" s="58" t="s">
        <v>63</v>
      </c>
      <c r="E5" s="424" t="s">
        <v>62</v>
      </c>
      <c r="F5" s="424"/>
      <c r="G5" s="424"/>
      <c r="H5" s="424"/>
      <c r="I5" s="424"/>
      <c r="J5" s="424"/>
      <c r="K5" s="424"/>
      <c r="L5" s="424"/>
      <c r="M5" s="424"/>
      <c r="N5" s="424"/>
      <c r="O5" s="424"/>
      <c r="P5" s="424"/>
      <c r="Q5" s="424"/>
      <c r="R5" s="424"/>
      <c r="S5" s="424"/>
      <c r="T5" s="424"/>
      <c r="U5" s="425"/>
    </row>
    <row r="6" spans="1:29" s="15" customFormat="1" ht="15" x14ac:dyDescent="0.25">
      <c r="A6" s="13"/>
      <c r="B6" s="34"/>
      <c r="C6" s="34"/>
      <c r="H6" s="33"/>
      <c r="I6" s="25"/>
      <c r="J6" s="25"/>
      <c r="O6" s="33"/>
      <c r="P6" s="33"/>
      <c r="U6" s="33"/>
    </row>
    <row r="7" spans="1:29" s="25" customFormat="1" ht="55.5" customHeight="1" x14ac:dyDescent="0.25">
      <c r="A7" s="13"/>
      <c r="B7" s="367" t="s">
        <v>61</v>
      </c>
      <c r="C7" s="367" t="s">
        <v>60</v>
      </c>
      <c r="D7" s="367" t="s">
        <v>58</v>
      </c>
      <c r="E7" s="393" t="s">
        <v>57</v>
      </c>
      <c r="F7" s="367" t="s">
        <v>56</v>
      </c>
      <c r="G7" s="367"/>
      <c r="H7" s="359" t="s">
        <v>51</v>
      </c>
      <c r="I7" s="369" t="s">
        <v>55</v>
      </c>
      <c r="J7" s="371" t="s">
        <v>54</v>
      </c>
      <c r="K7" s="372"/>
      <c r="L7" s="394" t="s">
        <v>53</v>
      </c>
      <c r="M7" s="367" t="s">
        <v>52</v>
      </c>
      <c r="N7" s="367"/>
      <c r="O7" s="359" t="s">
        <v>51</v>
      </c>
      <c r="P7" s="393" t="s">
        <v>50</v>
      </c>
      <c r="Q7" s="367" t="s">
        <v>49</v>
      </c>
      <c r="R7" s="368" t="s">
        <v>48</v>
      </c>
      <c r="S7" s="367" t="s">
        <v>47</v>
      </c>
      <c r="T7" s="369" t="s">
        <v>46</v>
      </c>
      <c r="U7" s="367" t="s">
        <v>45</v>
      </c>
      <c r="V7" s="358" t="s">
        <v>649</v>
      </c>
      <c r="W7" s="358"/>
      <c r="X7" s="358" t="s">
        <v>731</v>
      </c>
      <c r="Y7" s="358"/>
      <c r="Z7" s="358" t="s">
        <v>650</v>
      </c>
      <c r="AA7" s="358"/>
      <c r="AB7" s="358" t="s">
        <v>651</v>
      </c>
      <c r="AC7" s="358"/>
    </row>
    <row r="8" spans="1:29" s="25" customFormat="1" ht="96.75" customHeight="1" x14ac:dyDescent="0.25">
      <c r="A8" s="13"/>
      <c r="B8" s="367"/>
      <c r="C8" s="367"/>
      <c r="D8" s="367"/>
      <c r="E8" s="393"/>
      <c r="F8" s="32" t="s">
        <v>41</v>
      </c>
      <c r="G8" s="31" t="s">
        <v>40</v>
      </c>
      <c r="H8" s="360"/>
      <c r="I8" s="370"/>
      <c r="J8" s="30" t="s">
        <v>43</v>
      </c>
      <c r="K8" s="29" t="s">
        <v>42</v>
      </c>
      <c r="L8" s="395"/>
      <c r="M8" s="28" t="s">
        <v>41</v>
      </c>
      <c r="N8" s="27" t="s">
        <v>40</v>
      </c>
      <c r="O8" s="360"/>
      <c r="P8" s="393"/>
      <c r="Q8" s="367"/>
      <c r="R8" s="368"/>
      <c r="S8" s="367"/>
      <c r="T8" s="370"/>
      <c r="U8" s="367"/>
      <c r="V8" s="26" t="s">
        <v>626</v>
      </c>
      <c r="W8" s="26" t="s">
        <v>39</v>
      </c>
      <c r="X8" s="26" t="s">
        <v>626</v>
      </c>
      <c r="Y8" s="26" t="s">
        <v>39</v>
      </c>
      <c r="Z8" s="26" t="s">
        <v>626</v>
      </c>
      <c r="AA8" s="26" t="s">
        <v>39</v>
      </c>
      <c r="AB8" s="26" t="s">
        <v>626</v>
      </c>
      <c r="AC8" s="26" t="s">
        <v>39</v>
      </c>
    </row>
    <row r="9" spans="1:29" s="15" customFormat="1" ht="300" x14ac:dyDescent="0.25">
      <c r="A9" s="23"/>
      <c r="B9" s="17" t="s">
        <v>38</v>
      </c>
      <c r="C9" s="22" t="s">
        <v>37</v>
      </c>
      <c r="D9" s="17" t="s">
        <v>36</v>
      </c>
      <c r="E9" s="18" t="s">
        <v>14</v>
      </c>
      <c r="F9" s="17">
        <v>3</v>
      </c>
      <c r="G9" s="17">
        <v>2</v>
      </c>
      <c r="H9" s="20" t="str">
        <f>INDEX([3]Listas!$L$4:$P$8,F9,G9)</f>
        <v>MODERADA</v>
      </c>
      <c r="I9" s="21" t="s">
        <v>35</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t="e">
        <f>IF('[3]Evaluación de Controles'!H19="X",IF(L9&gt;75,IF(G9&gt;2,G9-2,IF(G9&gt;1,G9-1,G9)),IF(L9&gt;50,IF(G9&gt;1,G9-1,G9),G9)),G9)</f>
        <v>#REF!</v>
      </c>
      <c r="O9" s="20" t="e">
        <f>INDEX([3]Listas!$L$4:$P$8,M9,N9)</f>
        <v>#REF!</v>
      </c>
      <c r="P9" s="19" t="s">
        <v>11</v>
      </c>
      <c r="Q9" s="17" t="s">
        <v>34</v>
      </c>
      <c r="R9" s="18" t="s">
        <v>27</v>
      </c>
      <c r="S9" s="17" t="s">
        <v>26</v>
      </c>
      <c r="T9" s="17" t="s">
        <v>33</v>
      </c>
      <c r="U9" s="17" t="s">
        <v>32</v>
      </c>
      <c r="V9" s="272">
        <v>0.9</v>
      </c>
      <c r="W9" s="66" t="s">
        <v>689</v>
      </c>
      <c r="X9" s="272">
        <v>1</v>
      </c>
      <c r="Y9" s="66" t="s">
        <v>738</v>
      </c>
      <c r="Z9" s="272"/>
      <c r="AA9" s="66"/>
      <c r="AB9" s="272"/>
      <c r="AC9" s="66"/>
    </row>
    <row r="10" spans="1:29" s="15" customFormat="1" ht="131.25" customHeight="1" x14ac:dyDescent="0.25">
      <c r="A10" s="23"/>
      <c r="B10" s="17" t="s">
        <v>31</v>
      </c>
      <c r="C10" s="22" t="s">
        <v>30</v>
      </c>
      <c r="D10" s="17" t="s">
        <v>29</v>
      </c>
      <c r="E10" s="18" t="s">
        <v>14</v>
      </c>
      <c r="F10" s="17">
        <v>3</v>
      </c>
      <c r="G10" s="17">
        <v>3</v>
      </c>
      <c r="H10" s="20" t="str">
        <f>INDEX([3]Listas!$L$4:$P$8,F10,G10)</f>
        <v>ALTA</v>
      </c>
      <c r="I10" s="21" t="s">
        <v>28</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t="e">
        <f>IF('[3]Evaluación de Controles'!H20="X",IF(L10&gt;75,IF(G10&gt;2,G10-2,IF(G10&gt;1,G10-1,G10)),IF(L10&gt;50,IF(G10&gt;1,G10-1,G10),G10)),G10)</f>
        <v>#REF!</v>
      </c>
      <c r="O10" s="20" t="e">
        <f>INDEX([3]Listas!$L$4:$P$8,M10,N10)</f>
        <v>#REF!</v>
      </c>
      <c r="P10" s="19" t="s">
        <v>11</v>
      </c>
      <c r="Q10" s="17" t="s">
        <v>690</v>
      </c>
      <c r="R10" s="18" t="s">
        <v>27</v>
      </c>
      <c r="S10" s="17" t="s">
        <v>26</v>
      </c>
      <c r="T10" s="17" t="s">
        <v>25</v>
      </c>
      <c r="U10" s="17" t="s">
        <v>24</v>
      </c>
      <c r="V10" s="272">
        <v>1</v>
      </c>
      <c r="W10" s="66" t="s">
        <v>691</v>
      </c>
      <c r="X10" s="272">
        <v>1</v>
      </c>
      <c r="Y10" s="66" t="s">
        <v>739</v>
      </c>
      <c r="Z10" s="272"/>
      <c r="AA10" s="332"/>
      <c r="AB10" s="272"/>
      <c r="AC10" s="66"/>
    </row>
    <row r="11" spans="1:29" s="15" customFormat="1" ht="82.5" customHeight="1" x14ac:dyDescent="0.25">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2">
        <v>1</v>
      </c>
      <c r="W11" s="269" t="s">
        <v>692</v>
      </c>
      <c r="X11" s="272">
        <v>1</v>
      </c>
      <c r="Y11" s="269" t="s">
        <v>692</v>
      </c>
      <c r="Z11" s="272"/>
      <c r="AA11" s="332"/>
      <c r="AB11" s="272"/>
      <c r="AC11" s="332"/>
    </row>
    <row r="12" spans="1:29" s="15" customFormat="1" ht="154.5" customHeight="1" x14ac:dyDescent="0.25">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639</v>
      </c>
      <c r="V12" s="272">
        <v>1</v>
      </c>
      <c r="W12" s="269" t="s">
        <v>693</v>
      </c>
      <c r="X12" s="272">
        <v>1</v>
      </c>
      <c r="Y12" s="269" t="s">
        <v>740</v>
      </c>
      <c r="Z12" s="272"/>
      <c r="AA12" s="333"/>
      <c r="AB12" s="272"/>
      <c r="AC12" s="333"/>
    </row>
    <row r="13" spans="1:29" s="15" customFormat="1" ht="16.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38.2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375" t="s">
        <v>6</v>
      </c>
      <c r="G16" s="375"/>
      <c r="H16" s="7">
        <f>COUNTIF(H9:H12,"BAJA")</f>
        <v>0</v>
      </c>
      <c r="L16" s="8"/>
      <c r="M16" s="375" t="s">
        <v>6</v>
      </c>
      <c r="N16" s="375"/>
      <c r="O16" s="7">
        <f>COUNTIF(O9:O12,"BAJA")</f>
        <v>2</v>
      </c>
    </row>
    <row r="17" spans="2:21" x14ac:dyDescent="0.2">
      <c r="B17" s="411"/>
      <c r="C17" s="411"/>
      <c r="D17" s="411"/>
      <c r="E17" s="411"/>
      <c r="F17" s="375" t="s">
        <v>5</v>
      </c>
      <c r="G17" s="375"/>
      <c r="H17" s="7">
        <f>COUNTIF(H9:H12,"MODERADA")</f>
        <v>2</v>
      </c>
      <c r="L17" s="9"/>
      <c r="M17" s="375" t="s">
        <v>5</v>
      </c>
      <c r="N17" s="375"/>
      <c r="O17" s="7">
        <f>COUNTIF(O9:O12,"MODERADA")</f>
        <v>0</v>
      </c>
    </row>
    <row r="18" spans="2:21" x14ac:dyDescent="0.2">
      <c r="B18" s="12"/>
      <c r="D18" s="12"/>
      <c r="F18" s="375" t="s">
        <v>4</v>
      </c>
      <c r="G18" s="375"/>
      <c r="H18" s="7">
        <f>COUNTIF(H9:H12,"ALTA")</f>
        <v>2</v>
      </c>
      <c r="M18" s="375" t="s">
        <v>4</v>
      </c>
      <c r="N18" s="375"/>
      <c r="O18" s="7">
        <f>COUNTIF(O9:O12,"ALTA")</f>
        <v>0</v>
      </c>
      <c r="P18" s="1"/>
      <c r="U18" s="1"/>
    </row>
    <row r="19" spans="2:21" ht="15.75" x14ac:dyDescent="0.2">
      <c r="B19" s="11" t="s">
        <v>3</v>
      </c>
      <c r="D19" s="10" t="s">
        <v>2</v>
      </c>
      <c r="E19" s="9"/>
      <c r="F19" s="375" t="s">
        <v>1</v>
      </c>
      <c r="G19" s="375"/>
      <c r="H19" s="7">
        <f>COUNTIF(H9:H12,"EXTREMA")</f>
        <v>0</v>
      </c>
      <c r="L19" s="8"/>
      <c r="M19" s="375" t="s">
        <v>1</v>
      </c>
      <c r="N19" s="375"/>
      <c r="O19" s="7">
        <f>COUNTIF(O9:O12,"EXTREMA")</f>
        <v>0</v>
      </c>
    </row>
    <row r="20" spans="2:21" x14ac:dyDescent="0.2">
      <c r="L20" s="1" t="s">
        <v>0</v>
      </c>
      <c r="O20" s="1"/>
      <c r="P20" s="1"/>
      <c r="U20" s="1"/>
    </row>
    <row r="21" spans="2:21" ht="15.75" x14ac:dyDescent="0.2">
      <c r="B21" s="6"/>
      <c r="C21" s="5"/>
    </row>
  </sheetData>
  <mergeCells count="36">
    <mergeCell ref="M19:N19"/>
    <mergeCell ref="F19:G19"/>
    <mergeCell ref="F18:G18"/>
    <mergeCell ref="M16:N16"/>
    <mergeCell ref="M17:N17"/>
    <mergeCell ref="M18:N18"/>
    <mergeCell ref="F16:G16"/>
    <mergeCell ref="F17:G17"/>
    <mergeCell ref="B7:B8"/>
    <mergeCell ref="B17:E17"/>
    <mergeCell ref="R7:R8"/>
    <mergeCell ref="S7:S8"/>
    <mergeCell ref="M7:N7"/>
    <mergeCell ref="O7:O8"/>
    <mergeCell ref="L7:L8"/>
    <mergeCell ref="C7:C8"/>
    <mergeCell ref="D7:D8"/>
    <mergeCell ref="E7:E8"/>
    <mergeCell ref="F7:G7"/>
    <mergeCell ref="H7:H8"/>
    <mergeCell ref="J7:K7"/>
    <mergeCell ref="I7:I8"/>
    <mergeCell ref="X7:Y7"/>
    <mergeCell ref="Z7:AA7"/>
    <mergeCell ref="AB7:AC7"/>
    <mergeCell ref="C1:U1"/>
    <mergeCell ref="C2:U2"/>
    <mergeCell ref="U7:U8"/>
    <mergeCell ref="P7:P8"/>
    <mergeCell ref="Q7:Q8"/>
    <mergeCell ref="T7:T8"/>
    <mergeCell ref="E4:P4"/>
    <mergeCell ref="Q4:R4"/>
    <mergeCell ref="S4:U4"/>
    <mergeCell ref="E5:U5"/>
    <mergeCell ref="V7:W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6" priority="6" operator="equal">
      <formula>"EXTREMA"</formula>
    </cfRule>
    <cfRule type="cellIs" dxfId="225" priority="7" operator="equal">
      <formula>"ALTA"</formula>
    </cfRule>
    <cfRule type="cellIs" dxfId="224" priority="8" operator="equal">
      <formula>"MODERADA"</formula>
    </cfRule>
    <cfRule type="cellIs" dxfId="223" priority="9" operator="equal">
      <formula>"BAJA"</formula>
    </cfRule>
  </conditionalFormatting>
  <conditionalFormatting sqref="H9:H14">
    <cfRule type="cellIs" dxfId="222" priority="16" operator="equal">
      <formula>"EXTREMA"</formula>
    </cfRule>
    <cfRule type="cellIs" dxfId="221" priority="17" operator="equal">
      <formula>"ALTA"</formula>
    </cfRule>
    <cfRule type="cellIs" dxfId="220" priority="18" operator="equal">
      <formula>"MODERADA"</formula>
    </cfRule>
    <cfRule type="cellIs" dxfId="219" priority="19" operator="equal">
      <formula>"BAJA"</formula>
    </cfRule>
  </conditionalFormatting>
  <conditionalFormatting sqref="H15:H1048576 O15:O1048576">
    <cfRule type="cellIs" dxfId="218" priority="21" operator="equal">
      <formula>"EXTREMA"</formula>
    </cfRule>
    <cfRule type="cellIs" dxfId="217" priority="22" operator="equal">
      <formula>"ALTA"</formula>
    </cfRule>
    <cfRule type="cellIs" dxfId="216" priority="23" operator="equal">
      <formula>"MODERADA"</formula>
    </cfRule>
    <cfRule type="cellIs" dxfId="215" priority="24" operator="equal">
      <formula>"BAJA"</formula>
    </cfRule>
  </conditionalFormatting>
  <conditionalFormatting sqref="I3 P3">
    <cfRule type="cellIs" dxfId="214" priority="2" operator="equal">
      <formula>"EXTREMA"</formula>
    </cfRule>
    <cfRule type="cellIs" dxfId="213" priority="3" operator="equal">
      <formula>"ALTA"</formula>
    </cfRule>
    <cfRule type="cellIs" dxfId="212" priority="4" operator="equal">
      <formula>"MODERADA"</formula>
    </cfRule>
    <cfRule type="cellIs" dxfId="211"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10" priority="12" operator="equal">
      <formula>"EXTREMA"</formula>
    </cfRule>
    <cfRule type="cellIs" dxfId="209" priority="13" operator="equal">
      <formula>"ALTA"</formula>
    </cfRule>
    <cfRule type="cellIs" dxfId="208" priority="14" operator="equal">
      <formula>"MODERADA"</formula>
    </cfRule>
    <cfRule type="cellIs" dxfId="207"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fitToPage="1"/>
  </sheetPr>
  <dimension ref="A1:AC36"/>
  <sheetViews>
    <sheetView showGridLines="0" topLeftCell="U10" zoomScale="80" zoomScaleNormal="80" workbookViewId="0">
      <selection activeCell="Y12" sqref="Y12"/>
    </sheetView>
  </sheetViews>
  <sheetFormatPr baseColWidth="10" defaultColWidth="11.42578125" defaultRowHeight="12" x14ac:dyDescent="0.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16.7109375" style="2" customWidth="1"/>
    <col min="22" max="22" width="14.28515625" style="1" hidden="1" customWidth="1"/>
    <col min="23" max="23" width="68.5703125" style="1" hidden="1" customWidth="1"/>
    <col min="24" max="24" width="14.28515625" style="1" bestFit="1" customWidth="1"/>
    <col min="25" max="25" width="59.140625" style="1" customWidth="1"/>
    <col min="26" max="26" width="14.28515625" style="1" hidden="1" customWidth="1"/>
    <col min="27" max="27" width="50.140625" style="1" hidden="1" customWidth="1"/>
    <col min="28" max="28" width="14.28515625" style="1" hidden="1" customWidth="1"/>
    <col min="29" max="29" width="50.140625" style="1" hidden="1" customWidth="1"/>
    <col min="30" max="16384" width="11.42578125" style="1"/>
  </cols>
  <sheetData>
    <row r="1" spans="1:29" ht="21" customHeight="1" x14ac:dyDescent="0.35">
      <c r="E1" s="392" t="s">
        <v>318</v>
      </c>
      <c r="F1" s="392"/>
      <c r="G1" s="392"/>
      <c r="H1" s="392"/>
      <c r="I1" s="392"/>
      <c r="J1" s="392"/>
      <c r="K1" s="392"/>
      <c r="L1" s="392"/>
      <c r="M1" s="392"/>
      <c r="N1" s="392"/>
      <c r="O1" s="392"/>
      <c r="P1" s="392"/>
      <c r="Q1" s="392"/>
      <c r="R1" s="392"/>
      <c r="S1" s="392"/>
      <c r="T1" s="392"/>
      <c r="U1" s="392"/>
    </row>
    <row r="2" spans="1:29" ht="23.25" customHeight="1" x14ac:dyDescent="0.35">
      <c r="E2" s="392" t="s">
        <v>319</v>
      </c>
      <c r="F2" s="392"/>
      <c r="G2" s="392"/>
      <c r="H2" s="392"/>
      <c r="I2" s="392"/>
      <c r="J2" s="392"/>
      <c r="K2" s="392"/>
      <c r="L2" s="392"/>
      <c r="M2" s="392"/>
      <c r="N2" s="392"/>
      <c r="O2" s="392"/>
      <c r="P2" s="392"/>
      <c r="Q2" s="392"/>
      <c r="R2" s="392"/>
      <c r="S2" s="392"/>
      <c r="T2" s="392"/>
      <c r="U2" s="392"/>
    </row>
    <row r="3" spans="1:29" ht="26.25" customHeight="1" x14ac:dyDescent="0.35">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85" t="s">
        <v>66</v>
      </c>
      <c r="E5" s="427" t="s">
        <v>182</v>
      </c>
      <c r="F5" s="420"/>
      <c r="G5" s="420"/>
      <c r="H5" s="420"/>
      <c r="I5" s="420"/>
      <c r="J5" s="420"/>
      <c r="K5" s="420"/>
      <c r="L5" s="420"/>
      <c r="M5" s="420"/>
      <c r="N5" s="420"/>
      <c r="O5" s="420"/>
      <c r="P5" s="420"/>
      <c r="Q5" s="421" t="s">
        <v>64</v>
      </c>
      <c r="R5" s="421"/>
      <c r="S5" s="422">
        <v>2023</v>
      </c>
      <c r="T5" s="422"/>
      <c r="U5" s="423"/>
    </row>
    <row r="6" spans="1:29" s="15" customFormat="1" ht="42" customHeight="1" thickBot="1" x14ac:dyDescent="0.3">
      <c r="A6" s="13"/>
      <c r="D6" s="286" t="s">
        <v>63</v>
      </c>
      <c r="E6" s="428" t="s">
        <v>183</v>
      </c>
      <c r="F6" s="429"/>
      <c r="G6" s="429"/>
      <c r="H6" s="429"/>
      <c r="I6" s="429"/>
      <c r="J6" s="429"/>
      <c r="K6" s="429"/>
      <c r="L6" s="429"/>
      <c r="M6" s="429"/>
      <c r="N6" s="429"/>
      <c r="O6" s="429"/>
      <c r="P6" s="429"/>
      <c r="Q6" s="429"/>
      <c r="R6" s="429"/>
      <c r="S6" s="429"/>
      <c r="T6" s="429"/>
      <c r="U6" s="430"/>
    </row>
    <row r="7" spans="1:29" s="15" customFormat="1" ht="15" x14ac:dyDescent="0.25">
      <c r="A7" s="13"/>
      <c r="B7" s="34"/>
      <c r="C7" s="34"/>
      <c r="H7" s="33"/>
      <c r="I7" s="25"/>
      <c r="J7" s="25"/>
      <c r="O7" s="33"/>
      <c r="P7" s="33"/>
      <c r="U7" s="33"/>
    </row>
    <row r="8" spans="1:29" s="25" customFormat="1" ht="30" customHeight="1" x14ac:dyDescent="0.25">
      <c r="A8" s="13"/>
      <c r="B8" s="367" t="s">
        <v>61</v>
      </c>
      <c r="C8" s="367" t="s">
        <v>60</v>
      </c>
      <c r="D8" s="367" t="s">
        <v>58</v>
      </c>
      <c r="E8" s="393" t="s">
        <v>57</v>
      </c>
      <c r="F8" s="367" t="s">
        <v>56</v>
      </c>
      <c r="G8" s="367"/>
      <c r="H8" s="359" t="s">
        <v>51</v>
      </c>
      <c r="I8" s="369" t="s">
        <v>55</v>
      </c>
      <c r="J8" s="371" t="s">
        <v>54</v>
      </c>
      <c r="K8" s="372"/>
      <c r="L8" s="394" t="s">
        <v>53</v>
      </c>
      <c r="M8" s="367" t="s">
        <v>52</v>
      </c>
      <c r="N8" s="367"/>
      <c r="O8" s="359" t="s">
        <v>51</v>
      </c>
      <c r="P8" s="393" t="s">
        <v>50</v>
      </c>
      <c r="Q8" s="367" t="s">
        <v>49</v>
      </c>
      <c r="R8" s="426" t="s">
        <v>48</v>
      </c>
      <c r="S8" s="367" t="s">
        <v>184</v>
      </c>
      <c r="T8" s="369" t="s">
        <v>46</v>
      </c>
      <c r="U8" s="367" t="s">
        <v>45</v>
      </c>
      <c r="V8" s="358" t="s">
        <v>649</v>
      </c>
      <c r="W8" s="358"/>
      <c r="X8" s="358" t="s">
        <v>731</v>
      </c>
      <c r="Y8" s="358"/>
      <c r="Z8" s="358" t="s">
        <v>650</v>
      </c>
      <c r="AA8" s="358"/>
      <c r="AB8" s="358" t="s">
        <v>651</v>
      </c>
      <c r="AC8" s="358"/>
    </row>
    <row r="9" spans="1:29" s="25" customFormat="1" ht="87" customHeight="1" x14ac:dyDescent="0.25">
      <c r="A9" s="13"/>
      <c r="B9" s="367"/>
      <c r="C9" s="367"/>
      <c r="D9" s="367"/>
      <c r="E9" s="393"/>
      <c r="F9" s="32" t="s">
        <v>41</v>
      </c>
      <c r="G9" s="31" t="s">
        <v>40</v>
      </c>
      <c r="H9" s="360"/>
      <c r="I9" s="370"/>
      <c r="J9" s="30" t="s">
        <v>43</v>
      </c>
      <c r="K9" s="29" t="s">
        <v>42</v>
      </c>
      <c r="L9" s="395"/>
      <c r="M9" s="28" t="s">
        <v>41</v>
      </c>
      <c r="N9" s="27" t="s">
        <v>40</v>
      </c>
      <c r="O9" s="360"/>
      <c r="P9" s="393"/>
      <c r="Q9" s="367"/>
      <c r="R9" s="426"/>
      <c r="S9" s="367"/>
      <c r="T9" s="370"/>
      <c r="U9" s="367"/>
      <c r="V9" s="26" t="s">
        <v>626</v>
      </c>
      <c r="W9" s="26" t="s">
        <v>39</v>
      </c>
      <c r="X9" s="26" t="s">
        <v>626</v>
      </c>
      <c r="Y9" s="26" t="s">
        <v>39</v>
      </c>
      <c r="Z9" s="26" t="s">
        <v>626</v>
      </c>
      <c r="AA9" s="26" t="s">
        <v>39</v>
      </c>
      <c r="AB9" s="26" t="s">
        <v>626</v>
      </c>
      <c r="AC9" s="26" t="s">
        <v>39</v>
      </c>
    </row>
    <row r="10" spans="1:29" s="15" customFormat="1" ht="149.25" customHeight="1" x14ac:dyDescent="0.25">
      <c r="A10" s="23"/>
      <c r="B10" s="17" t="s">
        <v>185</v>
      </c>
      <c r="C10" s="22" t="s">
        <v>186</v>
      </c>
      <c r="D10" s="17" t="s">
        <v>187</v>
      </c>
      <c r="E10" s="18" t="s">
        <v>14</v>
      </c>
      <c r="F10" s="17">
        <v>5</v>
      </c>
      <c r="G10" s="17">
        <v>3</v>
      </c>
      <c r="H10" s="20" t="str">
        <f>INDEX([4]Listas!$L$4:$P$8,F10,G10)</f>
        <v>EXTREMA</v>
      </c>
      <c r="I10" s="21" t="s">
        <v>188</v>
      </c>
      <c r="J10" s="19" t="s">
        <v>20</v>
      </c>
      <c r="K10" s="19"/>
      <c r="L10" s="17">
        <f>'[4]Evaluación de Controles'!X23</f>
        <v>85</v>
      </c>
      <c r="M10" s="17">
        <f>IF('[4]Evaluación de Controles'!F23="X",IF(L10&gt;75,IF(F10&gt;2,F10-2,IF(F10&gt;1,F10-1,F10)),IF(L10&gt;50,IF(F10&gt;1,F10-1,F10),F10)),F10)</f>
        <v>3</v>
      </c>
      <c r="N10" s="17">
        <f>IF('[4]Evaluación de Controles'!H23="X",IF(L10&gt;75,IF(G10&gt;2,G10-2,IF(G10&gt;1,G10-1,G10)),IF(L10&gt;50,IF(G10&gt;1,G10-1,G10),G10)),G10)</f>
        <v>3</v>
      </c>
      <c r="O10" s="20" t="str">
        <f>INDEX([4]Listas!$L$4:$P$8,M10,N10)</f>
        <v>ALTA</v>
      </c>
      <c r="P10" s="19" t="s">
        <v>189</v>
      </c>
      <c r="Q10" s="17" t="s">
        <v>190</v>
      </c>
      <c r="R10" s="19" t="s">
        <v>191</v>
      </c>
      <c r="S10" s="17" t="s">
        <v>192</v>
      </c>
      <c r="T10" s="17" t="s">
        <v>193</v>
      </c>
      <c r="U10" s="17" t="s">
        <v>194</v>
      </c>
      <c r="V10" s="272">
        <v>1</v>
      </c>
      <c r="W10" s="271" t="s">
        <v>701</v>
      </c>
      <c r="X10" s="272">
        <v>1</v>
      </c>
      <c r="Y10" s="271" t="s">
        <v>742</v>
      </c>
      <c r="Z10" s="272"/>
      <c r="AA10" s="324"/>
      <c r="AB10" s="272"/>
      <c r="AC10" s="324"/>
    </row>
    <row r="11" spans="1:29" s="15" customFormat="1" ht="162" customHeight="1" x14ac:dyDescent="0.25">
      <c r="A11" s="23"/>
      <c r="B11" s="17" t="s">
        <v>195</v>
      </c>
      <c r="C11" s="22" t="s">
        <v>196</v>
      </c>
      <c r="D11" s="17" t="s">
        <v>197</v>
      </c>
      <c r="E11" s="18" t="s">
        <v>74</v>
      </c>
      <c r="F11" s="17">
        <v>3</v>
      </c>
      <c r="G11" s="17">
        <v>3</v>
      </c>
      <c r="H11" s="20" t="str">
        <f>INDEX([4]Listas!$L$4:$P$8,F11,G11)</f>
        <v>ALTA</v>
      </c>
      <c r="I11" s="21" t="s">
        <v>198</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f>IF('[4]Evaluación de Controles'!H24="X",IF(L11&gt;75,IF(G11&gt;2,G11-2,IF(G11&gt;1,G11-1,G11)),IF(L11&gt;50,IF(G11&gt;1,G11-1,G11),G11)),G11)</f>
        <v>3</v>
      </c>
      <c r="O11" s="20" t="str">
        <f>INDEX([4]Listas!$L$4:$P$8,M11,N11)</f>
        <v>MODERADA</v>
      </c>
      <c r="P11" s="19" t="s">
        <v>11</v>
      </c>
      <c r="Q11" s="17" t="s">
        <v>199</v>
      </c>
      <c r="R11" s="19" t="s">
        <v>27</v>
      </c>
      <c r="S11" s="17" t="s">
        <v>192</v>
      </c>
      <c r="T11" s="17" t="s">
        <v>200</v>
      </c>
      <c r="U11" s="17" t="s">
        <v>201</v>
      </c>
      <c r="V11" s="272">
        <v>1</v>
      </c>
      <c r="W11" s="271" t="s">
        <v>702</v>
      </c>
      <c r="X11" s="272">
        <v>1</v>
      </c>
      <c r="Y11" s="271" t="s">
        <v>743</v>
      </c>
      <c r="Z11" s="272"/>
      <c r="AA11" s="324"/>
      <c r="AB11" s="272"/>
      <c r="AC11" s="324"/>
    </row>
    <row r="12" spans="1:29" s="15" customFormat="1" ht="157.5" customHeight="1" x14ac:dyDescent="0.25">
      <c r="A12" s="23"/>
      <c r="B12" s="17" t="s">
        <v>202</v>
      </c>
      <c r="C12" s="22" t="s">
        <v>203</v>
      </c>
      <c r="D12" s="17" t="s">
        <v>204</v>
      </c>
      <c r="E12" s="18" t="s">
        <v>14</v>
      </c>
      <c r="F12" s="17">
        <v>4</v>
      </c>
      <c r="G12" s="17">
        <v>3</v>
      </c>
      <c r="H12" s="20" t="str">
        <f>INDEX([4]Listas!$L$4:$P$8,F12,G12)</f>
        <v>ALTA</v>
      </c>
      <c r="I12" s="21" t="s">
        <v>205</v>
      </c>
      <c r="J12" s="19" t="s">
        <v>169</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f>IF('[4]Evaluación de Controles'!H25="X",IF(L12&gt;75,IF(G12&gt;2,G12-2,IF(G12&gt;1,G12-1,G12)),IF(L12&gt;50,IF(G12&gt;1,G12-1,G12),G12)),G12)</f>
        <v>3</v>
      </c>
      <c r="O12" s="20" t="str">
        <f>INDEX([4]Listas!$L$4:$P$8,M12,N12)</f>
        <v>MODERADA</v>
      </c>
      <c r="P12" s="19" t="s">
        <v>189</v>
      </c>
      <c r="Q12" s="17" t="s">
        <v>206</v>
      </c>
      <c r="R12" s="19" t="s">
        <v>207</v>
      </c>
      <c r="S12" s="17" t="s">
        <v>192</v>
      </c>
      <c r="T12" s="17" t="s">
        <v>208</v>
      </c>
      <c r="U12" s="17" t="s">
        <v>209</v>
      </c>
      <c r="V12" s="272">
        <v>0.8</v>
      </c>
      <c r="W12" s="66" t="s">
        <v>703</v>
      </c>
      <c r="X12" s="272">
        <v>1</v>
      </c>
      <c r="Y12" s="271" t="s">
        <v>744</v>
      </c>
      <c r="Z12" s="272"/>
      <c r="AA12" s="312"/>
      <c r="AB12" s="272"/>
      <c r="AC12" s="312"/>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9"/>
      <c r="S13" s="17"/>
      <c r="T13" s="17"/>
      <c r="U13" s="17"/>
      <c r="Y13" s="15" t="s">
        <v>741</v>
      </c>
    </row>
    <row r="14" spans="1:29" s="15" customFormat="1" ht="115.5" hidden="1" customHeight="1" x14ac:dyDescent="0.25">
      <c r="A14" s="23"/>
      <c r="B14" s="17"/>
      <c r="C14" s="22"/>
      <c r="D14" s="17"/>
      <c r="E14" s="18"/>
      <c r="F14" s="17"/>
      <c r="G14" s="17"/>
      <c r="H14" s="20"/>
      <c r="I14" s="21"/>
      <c r="J14" s="19"/>
      <c r="K14" s="19"/>
      <c r="L14" s="17"/>
      <c r="M14" s="17"/>
      <c r="N14" s="17"/>
      <c r="O14" s="20"/>
      <c r="P14" s="19"/>
      <c r="Q14" s="17"/>
      <c r="R14" s="19"/>
      <c r="S14" s="17"/>
      <c r="T14" s="17"/>
      <c r="U14" s="17"/>
    </row>
    <row r="15" spans="1:29" x14ac:dyDescent="0.2">
      <c r="H15" s="1"/>
      <c r="I15" s="1"/>
      <c r="J15" s="1"/>
      <c r="O15" s="1"/>
      <c r="P15" s="1"/>
      <c r="U15" s="1"/>
    </row>
    <row r="16" spans="1:29" x14ac:dyDescent="0.2">
      <c r="F16" s="375" t="s">
        <v>6</v>
      </c>
      <c r="G16" s="375"/>
      <c r="H16" s="7">
        <f>COUNTIF(H10:H12,"BAJA")</f>
        <v>0</v>
      </c>
      <c r="I16" s="1"/>
      <c r="J16" s="1"/>
      <c r="M16" s="375" t="s">
        <v>6</v>
      </c>
      <c r="N16" s="375"/>
      <c r="O16" s="7">
        <f>COUNTIF(O10:O12,"BAJA")</f>
        <v>0</v>
      </c>
      <c r="P16" s="1"/>
      <c r="U16" s="1"/>
    </row>
    <row r="17" spans="2:21" x14ac:dyDescent="0.2">
      <c r="F17" s="375" t="s">
        <v>5</v>
      </c>
      <c r="G17" s="375"/>
      <c r="H17" s="7">
        <f>COUNTIF(H10:H12,"MODERADA")</f>
        <v>0</v>
      </c>
      <c r="I17" s="1"/>
      <c r="J17" s="1"/>
      <c r="M17" s="375" t="s">
        <v>5</v>
      </c>
      <c r="N17" s="375"/>
      <c r="O17" s="7">
        <f>COUNTIF(O10:O12,"MODERADA")</f>
        <v>2</v>
      </c>
      <c r="P17" s="1"/>
      <c r="U17" s="1"/>
    </row>
    <row r="18" spans="2:21" x14ac:dyDescent="0.2">
      <c r="B18" s="12"/>
      <c r="D18" s="12"/>
      <c r="F18" s="375" t="s">
        <v>4</v>
      </c>
      <c r="G18" s="375"/>
      <c r="H18" s="7">
        <f>COUNTIF(H10:H12,"ALTA")</f>
        <v>2</v>
      </c>
      <c r="I18" s="1"/>
      <c r="J18" s="1"/>
      <c r="M18" s="375" t="s">
        <v>4</v>
      </c>
      <c r="N18" s="375"/>
      <c r="O18" s="7">
        <f>COUNTIF(O10:O12,"ALTA")</f>
        <v>1</v>
      </c>
      <c r="P18" s="1"/>
      <c r="U18" s="1"/>
    </row>
    <row r="19" spans="2:21" ht="15.75" x14ac:dyDescent="0.2">
      <c r="B19" s="11" t="s">
        <v>3</v>
      </c>
      <c r="D19" s="10" t="s">
        <v>2</v>
      </c>
      <c r="F19" s="375" t="s">
        <v>1</v>
      </c>
      <c r="G19" s="375"/>
      <c r="H19" s="7">
        <f>COUNTIF(H10:H12,"EXTREMA")</f>
        <v>1</v>
      </c>
      <c r="I19" s="1"/>
      <c r="J19" s="1"/>
      <c r="M19" s="375" t="s">
        <v>1</v>
      </c>
      <c r="N19" s="375"/>
      <c r="O19" s="7">
        <f>COUNTIF(O10:O12,"EXTREMA")</f>
        <v>0</v>
      </c>
      <c r="P19" s="1"/>
      <c r="U19" s="1"/>
    </row>
    <row r="20" spans="2:21" x14ac:dyDescent="0.2">
      <c r="H20" s="1"/>
      <c r="I20" s="1"/>
      <c r="J20" s="1"/>
      <c r="O20" s="1"/>
      <c r="P20" s="1"/>
      <c r="U20" s="1"/>
    </row>
    <row r="21" spans="2:21" x14ac:dyDescent="0.2">
      <c r="H21" s="1"/>
      <c r="I21" s="1"/>
      <c r="J21" s="1"/>
      <c r="O21" s="1"/>
      <c r="P21" s="1"/>
      <c r="U21" s="1"/>
    </row>
    <row r="22" spans="2:21" ht="15.75" x14ac:dyDescent="0.2">
      <c r="B22" s="6"/>
      <c r="C22" s="5"/>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ht="23.25" customHeight="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pans="1:21" x14ac:dyDescent="0.2">
      <c r="H33" s="1"/>
      <c r="I33" s="1"/>
      <c r="J33" s="1"/>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sheetData>
  <mergeCells count="35">
    <mergeCell ref="B8:B9"/>
    <mergeCell ref="C8:C9"/>
    <mergeCell ref="D8:D9"/>
    <mergeCell ref="E8:E9"/>
    <mergeCell ref="L8:L9"/>
    <mergeCell ref="U8:U9"/>
    <mergeCell ref="I8:I9"/>
    <mergeCell ref="E5:P5"/>
    <mergeCell ref="Q5:R5"/>
    <mergeCell ref="S5:U5"/>
    <mergeCell ref="E6:U6"/>
    <mergeCell ref="F19:G19"/>
    <mergeCell ref="M19:N19"/>
    <mergeCell ref="F16:G16"/>
    <mergeCell ref="M16:N16"/>
    <mergeCell ref="F17:G17"/>
    <mergeCell ref="M17:N17"/>
    <mergeCell ref="F18:G18"/>
    <mergeCell ref="M18:N18"/>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6" priority="85" operator="equal">
      <formula>"ALTA"</formula>
    </cfRule>
    <cfRule type="cellIs" dxfId="205" priority="84" operator="equal">
      <formula>"EXTREMA"</formula>
    </cfRule>
    <cfRule type="cellIs" dxfId="204" priority="87" operator="equal">
      <formula>"BAJA"</formula>
    </cfRule>
    <cfRule type="cellIs" dxfId="203" priority="86" operator="equal">
      <formula>"MODERADA"</formula>
    </cfRule>
  </conditionalFormatting>
  <conditionalFormatting sqref="H7:H9 O7:O9">
    <cfRule type="cellIs" dxfId="202" priority="12" operator="equal">
      <formula>"EXTREMA"</formula>
    </cfRule>
    <cfRule type="cellIs" dxfId="201" priority="13" operator="equal">
      <formula>"ALTA"</formula>
    </cfRule>
    <cfRule type="cellIs" dxfId="200" priority="14" operator="equal">
      <formula>"MODERADA"</formula>
    </cfRule>
    <cfRule type="cellIs" dxfId="199" priority="15" operator="equal">
      <formula>"BAJA"</formula>
    </cfRule>
  </conditionalFormatting>
  <conditionalFormatting sqref="H10:H14">
    <cfRule type="cellIs" dxfId="198" priority="21" operator="equal">
      <formula>"EXTREMA"</formula>
    </cfRule>
    <cfRule type="cellIs" dxfId="197" priority="22" operator="equal">
      <formula>"ALTA"</formula>
    </cfRule>
    <cfRule type="cellIs" dxfId="196" priority="23" operator="equal">
      <formula>"MODERADA"</formula>
    </cfRule>
    <cfRule type="cellIs" dxfId="195" priority="24" operator="equal">
      <formula>"BAJA"</formula>
    </cfRule>
  </conditionalFormatting>
  <conditionalFormatting sqref="H15:H1048576">
    <cfRule type="cellIs" dxfId="194" priority="56" operator="equal">
      <formula>"MODERADA"</formula>
    </cfRule>
    <cfRule type="cellIs" dxfId="193" priority="55" operator="equal">
      <formula>"ALTA"</formula>
    </cfRule>
    <cfRule type="cellIs" dxfId="192" priority="54" operator="equal">
      <formula>"EXTREMA"</formula>
    </cfRule>
    <cfRule type="cellIs" dxfId="191"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90" priority="5" operator="equal">
      <formula>"BAJA"</formula>
    </cfRule>
    <cfRule type="cellIs" dxfId="189" priority="4" operator="equal">
      <formula>"MODERADA"</formula>
    </cfRule>
    <cfRule type="cellIs" dxfId="188" priority="3" operator="equal">
      <formula>"ALTA"</formula>
    </cfRule>
    <cfRule type="cellIs" dxfId="187" priority="2" operator="equal">
      <formula>"EXTREMA"</formula>
    </cfRule>
  </conditionalFormatting>
  <conditionalFormatting sqref="M16:M19">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6" priority="20" operator="equal">
      <formula>"BAJA"</formula>
    </cfRule>
    <cfRule type="cellIs" dxfId="185" priority="19" operator="equal">
      <formula>"MODERADA"</formula>
    </cfRule>
    <cfRule type="cellIs" dxfId="184" priority="18" operator="equal">
      <formula>"ALTA"</formula>
    </cfRule>
    <cfRule type="cellIs" dxfId="183" priority="17" operator="equal">
      <formula>"EXTREMA"</formula>
    </cfRule>
  </conditionalFormatting>
  <conditionalFormatting sqref="O15:O1048576">
    <cfRule type="cellIs" dxfId="182" priority="27" operator="equal">
      <formula>"MODERADA"</formula>
    </cfRule>
    <cfRule type="cellIs" dxfId="181" priority="26" operator="equal">
      <formula>"ALTA"</formula>
    </cfRule>
    <cfRule type="cellIs" dxfId="180" priority="25" operator="equal">
      <formula>"EXTREMA"</formula>
    </cfRule>
    <cfRule type="cellIs" dxfId="179"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sheetPr>
  <dimension ref="A1:AC57"/>
  <sheetViews>
    <sheetView showGridLines="0" topLeftCell="L7" zoomScale="70" zoomScaleNormal="70" workbookViewId="0">
      <selection activeCell="AD4" sqref="AD4"/>
    </sheetView>
  </sheetViews>
  <sheetFormatPr baseColWidth="10" defaultColWidth="11.42578125" defaultRowHeight="12" x14ac:dyDescent="0.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34"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7.140625" style="1" hidden="1" customWidth="1"/>
    <col min="23" max="23" width="56.28515625" style="1" hidden="1" customWidth="1"/>
    <col min="24" max="24" width="13.5703125" style="1" bestFit="1" customWidth="1"/>
    <col min="25" max="25" width="67" style="1" customWidth="1"/>
    <col min="26" max="26" width="17.140625" style="1" hidden="1" customWidth="1"/>
    <col min="27" max="27" width="61.140625" style="1" hidden="1" customWidth="1"/>
    <col min="28" max="28" width="17.140625" style="1" hidden="1" customWidth="1"/>
    <col min="29" max="29" width="61.140625" style="1" hidden="1" customWidth="1"/>
    <col min="30" max="16384" width="11.42578125" style="1"/>
  </cols>
  <sheetData>
    <row r="1" spans="1:29" ht="21" customHeight="1" x14ac:dyDescent="0.35">
      <c r="B1" s="43"/>
      <c r="C1" s="43"/>
      <c r="E1" s="392" t="s">
        <v>318</v>
      </c>
      <c r="F1" s="392"/>
      <c r="G1" s="392"/>
      <c r="H1" s="392"/>
      <c r="I1" s="392"/>
      <c r="J1" s="392"/>
      <c r="K1" s="392"/>
      <c r="L1" s="392"/>
      <c r="M1" s="392"/>
      <c r="N1" s="392"/>
      <c r="O1" s="392"/>
      <c r="P1" s="392"/>
      <c r="Q1" s="392"/>
      <c r="R1" s="392"/>
      <c r="S1" s="392"/>
      <c r="T1" s="392"/>
      <c r="U1" s="392"/>
    </row>
    <row r="2" spans="1:29" ht="39" customHeight="1" x14ac:dyDescent="0.35">
      <c r="B2" s="43"/>
      <c r="C2" s="43"/>
      <c r="E2" s="392" t="s">
        <v>319</v>
      </c>
      <c r="F2" s="392"/>
      <c r="G2" s="392"/>
      <c r="H2" s="392"/>
      <c r="I2" s="392"/>
      <c r="J2" s="392"/>
      <c r="K2" s="392"/>
      <c r="L2" s="392"/>
      <c r="M2" s="392"/>
      <c r="N2" s="392"/>
      <c r="O2" s="392"/>
      <c r="P2" s="392"/>
      <c r="Q2" s="392"/>
      <c r="R2" s="392"/>
      <c r="S2" s="392"/>
      <c r="T2" s="392"/>
      <c r="U2" s="392"/>
    </row>
    <row r="3" spans="1:29" ht="57.75" customHeight="1" x14ac:dyDescent="0.35">
      <c r="B3" s="43"/>
      <c r="C3" s="43"/>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87" t="s">
        <v>66</v>
      </c>
      <c r="E5" s="420" t="s">
        <v>137</v>
      </c>
      <c r="F5" s="420"/>
      <c r="G5" s="420"/>
      <c r="H5" s="420"/>
      <c r="I5" s="420"/>
      <c r="J5" s="420"/>
      <c r="K5" s="420"/>
      <c r="L5" s="420"/>
      <c r="M5" s="420"/>
      <c r="N5" s="420"/>
      <c r="O5" s="420"/>
      <c r="P5" s="420"/>
      <c r="Q5" s="421" t="s">
        <v>64</v>
      </c>
      <c r="R5" s="421"/>
      <c r="S5" s="422">
        <v>2023</v>
      </c>
      <c r="T5" s="422"/>
      <c r="U5" s="423"/>
    </row>
    <row r="6" spans="1:29" s="15" customFormat="1" ht="45.75" customHeight="1" thickBot="1" x14ac:dyDescent="0.3">
      <c r="A6" s="13"/>
      <c r="D6" s="288" t="s">
        <v>63</v>
      </c>
      <c r="E6" s="429" t="s">
        <v>138</v>
      </c>
      <c r="F6" s="429"/>
      <c r="G6" s="429"/>
      <c r="H6" s="429"/>
      <c r="I6" s="429"/>
      <c r="J6" s="429"/>
      <c r="K6" s="429"/>
      <c r="L6" s="429"/>
      <c r="M6" s="429"/>
      <c r="N6" s="429"/>
      <c r="O6" s="429"/>
      <c r="P6" s="429"/>
      <c r="Q6" s="429"/>
      <c r="R6" s="429"/>
      <c r="S6" s="429"/>
      <c r="T6" s="429"/>
      <c r="U6" s="430"/>
    </row>
    <row r="7" spans="1:29" s="15" customFormat="1" ht="15" x14ac:dyDescent="0.25">
      <c r="A7" s="13"/>
      <c r="B7" s="34"/>
      <c r="C7" s="34"/>
      <c r="H7" s="33"/>
      <c r="I7" s="25"/>
      <c r="J7" s="25"/>
      <c r="O7" s="33"/>
      <c r="P7" s="33"/>
      <c r="U7" s="33"/>
    </row>
    <row r="8" spans="1:29" s="25" customFormat="1" ht="56.25" customHeight="1" x14ac:dyDescent="0.25">
      <c r="A8" s="13"/>
      <c r="B8" s="367" t="s">
        <v>61</v>
      </c>
      <c r="C8" s="367" t="s">
        <v>60</v>
      </c>
      <c r="D8" s="367" t="s">
        <v>58</v>
      </c>
      <c r="E8" s="393" t="s">
        <v>57</v>
      </c>
      <c r="F8" s="367" t="s">
        <v>56</v>
      </c>
      <c r="G8" s="367"/>
      <c r="H8" s="359" t="s">
        <v>51</v>
      </c>
      <c r="I8" s="369" t="s">
        <v>55</v>
      </c>
      <c r="J8" s="371" t="s">
        <v>54</v>
      </c>
      <c r="K8" s="372"/>
      <c r="L8" s="394" t="s">
        <v>53</v>
      </c>
      <c r="M8" s="367" t="s">
        <v>52</v>
      </c>
      <c r="N8" s="367"/>
      <c r="O8" s="359" t="s">
        <v>51</v>
      </c>
      <c r="P8" s="393" t="s">
        <v>50</v>
      </c>
      <c r="Q8" s="367" t="s">
        <v>49</v>
      </c>
      <c r="R8" s="368" t="s">
        <v>48</v>
      </c>
      <c r="S8" s="367" t="s">
        <v>47</v>
      </c>
      <c r="T8" s="369" t="s">
        <v>46</v>
      </c>
      <c r="U8" s="367" t="s">
        <v>45</v>
      </c>
      <c r="V8" s="358" t="s">
        <v>649</v>
      </c>
      <c r="W8" s="358"/>
      <c r="X8" s="358" t="s">
        <v>733</v>
      </c>
      <c r="Y8" s="358"/>
      <c r="Z8" s="358" t="s">
        <v>650</v>
      </c>
      <c r="AA8" s="358"/>
      <c r="AB8" s="358" t="s">
        <v>651</v>
      </c>
      <c r="AC8" s="358"/>
    </row>
    <row r="9" spans="1:29" s="25" customFormat="1" ht="90" customHeight="1" x14ac:dyDescent="0.25">
      <c r="A9" s="13"/>
      <c r="B9" s="367"/>
      <c r="C9" s="367"/>
      <c r="D9" s="367"/>
      <c r="E9" s="393"/>
      <c r="F9" s="32" t="s">
        <v>41</v>
      </c>
      <c r="G9" s="31" t="s">
        <v>40</v>
      </c>
      <c r="H9" s="360"/>
      <c r="I9" s="370"/>
      <c r="J9" s="30" t="s">
        <v>43</v>
      </c>
      <c r="K9" s="29" t="s">
        <v>42</v>
      </c>
      <c r="L9" s="395"/>
      <c r="M9" s="28" t="s">
        <v>41</v>
      </c>
      <c r="N9" s="27" t="s">
        <v>40</v>
      </c>
      <c r="O9" s="360"/>
      <c r="P9" s="393"/>
      <c r="Q9" s="367"/>
      <c r="R9" s="368"/>
      <c r="S9" s="367"/>
      <c r="T9" s="370"/>
      <c r="U9" s="367"/>
      <c r="V9" s="26" t="s">
        <v>626</v>
      </c>
      <c r="W9" s="26" t="s">
        <v>39</v>
      </c>
      <c r="X9" s="26" t="s">
        <v>626</v>
      </c>
      <c r="Y9" s="26" t="s">
        <v>39</v>
      </c>
      <c r="Z9" s="26" t="s">
        <v>626</v>
      </c>
      <c r="AA9" s="26" t="s">
        <v>39</v>
      </c>
      <c r="AB9" s="26" t="s">
        <v>626</v>
      </c>
      <c r="AC9" s="26" t="s">
        <v>39</v>
      </c>
    </row>
    <row r="10" spans="1:29" s="15" customFormat="1" ht="231" customHeight="1" x14ac:dyDescent="0.25">
      <c r="A10" s="23"/>
      <c r="B10" s="17" t="s">
        <v>139</v>
      </c>
      <c r="C10" s="22" t="s">
        <v>140</v>
      </c>
      <c r="D10" s="17" t="s">
        <v>141</v>
      </c>
      <c r="E10" s="18" t="s">
        <v>142</v>
      </c>
      <c r="F10" s="17">
        <v>3</v>
      </c>
      <c r="G10" s="17">
        <v>4</v>
      </c>
      <c r="H10" s="20" t="str">
        <f>INDEX([5]Listas!$L$4:$P$8,F10,G10)</f>
        <v>EXTREMA</v>
      </c>
      <c r="I10" s="21" t="s">
        <v>143</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144</v>
      </c>
      <c r="Q10" s="17" t="s">
        <v>145</v>
      </c>
      <c r="R10" s="18" t="s">
        <v>94</v>
      </c>
      <c r="S10" s="17" t="s">
        <v>146</v>
      </c>
      <c r="T10" s="17" t="s">
        <v>147</v>
      </c>
      <c r="U10" s="17" t="s">
        <v>148</v>
      </c>
      <c r="V10" s="67">
        <v>0.7</v>
      </c>
      <c r="W10" s="66" t="s">
        <v>716</v>
      </c>
      <c r="X10" s="67">
        <v>0.15</v>
      </c>
      <c r="Y10" s="66" t="s">
        <v>759</v>
      </c>
      <c r="Z10" s="67"/>
      <c r="AA10" s="270"/>
      <c r="AB10" s="67"/>
      <c r="AC10" s="270"/>
    </row>
    <row r="11" spans="1:29" s="15" customFormat="1" ht="130.5" customHeight="1" x14ac:dyDescent="0.25">
      <c r="A11" s="23"/>
      <c r="B11" s="17" t="s">
        <v>149</v>
      </c>
      <c r="C11" s="22" t="s">
        <v>150</v>
      </c>
      <c r="D11" s="17" t="s">
        <v>151</v>
      </c>
      <c r="E11" s="18" t="s">
        <v>98</v>
      </c>
      <c r="F11" s="17">
        <v>1</v>
      </c>
      <c r="G11" s="17">
        <v>4</v>
      </c>
      <c r="H11" s="20" t="str">
        <f>INDEX([5]Listas!$L$4:$P$8,F11,G11)</f>
        <v>ALTA</v>
      </c>
      <c r="I11" s="21" t="s">
        <v>152</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f>IF('[5]Evaluación de Controles'!H27="X",IF(L11&gt;75,IF(G11&gt;2,G11-2,IF(G11&gt;1,G11-1,G11)),IF(L11&gt;50,IF(G11&gt;1,G11-1,G11),G11)),G11)</f>
        <v>4</v>
      </c>
      <c r="O11" s="20" t="str">
        <f>INDEX([5]Listas!$L$4:$P$8,M11,N11)</f>
        <v>ALTA</v>
      </c>
      <c r="P11" s="19" t="s">
        <v>96</v>
      </c>
      <c r="Q11" s="17" t="s">
        <v>153</v>
      </c>
      <c r="R11" s="18" t="s">
        <v>154</v>
      </c>
      <c r="S11" s="17" t="s">
        <v>146</v>
      </c>
      <c r="T11" s="17" t="s">
        <v>155</v>
      </c>
      <c r="U11" s="17" t="s">
        <v>156</v>
      </c>
      <c r="V11" s="67">
        <v>1</v>
      </c>
      <c r="W11" s="66" t="s">
        <v>715</v>
      </c>
      <c r="X11" s="67">
        <v>1</v>
      </c>
      <c r="Y11" s="66" t="s">
        <v>715</v>
      </c>
      <c r="Z11" s="67"/>
      <c r="AA11" s="270"/>
      <c r="AB11" s="67"/>
      <c r="AC11" s="270"/>
    </row>
    <row r="12" spans="1:29" s="15" customFormat="1" ht="141" customHeight="1" x14ac:dyDescent="0.25">
      <c r="A12" s="23"/>
      <c r="B12" s="17" t="s">
        <v>157</v>
      </c>
      <c r="C12" s="22" t="s">
        <v>158</v>
      </c>
      <c r="D12" s="17" t="s">
        <v>159</v>
      </c>
      <c r="E12" s="18" t="s">
        <v>142</v>
      </c>
      <c r="F12" s="17">
        <v>3</v>
      </c>
      <c r="G12" s="17">
        <v>5</v>
      </c>
      <c r="H12" s="20" t="str">
        <f>INDEX([5]Listas!$L$4:$P$8,F12,G12)</f>
        <v>EXTREMA</v>
      </c>
      <c r="I12" s="21" t="s">
        <v>160</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144</v>
      </c>
      <c r="Q12" s="17" t="s">
        <v>161</v>
      </c>
      <c r="R12" s="18" t="s">
        <v>162</v>
      </c>
      <c r="S12" s="17" t="s">
        <v>146</v>
      </c>
      <c r="T12" s="17" t="s">
        <v>163</v>
      </c>
      <c r="U12" s="17" t="s">
        <v>164</v>
      </c>
      <c r="V12" s="67">
        <v>1</v>
      </c>
      <c r="W12" s="66" t="s">
        <v>714</v>
      </c>
      <c r="X12" s="67">
        <v>1</v>
      </c>
      <c r="Y12" s="66" t="s">
        <v>714</v>
      </c>
      <c r="Z12" s="67"/>
      <c r="AA12" s="270"/>
      <c r="AB12" s="67"/>
      <c r="AC12" s="270"/>
    </row>
    <row r="13" spans="1:29" s="15" customFormat="1" ht="213.75" customHeight="1" x14ac:dyDescent="0.25">
      <c r="A13" s="23"/>
      <c r="B13" s="17" t="s">
        <v>165</v>
      </c>
      <c r="C13" s="22" t="s">
        <v>166</v>
      </c>
      <c r="D13" s="17" t="s">
        <v>167</v>
      </c>
      <c r="E13" s="18" t="s">
        <v>98</v>
      </c>
      <c r="F13" s="17">
        <v>3</v>
      </c>
      <c r="G13" s="17">
        <v>3</v>
      </c>
      <c r="H13" s="20" t="str">
        <f>INDEX([5]Listas!$L$4:$P$8,F13,G13)</f>
        <v>ALTA</v>
      </c>
      <c r="I13" s="21" t="s">
        <v>168</v>
      </c>
      <c r="J13" s="19" t="s">
        <v>169</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f>IF('[5]Evaluación de Controles'!H29="X",IF(L13&gt;75,IF(G13&gt;2,G13-2,IF(G13&gt;1,G13-1,G13)),IF(L13&gt;50,IF(G13&gt;1,G13-1,G13),G13)),G13)</f>
        <v>3</v>
      </c>
      <c r="O13" s="20" t="str">
        <f>INDEX([5]Listas!$L$4:$P$8,M13,N13)</f>
        <v>ALTA</v>
      </c>
      <c r="P13" s="19" t="s">
        <v>144</v>
      </c>
      <c r="Q13" s="17" t="s">
        <v>646</v>
      </c>
      <c r="R13" s="18" t="s">
        <v>154</v>
      </c>
      <c r="S13" s="17" t="s">
        <v>146</v>
      </c>
      <c r="T13" s="17" t="s">
        <v>171</v>
      </c>
      <c r="U13" s="17" t="s">
        <v>645</v>
      </c>
      <c r="V13" s="67">
        <v>0</v>
      </c>
      <c r="W13" s="66" t="s">
        <v>717</v>
      </c>
      <c r="X13" s="67">
        <v>0</v>
      </c>
      <c r="Y13" s="66" t="s">
        <v>717</v>
      </c>
      <c r="Z13" s="67"/>
      <c r="AA13" s="270"/>
      <c r="AB13" s="67"/>
      <c r="AC13" s="270"/>
    </row>
    <row r="14" spans="1:29" s="15" customFormat="1" ht="145.5" customHeight="1" x14ac:dyDescent="0.25">
      <c r="A14" s="23"/>
      <c r="B14" s="17" t="s">
        <v>173</v>
      </c>
      <c r="C14" s="22" t="s">
        <v>174</v>
      </c>
      <c r="D14" s="17" t="s">
        <v>175</v>
      </c>
      <c r="E14" s="18" t="s">
        <v>142</v>
      </c>
      <c r="F14" s="17">
        <v>2</v>
      </c>
      <c r="G14" s="17">
        <v>2</v>
      </c>
      <c r="H14" s="20" t="str">
        <f>INDEX([5]Listas!$L$4:$P$8,F14,G14)</f>
        <v>BAJA</v>
      </c>
      <c r="I14" s="21" t="s">
        <v>176</v>
      </c>
      <c r="J14" s="19" t="s">
        <v>12</v>
      </c>
      <c r="K14" s="19" t="s">
        <v>41</v>
      </c>
      <c r="L14" s="17">
        <v>80</v>
      </c>
      <c r="M14" s="17">
        <v>2</v>
      </c>
      <c r="N14" s="17">
        <v>2</v>
      </c>
      <c r="O14" s="20" t="s">
        <v>177</v>
      </c>
      <c r="P14" s="19" t="s">
        <v>144</v>
      </c>
      <c r="Q14" s="17" t="s">
        <v>178</v>
      </c>
      <c r="R14" s="18" t="s">
        <v>179</v>
      </c>
      <c r="S14" s="17" t="s">
        <v>146</v>
      </c>
      <c r="T14" s="17" t="s">
        <v>180</v>
      </c>
      <c r="U14" s="17" t="s">
        <v>181</v>
      </c>
      <c r="V14" s="67">
        <v>1</v>
      </c>
      <c r="W14" s="66" t="s">
        <v>718</v>
      </c>
      <c r="X14" s="67">
        <v>1</v>
      </c>
      <c r="Y14" s="66" t="s">
        <v>718</v>
      </c>
      <c r="Z14" s="67"/>
      <c r="AA14" s="270"/>
      <c r="AB14" s="67"/>
      <c r="AC14" s="270"/>
    </row>
    <row r="15" spans="1:29" x14ac:dyDescent="0.2">
      <c r="C15" s="14"/>
      <c r="L15" s="8"/>
    </row>
    <row r="16" spans="1:29" x14ac:dyDescent="0.2">
      <c r="B16" s="9"/>
      <c r="C16" s="9"/>
      <c r="D16" s="9"/>
      <c r="E16" s="9"/>
      <c r="F16" s="375" t="s">
        <v>6</v>
      </c>
      <c r="G16" s="375"/>
      <c r="H16" s="7">
        <f>COUNTIF(H10:H13,"BAJA")</f>
        <v>0</v>
      </c>
      <c r="L16" s="8"/>
      <c r="M16" s="375" t="s">
        <v>6</v>
      </c>
      <c r="N16" s="375"/>
      <c r="O16" s="7">
        <f>COUNTIF(O10:O13,"BAJA")</f>
        <v>0</v>
      </c>
    </row>
    <row r="17" spans="2:21" x14ac:dyDescent="0.2">
      <c r="B17" s="411"/>
      <c r="C17" s="411"/>
      <c r="D17" s="411"/>
      <c r="E17" s="411"/>
      <c r="F17" s="375" t="s">
        <v>5</v>
      </c>
      <c r="G17" s="375"/>
      <c r="H17" s="7">
        <f>COUNTIF(H10:H13,"MODERADA")</f>
        <v>0</v>
      </c>
      <c r="L17" s="9"/>
      <c r="M17" s="375" t="s">
        <v>5</v>
      </c>
      <c r="N17" s="375"/>
      <c r="O17" s="7">
        <f>COUNTIF(O10:O13,"MODERADA")</f>
        <v>0</v>
      </c>
    </row>
    <row r="18" spans="2:21" x14ac:dyDescent="0.2">
      <c r="F18" s="375" t="s">
        <v>4</v>
      </c>
      <c r="G18" s="375"/>
      <c r="H18" s="7">
        <f>COUNTIF(H10:H13,"ALTA")</f>
        <v>2</v>
      </c>
      <c r="M18" s="375" t="s">
        <v>4</v>
      </c>
      <c r="N18" s="375"/>
      <c r="O18" s="7">
        <f>COUNTIF(O10:O13,"ALTA")</f>
        <v>3</v>
      </c>
      <c r="P18" s="1"/>
      <c r="U18" s="1"/>
    </row>
    <row r="19" spans="2:21" x14ac:dyDescent="0.2">
      <c r="B19" s="12"/>
      <c r="D19" s="12"/>
      <c r="F19" s="375" t="s">
        <v>1</v>
      </c>
      <c r="G19" s="375"/>
      <c r="H19" s="7">
        <f>COUNTIF(H10:H13,"EXTREMA")</f>
        <v>2</v>
      </c>
      <c r="M19" s="375" t="s">
        <v>1</v>
      </c>
      <c r="N19" s="375"/>
      <c r="O19" s="7">
        <f>COUNTIF(O10:O13,"EXTREMA")</f>
        <v>1</v>
      </c>
      <c r="P19" s="1"/>
      <c r="U19" s="1"/>
    </row>
    <row r="20" spans="2:21" ht="15.75" x14ac:dyDescent="0.2">
      <c r="B20" s="11" t="s">
        <v>3</v>
      </c>
      <c r="D20" s="10" t="s">
        <v>2</v>
      </c>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sheetData>
  <mergeCells count="36">
    <mergeCell ref="B8:B9"/>
    <mergeCell ref="M8:N8"/>
    <mergeCell ref="O8:O9"/>
    <mergeCell ref="M16:N16"/>
    <mergeCell ref="R8:R9"/>
    <mergeCell ref="C8:C9"/>
    <mergeCell ref="F16:G16"/>
    <mergeCell ref="I8:I9"/>
    <mergeCell ref="D8:D9"/>
    <mergeCell ref="E8:E9"/>
    <mergeCell ref="F8:G8"/>
    <mergeCell ref="H8:H9"/>
    <mergeCell ref="J8:K8"/>
    <mergeCell ref="L8:L9"/>
    <mergeCell ref="F19:G19"/>
    <mergeCell ref="M19:N19"/>
    <mergeCell ref="B17:E17"/>
    <mergeCell ref="F17:G17"/>
    <mergeCell ref="M17:N17"/>
    <mergeCell ref="F18:G18"/>
    <mergeCell ref="M18:N18"/>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8" priority="7" operator="equal">
      <formula>"EXTREMA"</formula>
    </cfRule>
    <cfRule type="cellIs" dxfId="177" priority="8" operator="equal">
      <formula>"ALTA"</formula>
    </cfRule>
    <cfRule type="cellIs" dxfId="176" priority="9" operator="equal">
      <formula>"MODERADA"</formula>
    </cfRule>
    <cfRule type="cellIs" dxfId="175" priority="10" operator="equal">
      <formula>"BAJA"</formula>
    </cfRule>
  </conditionalFormatting>
  <conditionalFormatting sqref="H7:H9 O7:O9">
    <cfRule type="cellIs" dxfId="174" priority="12" operator="equal">
      <formula>"EXTREMA"</formula>
    </cfRule>
    <cfRule type="cellIs" dxfId="173" priority="13" operator="equal">
      <formula>"ALTA"</formula>
    </cfRule>
    <cfRule type="cellIs" dxfId="172" priority="14" operator="equal">
      <formula>"MODERADA"</formula>
    </cfRule>
    <cfRule type="cellIs" dxfId="171" priority="15" operator="equal">
      <formula>"BAJA"</formula>
    </cfRule>
  </conditionalFormatting>
  <conditionalFormatting sqref="H10:H14">
    <cfRule type="cellIs" dxfId="170" priority="23" operator="equal">
      <formula>"BAJA"</formula>
    </cfRule>
    <cfRule type="cellIs" dxfId="169" priority="22" operator="equal">
      <formula>"MODERADA"</formula>
    </cfRule>
    <cfRule type="cellIs" dxfId="168" priority="21" operator="equal">
      <formula>"ALTA"</formula>
    </cfRule>
    <cfRule type="cellIs" dxfId="167" priority="20" operator="equal">
      <formula>"EXTREMA"</formula>
    </cfRule>
  </conditionalFormatting>
  <conditionalFormatting sqref="H15:H1048576">
    <cfRule type="cellIs" dxfId="166" priority="40" operator="equal">
      <formula>"MODERADA"</formula>
    </cfRule>
    <cfRule type="cellIs" dxfId="165" priority="39" operator="equal">
      <formula>"ALTA"</formula>
    </cfRule>
    <cfRule type="cellIs" dxfId="164" priority="38" operator="equal">
      <formula>"EXTREMA"</formula>
    </cfRule>
    <cfRule type="cellIs" dxfId="163"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62" priority="5" operator="equal">
      <formula>"BAJA"</formula>
    </cfRule>
    <cfRule type="cellIs" dxfId="161" priority="4" operator="equal">
      <formula>"MODERADA"</formula>
    </cfRule>
    <cfRule type="cellIs" dxfId="160" priority="3" operator="equal">
      <formula>"ALTA"</formula>
    </cfRule>
    <cfRule type="cellIs" dxfId="159" priority="2" operator="equal">
      <formula>"EXTREMA"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8" priority="18" operator="equal">
      <formula>"MODERADA"</formula>
    </cfRule>
    <cfRule type="cellIs" dxfId="157" priority="17" operator="equal">
      <formula>"ALTA"</formula>
    </cfRule>
    <cfRule type="cellIs" dxfId="156" priority="16" operator="equal">
      <formula>"EXTREMA"</formula>
    </cfRule>
    <cfRule type="cellIs" dxfId="155" priority="19" operator="equal">
      <formula>"BAJA"</formula>
    </cfRule>
  </conditionalFormatting>
  <conditionalFormatting sqref="O15:O1048576">
    <cfRule type="cellIs" dxfId="154" priority="24" operator="equal">
      <formula>"EXTREMA"</formula>
    </cfRule>
    <cfRule type="cellIs" dxfId="153" priority="25" operator="equal">
      <formula>"ALTA"</formula>
    </cfRule>
    <cfRule type="cellIs" dxfId="152" priority="26" operator="equal">
      <formula>"MODERADA"</formula>
    </cfRule>
    <cfRule type="cellIs" dxfId="151"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fitToPage="1"/>
  </sheetPr>
  <dimension ref="A1:AC38"/>
  <sheetViews>
    <sheetView showGridLines="0" topLeftCell="Q8" zoomScale="70" zoomScaleNormal="70" workbookViewId="0">
      <selection activeCell="Y10" sqref="Y10"/>
    </sheetView>
  </sheetViews>
  <sheetFormatPr baseColWidth="10" defaultColWidth="11.42578125" defaultRowHeight="12" x14ac:dyDescent="0.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3.28515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19.140625" style="1" customWidth="1"/>
    <col min="21" max="21" width="30.140625" style="2" customWidth="1"/>
    <col min="22" max="22" width="14.85546875" style="1" hidden="1" customWidth="1"/>
    <col min="23" max="23" width="56.42578125" style="1" hidden="1" customWidth="1"/>
    <col min="24" max="24" width="14.85546875" style="1" bestFit="1" customWidth="1"/>
    <col min="25" max="25" width="73" style="1" customWidth="1"/>
    <col min="26" max="26" width="14.85546875" style="1" hidden="1" customWidth="1"/>
    <col min="27" max="27" width="61.140625" style="1" hidden="1" customWidth="1"/>
    <col min="28" max="28" width="13.5703125" style="1" hidden="1" customWidth="1"/>
    <col min="29" max="29" width="61.140625" style="1" hidden="1" customWidth="1"/>
    <col min="30" max="16384" width="11.42578125" style="1"/>
  </cols>
  <sheetData>
    <row r="1" spans="1:29" ht="27.75" customHeight="1" x14ac:dyDescent="0.35">
      <c r="B1" s="43"/>
      <c r="C1" s="43"/>
      <c r="D1" s="43"/>
      <c r="E1" s="392" t="s">
        <v>318</v>
      </c>
      <c r="F1" s="392"/>
      <c r="G1" s="392"/>
      <c r="H1" s="392"/>
      <c r="I1" s="392"/>
      <c r="J1" s="392"/>
      <c r="K1" s="392"/>
      <c r="L1" s="392"/>
      <c r="M1" s="392"/>
      <c r="N1" s="392"/>
      <c r="O1" s="392"/>
      <c r="P1" s="392"/>
      <c r="Q1" s="392"/>
      <c r="R1" s="392"/>
      <c r="S1" s="392"/>
      <c r="T1" s="392"/>
      <c r="U1" s="392"/>
    </row>
    <row r="2" spans="1:29" ht="30.75" customHeight="1" x14ac:dyDescent="0.35">
      <c r="B2" s="43"/>
      <c r="C2" s="43"/>
      <c r="D2" s="43"/>
      <c r="E2" s="392" t="s">
        <v>319</v>
      </c>
      <c r="F2" s="392"/>
      <c r="G2" s="392"/>
      <c r="H2" s="392"/>
      <c r="I2" s="392"/>
      <c r="J2" s="392"/>
      <c r="K2" s="392"/>
      <c r="L2" s="392"/>
      <c r="M2" s="392"/>
      <c r="N2" s="392"/>
      <c r="O2" s="392"/>
      <c r="P2" s="392"/>
      <c r="Q2" s="392"/>
      <c r="R2" s="392"/>
      <c r="S2" s="392"/>
      <c r="T2" s="392"/>
      <c r="U2" s="392"/>
    </row>
    <row r="3" spans="1:29" ht="39.75" customHeight="1" thickBot="1" x14ac:dyDescent="0.4">
      <c r="B3" s="43"/>
      <c r="C3" s="43"/>
      <c r="D3" s="43"/>
      <c r="G3" s="36"/>
      <c r="H3" s="36"/>
      <c r="I3" s="36"/>
      <c r="J3" s="36"/>
      <c r="K3" s="37"/>
      <c r="L3" s="36"/>
      <c r="M3" s="36"/>
      <c r="N3" s="36"/>
      <c r="O3" s="36"/>
      <c r="P3" s="1"/>
      <c r="R3" s="3"/>
      <c r="S3" s="3"/>
      <c r="U3" s="1"/>
    </row>
    <row r="4" spans="1:29" ht="28.5" x14ac:dyDescent="0.35">
      <c r="B4" s="38"/>
      <c r="C4" s="38"/>
      <c r="D4" s="431" t="s">
        <v>66</v>
      </c>
      <c r="E4" s="432"/>
      <c r="F4" s="420" t="s">
        <v>414</v>
      </c>
      <c r="G4" s="420"/>
      <c r="H4" s="420"/>
      <c r="I4" s="420"/>
      <c r="J4" s="420"/>
      <c r="K4" s="420"/>
      <c r="L4" s="420"/>
      <c r="M4" s="420"/>
      <c r="N4" s="420"/>
      <c r="O4" s="420"/>
      <c r="P4" s="420"/>
      <c r="Q4" s="420"/>
      <c r="R4" s="421" t="s">
        <v>64</v>
      </c>
      <c r="S4" s="421"/>
      <c r="T4" s="422">
        <v>2023</v>
      </c>
      <c r="U4" s="422"/>
    </row>
    <row r="5" spans="1:29" ht="21.75" thickBot="1" x14ac:dyDescent="0.4">
      <c r="B5" s="38"/>
      <c r="C5" s="38"/>
      <c r="D5" s="433" t="s">
        <v>63</v>
      </c>
      <c r="E5" s="434"/>
      <c r="F5" s="429" t="s">
        <v>627</v>
      </c>
      <c r="G5" s="429"/>
      <c r="H5" s="429"/>
      <c r="I5" s="429"/>
      <c r="J5" s="429"/>
      <c r="K5" s="429"/>
      <c r="L5" s="429"/>
      <c r="M5" s="429"/>
      <c r="N5" s="429"/>
      <c r="O5" s="429"/>
      <c r="P5" s="429"/>
      <c r="Q5" s="429"/>
      <c r="R5" s="429"/>
      <c r="S5" s="429"/>
      <c r="T5" s="429"/>
      <c r="U5" s="429"/>
    </row>
    <row r="6" spans="1:29" s="15" customFormat="1" ht="15" x14ac:dyDescent="0.25">
      <c r="A6" s="13"/>
      <c r="B6" s="34"/>
      <c r="C6" s="34"/>
      <c r="H6" s="33"/>
      <c r="I6" s="25"/>
      <c r="J6" s="25"/>
      <c r="O6" s="33"/>
      <c r="P6" s="33"/>
      <c r="U6" s="33"/>
    </row>
    <row r="7" spans="1:29" s="25" customFormat="1" ht="30" customHeight="1" x14ac:dyDescent="0.25">
      <c r="A7" s="13"/>
      <c r="B7" s="367" t="s">
        <v>61</v>
      </c>
      <c r="C7" s="367" t="s">
        <v>60</v>
      </c>
      <c r="D7" s="367" t="s">
        <v>58</v>
      </c>
      <c r="E7" s="393" t="s">
        <v>57</v>
      </c>
      <c r="F7" s="367" t="s">
        <v>56</v>
      </c>
      <c r="G7" s="367"/>
      <c r="H7" s="359" t="s">
        <v>51</v>
      </c>
      <c r="I7" s="369" t="s">
        <v>55</v>
      </c>
      <c r="J7" s="371" t="s">
        <v>54</v>
      </c>
      <c r="K7" s="372"/>
      <c r="L7" s="394" t="s">
        <v>53</v>
      </c>
      <c r="M7" s="367" t="s">
        <v>52</v>
      </c>
      <c r="N7" s="367"/>
      <c r="O7" s="359" t="s">
        <v>51</v>
      </c>
      <c r="P7" s="393" t="s">
        <v>50</v>
      </c>
      <c r="Q7" s="367" t="s">
        <v>49</v>
      </c>
      <c r="R7" s="368" t="s">
        <v>48</v>
      </c>
      <c r="S7" s="367" t="s">
        <v>184</v>
      </c>
      <c r="T7" s="369" t="s">
        <v>46</v>
      </c>
      <c r="U7" s="367" t="s">
        <v>45</v>
      </c>
      <c r="V7" s="358" t="s">
        <v>649</v>
      </c>
      <c r="W7" s="358"/>
      <c r="X7" s="358" t="s">
        <v>734</v>
      </c>
      <c r="Y7" s="358"/>
      <c r="Z7" s="358" t="s">
        <v>650</v>
      </c>
      <c r="AA7" s="358"/>
      <c r="AB7" s="358" t="s">
        <v>651</v>
      </c>
      <c r="AC7" s="358"/>
    </row>
    <row r="8" spans="1:29" s="25" customFormat="1" ht="88.5" customHeight="1" x14ac:dyDescent="0.25">
      <c r="A8" s="13"/>
      <c r="B8" s="367"/>
      <c r="C8" s="367"/>
      <c r="D8" s="367"/>
      <c r="E8" s="393"/>
      <c r="F8" s="32" t="s">
        <v>41</v>
      </c>
      <c r="G8" s="31" t="s">
        <v>40</v>
      </c>
      <c r="H8" s="360"/>
      <c r="I8" s="370"/>
      <c r="J8" s="30" t="s">
        <v>43</v>
      </c>
      <c r="K8" s="29" t="s">
        <v>42</v>
      </c>
      <c r="L8" s="395"/>
      <c r="M8" s="28" t="s">
        <v>41</v>
      </c>
      <c r="N8" s="27" t="s">
        <v>40</v>
      </c>
      <c r="O8" s="360"/>
      <c r="P8" s="393"/>
      <c r="Q8" s="367"/>
      <c r="R8" s="368"/>
      <c r="S8" s="367"/>
      <c r="T8" s="370"/>
      <c r="U8" s="367"/>
      <c r="V8" s="26" t="s">
        <v>626</v>
      </c>
      <c r="W8" s="26" t="s">
        <v>39</v>
      </c>
      <c r="X8" s="26" t="s">
        <v>626</v>
      </c>
      <c r="Y8" s="26" t="s">
        <v>39</v>
      </c>
      <c r="Z8" s="26" t="s">
        <v>626</v>
      </c>
      <c r="AA8" s="26" t="s">
        <v>39</v>
      </c>
      <c r="AB8" s="26" t="s">
        <v>626</v>
      </c>
      <c r="AC8" s="26" t="s">
        <v>39</v>
      </c>
    </row>
    <row r="9" spans="1:29" s="15" customFormat="1" ht="121.5" customHeight="1" x14ac:dyDescent="0.25">
      <c r="A9" s="23"/>
      <c r="B9" s="17" t="s">
        <v>272</v>
      </c>
      <c r="C9" s="22" t="s">
        <v>273</v>
      </c>
      <c r="D9" s="17" t="s">
        <v>274</v>
      </c>
      <c r="E9" s="18" t="s">
        <v>85</v>
      </c>
      <c r="F9" s="17">
        <v>2</v>
      </c>
      <c r="G9" s="17">
        <v>2</v>
      </c>
      <c r="H9" s="20" t="str">
        <f>INDEX([6]Listas!$L$4:$P$8,F9,G9)</f>
        <v>BAJA</v>
      </c>
      <c r="I9" s="21" t="s">
        <v>275</v>
      </c>
      <c r="J9" s="19" t="s">
        <v>12</v>
      </c>
      <c r="K9" s="19">
        <f>IF('[6]Evaluación de Controles'!F28="X","Probabilidad",IF('[6]Evaluación de Controles'!H28="X","Impacto",))</f>
        <v>0</v>
      </c>
      <c r="L9" s="17">
        <f>'[6]Evaluación de Controles'!X28</f>
        <v>0</v>
      </c>
      <c r="M9" s="17">
        <f>IF('[6]Evaluación de Controles'!F28="X",IF(L9&gt;75,IF(F9&gt;2,F9-2,IF(F9&gt;1,F9-1,F9)),IF(L9&gt;50,IF(F9&gt;1,F9-1,F9),F9)),F9)</f>
        <v>2</v>
      </c>
      <c r="N9" s="17">
        <f>IF('[6]Evaluación de Controles'!H28="X",IF(L9&gt;75,IF(G9&gt;2,G9-2,IF(G9&gt;1,G9-1,G9)),IF(L9&gt;50,IF(G9&gt;1,G9-1,G9),G9)),G9)</f>
        <v>2</v>
      </c>
      <c r="O9" s="20" t="str">
        <f>INDEX([6]Listas!$L$4:$P$8,M9,N9)</f>
        <v>BAJA</v>
      </c>
      <c r="P9" s="19" t="s">
        <v>144</v>
      </c>
      <c r="Q9" s="17" t="s">
        <v>276</v>
      </c>
      <c r="R9" s="18" t="s">
        <v>242</v>
      </c>
      <c r="S9" s="17" t="s">
        <v>277</v>
      </c>
      <c r="T9" s="17" t="s">
        <v>278</v>
      </c>
      <c r="U9" s="17" t="s">
        <v>279</v>
      </c>
      <c r="V9" s="65">
        <v>1</v>
      </c>
      <c r="W9" s="270" t="s">
        <v>719</v>
      </c>
      <c r="X9" s="65">
        <v>1</v>
      </c>
      <c r="Y9" s="270" t="s">
        <v>767</v>
      </c>
      <c r="Z9" s="65"/>
      <c r="AA9" s="270"/>
      <c r="AB9" s="65"/>
      <c r="AC9" s="85"/>
    </row>
    <row r="10" spans="1:29" s="15" customFormat="1" ht="111.75" customHeight="1" x14ac:dyDescent="0.25">
      <c r="A10" s="23"/>
      <c r="B10" s="17" t="s">
        <v>280</v>
      </c>
      <c r="C10" s="22" t="s">
        <v>281</v>
      </c>
      <c r="D10" s="17" t="s">
        <v>282</v>
      </c>
      <c r="E10" s="18" t="s">
        <v>85</v>
      </c>
      <c r="F10" s="17">
        <v>3</v>
      </c>
      <c r="G10" s="17">
        <v>3</v>
      </c>
      <c r="H10" s="20" t="str">
        <f>INDEX([6]Listas!$L$4:$P$8,F10,G10)</f>
        <v>ALTA</v>
      </c>
      <c r="I10" s="21" t="s">
        <v>275</v>
      </c>
      <c r="J10" s="19" t="s">
        <v>12</v>
      </c>
      <c r="K10" s="19" t="str">
        <f>IF('[6]Evaluación de Controles'!F31="X","Probabilidad",IF('[6]Evaluación de Controles'!H31="X","Impacto",))</f>
        <v>Probabilidad</v>
      </c>
      <c r="L10" s="17">
        <f>'[6]Evaluación de Controles'!X31</f>
        <v>70</v>
      </c>
      <c r="M10" s="17">
        <f>IF('[6]Evaluación de Controles'!F31="X",IF(L10&gt;75,IF(F10&gt;2,F10-2,IF(F10&gt;1,F10-1,F10)),IF(L10&gt;50,IF(F10&gt;1,F10-1,F10),F10)),F10)</f>
        <v>2</v>
      </c>
      <c r="N10" s="17">
        <f>IF('[6]Evaluación de Controles'!H31="X",IF(L10&gt;75,IF(G10&gt;2,G10-2,IF(G10&gt;1,G10-1,G10)),IF(L10&gt;50,IF(G10&gt;1,G10-1,G10),G10)),G10)</f>
        <v>3</v>
      </c>
      <c r="O10" s="20" t="str">
        <f>INDEX([6]Listas!$L$4:$P$8,M10,N10)</f>
        <v>MODERADA</v>
      </c>
      <c r="P10" s="19" t="s">
        <v>144</v>
      </c>
      <c r="Q10" s="17" t="s">
        <v>283</v>
      </c>
      <c r="R10" s="18" t="s">
        <v>266</v>
      </c>
      <c r="S10" s="17" t="s">
        <v>284</v>
      </c>
      <c r="T10" s="17" t="s">
        <v>285</v>
      </c>
      <c r="U10" s="17" t="s">
        <v>279</v>
      </c>
      <c r="V10" s="65">
        <v>1</v>
      </c>
      <c r="W10" s="270" t="s">
        <v>719</v>
      </c>
      <c r="X10" s="65">
        <v>1</v>
      </c>
      <c r="Y10" s="270" t="s">
        <v>767</v>
      </c>
      <c r="Z10" s="65"/>
      <c r="AA10" s="270"/>
      <c r="AB10" s="65"/>
      <c r="AC10" s="85"/>
    </row>
    <row r="11" spans="1:29" s="15" customFormat="1" ht="152.25" customHeight="1" x14ac:dyDescent="0.25">
      <c r="A11" s="23"/>
      <c r="B11" s="17" t="s">
        <v>286</v>
      </c>
      <c r="C11" s="22" t="s">
        <v>287</v>
      </c>
      <c r="D11" s="17" t="s">
        <v>288</v>
      </c>
      <c r="E11" s="18" t="s">
        <v>14</v>
      </c>
      <c r="F11" s="17">
        <v>3</v>
      </c>
      <c r="G11" s="17">
        <v>3</v>
      </c>
      <c r="H11" s="20" t="str">
        <f>INDEX([6]Listas!$L$4:$P$8,F11,G11)</f>
        <v>ALTA</v>
      </c>
      <c r="I11" s="21" t="s">
        <v>289</v>
      </c>
      <c r="J11" s="19" t="s">
        <v>12</v>
      </c>
      <c r="K11" s="19" t="str">
        <f>IF('[6]Evaluación de Controles'!F32="X","Probabilidad",IF('[6]Evaluación de Controles'!H32="X","Impacto",))</f>
        <v>Probabilidad</v>
      </c>
      <c r="L11" s="17">
        <f>'[6]Evaluación de Controles'!X32</f>
        <v>40</v>
      </c>
      <c r="M11" s="17">
        <f>IF('[6]Evaluación de Controles'!F32="X",IF(L11&gt;75,IF(F11&gt;2,F11-2,IF(F11&gt;1,F11-1,F11)),IF(L11&gt;50,IF(F11&gt;1,F11-1,F11),F11)),F11)</f>
        <v>3</v>
      </c>
      <c r="N11" s="17">
        <f>IF('[6]Evaluación de Controles'!H32="X",IF(L11&gt;75,IF(G11&gt;2,G11-2,IF(G11&gt;1,G11-1,G11)),IF(L11&gt;50,IF(G11&gt;1,G11-1,G11),G11)),G11)</f>
        <v>3</v>
      </c>
      <c r="O11" s="20" t="str">
        <f>INDEX([6]Listas!$L$4:$P$8,M11,N11)</f>
        <v>ALTA</v>
      </c>
      <c r="P11" s="19" t="s">
        <v>144</v>
      </c>
      <c r="Q11" s="17" t="s">
        <v>290</v>
      </c>
      <c r="R11" s="18" t="s">
        <v>266</v>
      </c>
      <c r="S11" s="17" t="s">
        <v>291</v>
      </c>
      <c r="T11" s="17" t="s">
        <v>292</v>
      </c>
      <c r="U11" s="17" t="s">
        <v>293</v>
      </c>
      <c r="V11" s="278">
        <v>1</v>
      </c>
      <c r="W11" s="325" t="s">
        <v>720</v>
      </c>
      <c r="X11" s="65">
        <v>1</v>
      </c>
      <c r="Y11" s="270" t="s">
        <v>720</v>
      </c>
      <c r="Z11" s="65"/>
      <c r="AA11" s="325"/>
      <c r="AB11" s="65"/>
      <c r="AC11" s="325"/>
    </row>
    <row r="12" spans="1:29" s="15" customFormat="1" ht="200.25" customHeight="1" x14ac:dyDescent="0.25">
      <c r="A12" s="23"/>
      <c r="B12" s="282" t="s">
        <v>294</v>
      </c>
      <c r="C12" s="289" t="s">
        <v>295</v>
      </c>
      <c r="D12" s="282" t="s">
        <v>296</v>
      </c>
      <c r="E12" s="281" t="s">
        <v>14</v>
      </c>
      <c r="F12" s="282">
        <v>3</v>
      </c>
      <c r="G12" s="282">
        <v>2</v>
      </c>
      <c r="H12" s="279" t="str">
        <f>INDEX([6]Listas!$L$4:$P$8,F12,G12)</f>
        <v>MODERADA</v>
      </c>
      <c r="I12" s="290" t="s">
        <v>297</v>
      </c>
      <c r="J12" s="280" t="s">
        <v>12</v>
      </c>
      <c r="K12" s="280" t="str">
        <f>IF('[6]Evaluación de Controles'!F33="X","Probabilidad",IF('[6]Evaluación de Controles'!H33="X","Impacto",))</f>
        <v>Probabilidad</v>
      </c>
      <c r="L12" s="282">
        <f>'[6]Evaluación de Controles'!X33</f>
        <v>40</v>
      </c>
      <c r="M12" s="282">
        <f>IF('[6]Evaluación de Controles'!F33="X",IF(L12&gt;75,IF(F12&gt;2,F12-2,IF(F12&gt;1,F12-1,F12)),IF(L12&gt;50,IF(F12&gt;1,F12-1,F12),F12)),F12)</f>
        <v>3</v>
      </c>
      <c r="N12" s="282">
        <f>IF('[6]Evaluación de Controles'!H33="X",IF(L12&gt;75,IF(G12&gt;2,G12-2,IF(G12&gt;1,G12-1,G12)),IF(L12&gt;50,IF(G12&gt;1,G12-1,G12),G12)),G12)</f>
        <v>2</v>
      </c>
      <c r="O12" s="279" t="str">
        <f>INDEX([6]Listas!$L$4:$P$8,M12,N12)</f>
        <v>MODERADA</v>
      </c>
      <c r="P12" s="280" t="s">
        <v>144</v>
      </c>
      <c r="Q12" s="282" t="s">
        <v>298</v>
      </c>
      <c r="R12" s="281" t="s">
        <v>191</v>
      </c>
      <c r="S12" s="282" t="s">
        <v>291</v>
      </c>
      <c r="T12" s="282" t="s">
        <v>299</v>
      </c>
      <c r="U12" s="282" t="s">
        <v>293</v>
      </c>
      <c r="V12" s="65">
        <v>1</v>
      </c>
      <c r="W12" s="325" t="s">
        <v>721</v>
      </c>
      <c r="X12" s="65">
        <v>1</v>
      </c>
      <c r="Y12" s="270" t="s">
        <v>768</v>
      </c>
      <c r="Z12" s="65"/>
      <c r="AA12" s="270"/>
      <c r="AB12" s="65"/>
      <c r="AC12" s="270"/>
    </row>
    <row r="13" spans="1:29" s="15" customFormat="1" ht="12" customHeight="1" x14ac:dyDescent="0.25">
      <c r="A13" s="23"/>
      <c r="B13" s="293"/>
      <c r="C13" s="294"/>
      <c r="D13" s="293"/>
      <c r="E13" s="295"/>
      <c r="F13" s="293"/>
      <c r="G13" s="293"/>
      <c r="H13" s="300"/>
      <c r="I13" s="296"/>
      <c r="J13" s="297"/>
      <c r="K13" s="297"/>
      <c r="L13" s="293"/>
      <c r="M13" s="293"/>
      <c r="N13" s="293"/>
      <c r="O13" s="300"/>
      <c r="P13" s="297"/>
      <c r="Q13" s="293"/>
      <c r="R13" s="295"/>
      <c r="S13" s="293"/>
      <c r="T13" s="293"/>
      <c r="U13" s="293"/>
    </row>
    <row r="14" spans="1:29" x14ac:dyDescent="0.2">
      <c r="O14" s="1"/>
      <c r="P14" s="1"/>
      <c r="U14" s="1"/>
    </row>
    <row r="15" spans="1:29" x14ac:dyDescent="0.2">
      <c r="F15" s="375" t="s">
        <v>6</v>
      </c>
      <c r="G15" s="375"/>
      <c r="H15" s="7">
        <f>COUNTIF(H10:H12,"BAJA")</f>
        <v>0</v>
      </c>
      <c r="I15" s="1"/>
      <c r="J15" s="1"/>
      <c r="M15" s="375" t="s">
        <v>6</v>
      </c>
      <c r="N15" s="375"/>
      <c r="O15" s="7">
        <f>COUNTIF(O10:O12,"BAJA")</f>
        <v>0</v>
      </c>
      <c r="P15" s="1"/>
      <c r="U15" s="1"/>
    </row>
    <row r="16" spans="1:29" x14ac:dyDescent="0.2">
      <c r="F16" s="375" t="s">
        <v>5</v>
      </c>
      <c r="G16" s="375"/>
      <c r="H16" s="7">
        <f>COUNTIF(H10:H12,"MODERADA")</f>
        <v>1</v>
      </c>
      <c r="I16" s="1"/>
      <c r="J16" s="1"/>
      <c r="M16" s="375" t="s">
        <v>5</v>
      </c>
      <c r="N16" s="375"/>
      <c r="O16" s="7">
        <f>COUNTIF(O10:O12,"MODERADA")</f>
        <v>2</v>
      </c>
      <c r="P16" s="1"/>
      <c r="U16" s="1"/>
    </row>
    <row r="17" spans="2:21" x14ac:dyDescent="0.2">
      <c r="B17" s="12"/>
      <c r="D17" s="12"/>
      <c r="F17" s="375" t="s">
        <v>4</v>
      </c>
      <c r="G17" s="375"/>
      <c r="H17" s="7">
        <f>COUNTIF(H10:H12,"ALTA")</f>
        <v>2</v>
      </c>
      <c r="I17" s="1"/>
      <c r="J17" s="1"/>
      <c r="M17" s="375" t="s">
        <v>4</v>
      </c>
      <c r="N17" s="375"/>
      <c r="O17" s="7">
        <f>COUNTIF(O10:O12,"ALTA")</f>
        <v>1</v>
      </c>
      <c r="P17" s="1"/>
      <c r="U17" s="1"/>
    </row>
    <row r="18" spans="2:21" ht="15.75" x14ac:dyDescent="0.2">
      <c r="B18" s="11" t="s">
        <v>3</v>
      </c>
      <c r="D18" s="10" t="s">
        <v>2</v>
      </c>
      <c r="F18" s="375" t="s">
        <v>1</v>
      </c>
      <c r="G18" s="375"/>
      <c r="H18" s="7">
        <f>COUNTIF(H10:H12,"EXTREMA")</f>
        <v>0</v>
      </c>
      <c r="I18" s="1"/>
      <c r="J18" s="1"/>
      <c r="M18" s="375" t="s">
        <v>1</v>
      </c>
      <c r="N18" s="375"/>
      <c r="O18" s="7">
        <f>COUNTIF(O10:O12,"EXTREMA")</f>
        <v>0</v>
      </c>
      <c r="P18" s="1"/>
      <c r="U18" s="1"/>
    </row>
    <row r="19" spans="2:21" x14ac:dyDescent="0.2">
      <c r="H19" s="1"/>
      <c r="I19" s="1"/>
      <c r="J19" s="1"/>
      <c r="O19" s="1"/>
      <c r="P19" s="1"/>
      <c r="U19" s="1"/>
    </row>
    <row r="20" spans="2:21" ht="15.75" x14ac:dyDescent="0.2">
      <c r="B20" s="6"/>
      <c r="C20" s="5"/>
      <c r="H20" s="1"/>
      <c r="I20" s="1"/>
      <c r="J20" s="1"/>
      <c r="O20" s="1"/>
      <c r="P20" s="1"/>
      <c r="U20" s="1"/>
    </row>
    <row r="21" spans="2:21" x14ac:dyDescent="0.2">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sheetData>
  <mergeCells count="37">
    <mergeCell ref="B7:B8"/>
    <mergeCell ref="C7:C8"/>
    <mergeCell ref="D7:D8"/>
    <mergeCell ref="E7:E8"/>
    <mergeCell ref="E1:U1"/>
    <mergeCell ref="E2:U2"/>
    <mergeCell ref="O7:O8"/>
    <mergeCell ref="R7:R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50" priority="17" operator="equal">
      <formula>"EXTREMA"</formula>
    </cfRule>
    <cfRule type="cellIs" dxfId="149" priority="18" operator="equal">
      <formula>"ALTA"</formula>
    </cfRule>
    <cfRule type="cellIs" dxfId="148" priority="19" operator="equal">
      <formula>"MODERADA"</formula>
    </cfRule>
    <cfRule type="cellIs" dxfId="147" priority="20" operator="equal">
      <formula>"BAJA"</formula>
    </cfRule>
  </conditionalFormatting>
  <conditionalFormatting sqref="H9:H13 O9:O13">
    <cfRule type="cellIs" dxfId="146" priority="11" operator="equal">
      <formula>"EXTREMA"</formula>
    </cfRule>
    <cfRule type="cellIs" dxfId="145" priority="12" operator="equal">
      <formula>"ALTA"</formula>
    </cfRule>
    <cfRule type="cellIs" dxfId="144" priority="13" operator="equal">
      <formula>"MODERADA"</formula>
    </cfRule>
    <cfRule type="cellIs" dxfId="143" priority="14" operator="equal">
      <formula>"BAJA"</formula>
    </cfRule>
  </conditionalFormatting>
  <conditionalFormatting sqref="H14:H1048576">
    <cfRule type="cellIs" dxfId="142" priority="54" operator="equal">
      <formula>"EXTREMA"</formula>
    </cfRule>
    <cfRule type="cellIs" dxfId="141" priority="55" operator="equal">
      <formula>"ALTA"</formula>
    </cfRule>
    <cfRule type="cellIs" dxfId="140" priority="56" operator="equal">
      <formula>"MODERADA"</formula>
    </cfRule>
    <cfRule type="cellIs" dxfId="139"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8" priority="2" operator="equal">
      <formula>"EXTREMA"</formula>
    </cfRule>
    <cfRule type="cellIs" dxfId="137" priority="3" operator="equal">
      <formula>"ALTA"</formula>
    </cfRule>
    <cfRule type="cellIs" dxfId="136" priority="4" operator="equal">
      <formula>"MODERADA"</formula>
    </cfRule>
    <cfRule type="cellIs" dxfId="135"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4" priority="35" operator="equal">
      <formula>"EXTREMA"</formula>
    </cfRule>
    <cfRule type="cellIs" dxfId="133" priority="36" operator="equal">
      <formula>"ALTA"</formula>
    </cfRule>
    <cfRule type="cellIs" dxfId="132" priority="37" operator="equal">
      <formula>"MODERADA"</formula>
    </cfRule>
    <cfRule type="cellIs" dxfId="131"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autoPageBreaks="0" fitToPage="1"/>
  </sheetPr>
  <dimension ref="A1:AD57"/>
  <sheetViews>
    <sheetView showGridLines="0" topLeftCell="M11" zoomScale="70" zoomScaleNormal="70" workbookViewId="0">
      <selection activeCell="Z12" sqref="Z12"/>
    </sheetView>
  </sheetViews>
  <sheetFormatPr baseColWidth="10" defaultColWidth="11.42578125" defaultRowHeight="12" x14ac:dyDescent="0.2"/>
  <cols>
    <col min="1" max="1" width="29" style="1" customWidth="1"/>
    <col min="2" max="2" width="21.7109375" style="1" customWidth="1"/>
    <col min="3" max="3" width="28.7109375" style="1" customWidth="1"/>
    <col min="4" max="4" width="17.42578125" style="1" bestFit="1" customWidth="1"/>
    <col min="5" max="5" width="26.42578125" style="1" customWidth="1"/>
    <col min="6" max="8" width="6.7109375" style="1" customWidth="1"/>
    <col min="9" max="9" width="6.7109375" style="3" customWidth="1"/>
    <col min="10" max="10" width="25.855468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2.42578125" style="1" customWidth="1"/>
    <col min="21" max="21" width="16.7109375" style="1" customWidth="1"/>
    <col min="22" max="22" width="16.28515625" style="2" customWidth="1"/>
    <col min="23" max="23" width="17.140625" style="1" bestFit="1" customWidth="1"/>
    <col min="24" max="24" width="58.5703125" style="1" bestFit="1" customWidth="1"/>
    <col min="25" max="25" width="17.140625" style="1" bestFit="1" customWidth="1"/>
    <col min="26" max="26" width="49.85546875" style="1" bestFit="1" customWidth="1"/>
    <col min="27" max="27" width="11.5703125" style="1" hidden="1" customWidth="1"/>
    <col min="28" max="28" width="61.140625" style="1" hidden="1" customWidth="1"/>
    <col min="29" max="29" width="17.140625" style="1" hidden="1" customWidth="1"/>
    <col min="30" max="30" width="49.85546875" style="1" hidden="1" customWidth="1"/>
    <col min="31" max="16384" width="11.42578125" style="1"/>
  </cols>
  <sheetData>
    <row r="1" spans="1:30" ht="21" x14ac:dyDescent="0.35">
      <c r="B1" s="43"/>
      <c r="C1" s="43"/>
      <c r="D1" s="43"/>
      <c r="E1" s="43"/>
      <c r="F1" s="392" t="s">
        <v>318</v>
      </c>
      <c r="G1" s="392"/>
      <c r="H1" s="392"/>
      <c r="I1" s="392"/>
      <c r="J1" s="392"/>
      <c r="K1" s="392"/>
      <c r="L1" s="392"/>
      <c r="M1" s="392"/>
      <c r="N1" s="392"/>
      <c r="O1" s="392"/>
      <c r="P1" s="392"/>
      <c r="Q1" s="392"/>
      <c r="R1" s="392"/>
      <c r="S1" s="392"/>
      <c r="T1" s="392"/>
      <c r="U1" s="392"/>
      <c r="V1" s="392"/>
    </row>
    <row r="2" spans="1:30" ht="34.5" customHeight="1" x14ac:dyDescent="0.35">
      <c r="B2" s="43"/>
      <c r="C2" s="43"/>
      <c r="D2" s="43"/>
      <c r="E2" s="43"/>
      <c r="F2" s="392" t="s">
        <v>319</v>
      </c>
      <c r="G2" s="392"/>
      <c r="H2" s="392"/>
      <c r="I2" s="392"/>
      <c r="J2" s="392"/>
      <c r="K2" s="392"/>
      <c r="L2" s="392"/>
      <c r="M2" s="392"/>
      <c r="N2" s="392"/>
      <c r="O2" s="392"/>
      <c r="P2" s="392"/>
      <c r="Q2" s="392"/>
      <c r="R2" s="392"/>
      <c r="S2" s="392"/>
      <c r="T2" s="392"/>
      <c r="U2" s="392"/>
      <c r="V2" s="392"/>
    </row>
    <row r="3" spans="1:30" ht="42" customHeight="1" x14ac:dyDescent="0.35">
      <c r="B3" s="43"/>
      <c r="C3" s="43"/>
      <c r="D3" s="43"/>
      <c r="E3" s="43"/>
      <c r="H3" s="36"/>
      <c r="I3" s="36"/>
      <c r="J3" s="36"/>
      <c r="K3" s="36"/>
      <c r="L3" s="37"/>
      <c r="M3" s="36"/>
      <c r="N3" s="36"/>
      <c r="O3" s="36"/>
      <c r="P3" s="36"/>
      <c r="Q3" s="1"/>
      <c r="S3" s="3"/>
      <c r="T3" s="3"/>
      <c r="V3" s="1"/>
    </row>
    <row r="4" spans="1:30" ht="20.25" customHeight="1" x14ac:dyDescent="0.35">
      <c r="B4" s="38"/>
      <c r="C4" s="38"/>
      <c r="D4" s="43"/>
      <c r="E4" s="59"/>
      <c r="F4" s="59"/>
      <c r="G4" s="59"/>
      <c r="H4" s="59"/>
      <c r="I4" s="59"/>
      <c r="J4" s="59"/>
      <c r="K4" s="59"/>
      <c r="L4" s="59"/>
      <c r="M4" s="59"/>
      <c r="N4" s="59"/>
      <c r="O4" s="59"/>
      <c r="P4" s="59"/>
      <c r="Q4" s="59"/>
      <c r="R4" s="59"/>
      <c r="S4" s="59"/>
      <c r="T4" s="59"/>
      <c r="U4" s="59"/>
      <c r="V4" s="38"/>
    </row>
    <row r="5" spans="1:30" s="15" customFormat="1" ht="24" customHeight="1" x14ac:dyDescent="0.25">
      <c r="A5" s="13"/>
      <c r="D5" s="435" t="s">
        <v>66</v>
      </c>
      <c r="E5" s="436"/>
      <c r="F5" s="400" t="s">
        <v>210</v>
      </c>
      <c r="G5" s="400"/>
      <c r="H5" s="400"/>
      <c r="I5" s="400"/>
      <c r="J5" s="400"/>
      <c r="K5" s="400"/>
      <c r="L5" s="400"/>
      <c r="M5" s="400"/>
      <c r="N5" s="400"/>
      <c r="O5" s="400"/>
      <c r="P5" s="400"/>
      <c r="Q5" s="400"/>
      <c r="R5" s="401" t="s">
        <v>64</v>
      </c>
      <c r="S5" s="401"/>
      <c r="T5" s="402">
        <v>2023</v>
      </c>
      <c r="U5" s="402"/>
      <c r="V5" s="402"/>
    </row>
    <row r="6" spans="1:30" s="15" customFormat="1" ht="73.5" customHeight="1" x14ac:dyDescent="0.25">
      <c r="A6" s="13"/>
      <c r="D6" s="435" t="s">
        <v>63</v>
      </c>
      <c r="E6" s="436"/>
      <c r="F6" s="403" t="s">
        <v>211</v>
      </c>
      <c r="G6" s="403"/>
      <c r="H6" s="403"/>
      <c r="I6" s="403"/>
      <c r="J6" s="403"/>
      <c r="K6" s="403"/>
      <c r="L6" s="403"/>
      <c r="M6" s="403"/>
      <c r="N6" s="403"/>
      <c r="O6" s="403"/>
      <c r="P6" s="403"/>
      <c r="Q6" s="403"/>
      <c r="R6" s="403"/>
      <c r="S6" s="403"/>
      <c r="T6" s="403"/>
      <c r="U6" s="403"/>
      <c r="V6" s="403"/>
    </row>
    <row r="7" spans="1:30" s="15" customFormat="1" ht="15" x14ac:dyDescent="0.25">
      <c r="A7" s="13"/>
      <c r="B7" s="34"/>
      <c r="C7" s="34"/>
      <c r="I7" s="33"/>
      <c r="J7" s="25"/>
      <c r="K7" s="25"/>
      <c r="P7" s="33"/>
      <c r="Q7" s="33"/>
      <c r="V7" s="33"/>
    </row>
    <row r="8" spans="1:30" s="25" customFormat="1" ht="30" customHeight="1" x14ac:dyDescent="0.25">
      <c r="A8" s="13"/>
      <c r="B8" s="367" t="s">
        <v>61</v>
      </c>
      <c r="C8" s="367" t="s">
        <v>60</v>
      </c>
      <c r="D8" s="367" t="s">
        <v>59</v>
      </c>
      <c r="E8" s="367" t="s">
        <v>58</v>
      </c>
      <c r="F8" s="393" t="s">
        <v>212</v>
      </c>
      <c r="G8" s="367" t="s">
        <v>56</v>
      </c>
      <c r="H8" s="367"/>
      <c r="I8" s="359" t="s">
        <v>51</v>
      </c>
      <c r="J8" s="369" t="s">
        <v>55</v>
      </c>
      <c r="K8" s="371" t="s">
        <v>54</v>
      </c>
      <c r="L8" s="372"/>
      <c r="M8" s="394" t="s">
        <v>53</v>
      </c>
      <c r="N8" s="367" t="s">
        <v>52</v>
      </c>
      <c r="O8" s="367"/>
      <c r="P8" s="359" t="s">
        <v>51</v>
      </c>
      <c r="Q8" s="393" t="s">
        <v>50</v>
      </c>
      <c r="R8" s="367" t="s">
        <v>49</v>
      </c>
      <c r="S8" s="368" t="s">
        <v>48</v>
      </c>
      <c r="T8" s="367" t="s">
        <v>213</v>
      </c>
      <c r="U8" s="369" t="s">
        <v>46</v>
      </c>
      <c r="V8" s="367" t="s">
        <v>45</v>
      </c>
      <c r="W8" s="358" t="s">
        <v>649</v>
      </c>
      <c r="X8" s="358"/>
      <c r="Y8" s="358" t="s">
        <v>731</v>
      </c>
      <c r="Z8" s="358"/>
      <c r="AA8" s="358" t="s">
        <v>650</v>
      </c>
      <c r="AB8" s="358"/>
      <c r="AC8" s="358" t="s">
        <v>651</v>
      </c>
      <c r="AD8" s="358"/>
    </row>
    <row r="9" spans="1:30" s="25" customFormat="1" ht="88.5" customHeight="1" x14ac:dyDescent="0.25">
      <c r="A9" s="13"/>
      <c r="B9" s="367"/>
      <c r="C9" s="367"/>
      <c r="D9" s="367"/>
      <c r="E9" s="367"/>
      <c r="F9" s="393"/>
      <c r="G9" s="32" t="s">
        <v>41</v>
      </c>
      <c r="H9" s="31" t="s">
        <v>40</v>
      </c>
      <c r="I9" s="360"/>
      <c r="J9" s="370"/>
      <c r="K9" s="30" t="s">
        <v>43</v>
      </c>
      <c r="L9" s="29" t="s">
        <v>42</v>
      </c>
      <c r="M9" s="395"/>
      <c r="N9" s="28" t="s">
        <v>41</v>
      </c>
      <c r="O9" s="27" t="s">
        <v>40</v>
      </c>
      <c r="P9" s="360"/>
      <c r="Q9" s="393"/>
      <c r="R9" s="367"/>
      <c r="S9" s="368"/>
      <c r="T9" s="367"/>
      <c r="U9" s="370"/>
      <c r="V9" s="367"/>
      <c r="W9" s="26" t="s">
        <v>626</v>
      </c>
      <c r="X9" s="26" t="s">
        <v>39</v>
      </c>
      <c r="Y9" s="26" t="s">
        <v>626</v>
      </c>
      <c r="Z9" s="26" t="s">
        <v>39</v>
      </c>
      <c r="AA9" s="26" t="s">
        <v>626</v>
      </c>
      <c r="AB9" s="26" t="s">
        <v>39</v>
      </c>
      <c r="AC9" s="26" t="s">
        <v>626</v>
      </c>
      <c r="AD9" s="26" t="s">
        <v>39</v>
      </c>
    </row>
    <row r="10" spans="1:30" s="15" customFormat="1" ht="135" customHeight="1" x14ac:dyDescent="0.25">
      <c r="A10" s="23"/>
      <c r="B10" s="17" t="s">
        <v>214</v>
      </c>
      <c r="C10" s="22" t="s">
        <v>215</v>
      </c>
      <c r="D10" s="17"/>
      <c r="E10" s="17" t="s">
        <v>216</v>
      </c>
      <c r="F10" s="18" t="s">
        <v>74</v>
      </c>
      <c r="G10" s="17">
        <v>4</v>
      </c>
      <c r="H10" s="17">
        <v>2</v>
      </c>
      <c r="I10" s="20" t="str">
        <f>INDEX([7]Listas!$L$4:$P$8,G10,H10)</f>
        <v>ALTA</v>
      </c>
      <c r="J10" s="21" t="s">
        <v>217</v>
      </c>
      <c r="K10" s="19" t="s">
        <v>20</v>
      </c>
      <c r="L10" s="44" t="str">
        <f>IF('[7]Evaluación de Controles'!F37="X","Probabilidad",IF('[7]Evaluación de Controles'!H37="X","Impacto",))</f>
        <v>Probabilidad</v>
      </c>
      <c r="M10" s="17">
        <f>'[7]Evaluación de Controles'!X37</f>
        <v>25</v>
      </c>
      <c r="N10" s="17">
        <f>IF('[7]Evaluación de Controles'!F37="X",IF(M10&gt;75,IF(G10&gt;2,G10-2,IF(G10&gt;1,G10-1,G10)),IF(M10&gt;50,IF(G10&gt;1,G10-1,G10),G10)),G10)</f>
        <v>4</v>
      </c>
      <c r="O10" s="17">
        <f>IF('[7]Evaluación de Controles'!H37="X",IF(M10&gt;75,IF(H10&gt;2,H10-2,IF(H10&gt;1,H10-1,H10)),IF(M10&gt;50,IF(H10&gt;1,H10-1,H10),H10)),H10)</f>
        <v>2</v>
      </c>
      <c r="P10" s="20" t="str">
        <f>INDEX([7]Listas!$L$4:$P$8,N10,O10)</f>
        <v>ALTA</v>
      </c>
      <c r="Q10" s="19"/>
      <c r="R10" s="17" t="s">
        <v>218</v>
      </c>
      <c r="S10" s="18" t="s">
        <v>219</v>
      </c>
      <c r="T10" s="17" t="s">
        <v>220</v>
      </c>
      <c r="U10" s="17" t="s">
        <v>221</v>
      </c>
      <c r="V10" s="17" t="s">
        <v>222</v>
      </c>
      <c r="W10" s="67">
        <v>0.25</v>
      </c>
      <c r="X10" s="346" t="s">
        <v>708</v>
      </c>
      <c r="Y10" s="67">
        <v>0.5</v>
      </c>
      <c r="Z10" s="346" t="s">
        <v>754</v>
      </c>
      <c r="AA10" s="67"/>
      <c r="AB10" s="270"/>
      <c r="AC10" s="67"/>
      <c r="AD10" s="270"/>
    </row>
    <row r="11" spans="1:30" s="15" customFormat="1" ht="145.5" customHeight="1" x14ac:dyDescent="0.25">
      <c r="A11" s="23"/>
      <c r="B11" s="17" t="s">
        <v>679</v>
      </c>
      <c r="C11" s="22" t="s">
        <v>223</v>
      </c>
      <c r="D11" s="17"/>
      <c r="E11" s="17" t="s">
        <v>224</v>
      </c>
      <c r="F11" s="18" t="s">
        <v>98</v>
      </c>
      <c r="G11" s="17">
        <v>1</v>
      </c>
      <c r="H11" s="17">
        <v>4</v>
      </c>
      <c r="I11" s="20" t="str">
        <f>INDEX([7]Listas!$L$4:$P$8,G11,H11)</f>
        <v>ALTA</v>
      </c>
      <c r="J11" s="21" t="s">
        <v>225</v>
      </c>
      <c r="K11" s="19" t="s">
        <v>12</v>
      </c>
      <c r="L11" s="44" t="str">
        <f>IF('[7]Evaluación de Controles'!F38="X","Probabilidad",IF('[7]Evaluación de Controles'!H38="X","Impacto",))</f>
        <v>Probabilidad</v>
      </c>
      <c r="M11" s="17">
        <f>'[7]Evaluación de Controles'!X38</f>
        <v>65</v>
      </c>
      <c r="N11" s="17">
        <f>IF('[7]Evaluación de Controles'!F38="X",IF(M11&gt;75,IF(G11&gt;2,G11-2,IF(G11&gt;1,G11-1,G11)),IF(M11&gt;50,IF(G11&gt;1,G11-1,G11),G11)),G11)</f>
        <v>1</v>
      </c>
      <c r="O11" s="17">
        <f>IF('[7]Evaluación de Controles'!H38="X",IF(M11&gt;75,IF(H11&gt;2,H11-2,IF(H11&gt;1,H11-1,H11)),IF(M11&gt;50,IF(H11&gt;1,H11-1,H11),H11)),H11)</f>
        <v>4</v>
      </c>
      <c r="P11" s="20" t="str">
        <f>INDEX([7]Listas!$L$4:$P$8,N11,O11)</f>
        <v>ALTA</v>
      </c>
      <c r="Q11" s="19"/>
      <c r="R11" s="17" t="s">
        <v>226</v>
      </c>
      <c r="S11" s="18" t="s">
        <v>162</v>
      </c>
      <c r="T11" s="17" t="s">
        <v>227</v>
      </c>
      <c r="U11" s="17" t="s">
        <v>228</v>
      </c>
      <c r="V11" s="17" t="s">
        <v>680</v>
      </c>
      <c r="W11" s="67">
        <v>0.25</v>
      </c>
      <c r="X11" s="346" t="s">
        <v>709</v>
      </c>
      <c r="Y11" s="67">
        <v>0.5</v>
      </c>
      <c r="Z11" s="346" t="s">
        <v>766</v>
      </c>
      <c r="AA11" s="67"/>
      <c r="AB11" s="270"/>
      <c r="AC11" s="67"/>
      <c r="AD11" s="270"/>
    </row>
    <row r="12" spans="1:30" s="15" customFormat="1" ht="145.5" customHeight="1" x14ac:dyDescent="0.25">
      <c r="A12" s="23"/>
      <c r="B12" s="17" t="s">
        <v>678</v>
      </c>
      <c r="C12" s="22" t="s">
        <v>229</v>
      </c>
      <c r="D12" s="17"/>
      <c r="E12" s="17" t="s">
        <v>655</v>
      </c>
      <c r="F12" s="18" t="s">
        <v>98</v>
      </c>
      <c r="G12" s="17">
        <v>5</v>
      </c>
      <c r="H12" s="17">
        <v>1</v>
      </c>
      <c r="I12" s="20" t="str">
        <f>INDEX([7]Listas!$L$4:$P$8,G12,H12)</f>
        <v>ALTA</v>
      </c>
      <c r="J12" s="21" t="s">
        <v>230</v>
      </c>
      <c r="K12" s="19" t="s">
        <v>169</v>
      </c>
      <c r="L12" s="44" t="str">
        <f>IF('[7]Evaluación de Controles'!F38="X","Probabilidad",IF('[7]Evaluación de Controles'!H38="X","Impacto",))</f>
        <v>Probabilidad</v>
      </c>
      <c r="M12" s="17">
        <f>'[7]Evaluación de Controles'!X38</f>
        <v>65</v>
      </c>
      <c r="N12" s="17">
        <f>IF('[7]Evaluación de Controles'!F38="X",IF(M12&gt;75,IF(G12&gt;2,G12-2,IF(G12&gt;1,G12-1,G12)),IF(M12&gt;50,IF(G12&gt;1,G12-1,G12),G12)),G12)</f>
        <v>4</v>
      </c>
      <c r="O12" s="17">
        <f>IF('[7]Evaluación de Controles'!H39="X",IF(M12&gt;75,IF(H12&gt;2,H12-2,IF(H12&gt;1,H12-1,H12)),IF(M12&gt;50,IF(H12&gt;1,H12-1,H12),H12)),H12)</f>
        <v>1</v>
      </c>
      <c r="P12" s="20" t="str">
        <f>INDEX([7]Listas!$L$4:$P$8,N12,O12)</f>
        <v>MODERADA</v>
      </c>
      <c r="Q12" s="19"/>
      <c r="R12" s="17" t="s">
        <v>752</v>
      </c>
      <c r="S12" s="18" t="s">
        <v>191</v>
      </c>
      <c r="T12" s="17" t="s">
        <v>220</v>
      </c>
      <c r="U12" s="17" t="s">
        <v>231</v>
      </c>
      <c r="V12" s="17" t="s">
        <v>753</v>
      </c>
      <c r="W12" s="67">
        <v>0.25</v>
      </c>
      <c r="X12" s="346" t="s">
        <v>710</v>
      </c>
      <c r="Y12" s="67">
        <v>0.25</v>
      </c>
      <c r="Z12" s="346" t="s">
        <v>760</v>
      </c>
      <c r="AA12" s="67"/>
      <c r="AB12" s="270"/>
      <c r="AC12" s="67"/>
      <c r="AD12" s="270"/>
    </row>
    <row r="13" spans="1:30" s="15" customFormat="1" ht="186.75" customHeight="1" x14ac:dyDescent="0.25">
      <c r="A13" s="23"/>
      <c r="B13" s="17" t="s">
        <v>682</v>
      </c>
      <c r="C13" s="22" t="s">
        <v>683</v>
      </c>
      <c r="D13" s="17"/>
      <c r="E13" s="17" t="s">
        <v>684</v>
      </c>
      <c r="F13" s="18" t="s">
        <v>98</v>
      </c>
      <c r="G13" s="17">
        <v>5</v>
      </c>
      <c r="H13" s="17">
        <v>1</v>
      </c>
      <c r="I13" s="20" t="str">
        <f>INDEX([7]Listas!$L$4:$P$8,G13,H13)</f>
        <v>ALTA</v>
      </c>
      <c r="J13" s="21" t="s">
        <v>685</v>
      </c>
      <c r="K13" s="19" t="s">
        <v>169</v>
      </c>
      <c r="L13" s="44" t="str">
        <f>IF('[7]Evaluación de Controles'!F39="X","Probabilidad",IF('[7]Evaluación de Controles'!H39="X","Impacto",))</f>
        <v>Probabilidad</v>
      </c>
      <c r="M13" s="17">
        <f>'[7]Evaluación de Controles'!X39</f>
        <v>70</v>
      </c>
      <c r="N13" s="17">
        <f>IF('[7]Evaluación de Controles'!F39="X",IF(M13&gt;75,IF(G13&gt;2,G13-2,IF(G13&gt;1,G13-1,G13)),IF(M13&gt;50,IF(G13&gt;1,G13-1,G13),G13)),G13)</f>
        <v>4</v>
      </c>
      <c r="O13" s="17">
        <f>IF('[7]Evaluación de Controles'!H39="X",IF(M13&gt;75,IF(H13&gt;2,H13-2,IF(H13&gt;1,H13-1,H13)),IF(M13&gt;50,IF(H13&gt;1,H13-1,H13),H13)),H13)</f>
        <v>1</v>
      </c>
      <c r="P13" s="20" t="str">
        <f>INDEX([7]Listas!$L$4:$P$8,N13,O13)</f>
        <v>MODERADA</v>
      </c>
      <c r="Q13" s="19"/>
      <c r="R13" s="17" t="s">
        <v>686</v>
      </c>
      <c r="S13" s="18" t="s">
        <v>191</v>
      </c>
      <c r="T13" s="17" t="s">
        <v>681</v>
      </c>
      <c r="U13" s="17" t="s">
        <v>687</v>
      </c>
      <c r="V13" s="17" t="s">
        <v>688</v>
      </c>
      <c r="W13" s="67">
        <v>0.25</v>
      </c>
      <c r="X13" s="346" t="s">
        <v>711</v>
      </c>
      <c r="Y13" s="67">
        <v>0.25</v>
      </c>
      <c r="Z13" s="346" t="s">
        <v>761</v>
      </c>
      <c r="AA13" s="67"/>
      <c r="AB13" s="270"/>
      <c r="AC13" s="67"/>
      <c r="AD13" s="270"/>
    </row>
    <row r="14" spans="1:30" s="15" customFormat="1" ht="114" hidden="1" customHeight="1" x14ac:dyDescent="0.25">
      <c r="A14" s="23"/>
      <c r="B14" s="17"/>
      <c r="C14" s="22"/>
      <c r="D14" s="17"/>
      <c r="E14" s="17"/>
      <c r="F14" s="18"/>
      <c r="G14" s="17"/>
      <c r="H14" s="17"/>
      <c r="I14" s="20"/>
      <c r="J14" s="21"/>
      <c r="K14" s="19"/>
      <c r="L14" s="44"/>
      <c r="M14" s="17"/>
      <c r="N14" s="17"/>
      <c r="O14" s="17"/>
      <c r="P14" s="20"/>
      <c r="Q14" s="19"/>
      <c r="R14" s="17"/>
      <c r="S14" s="18"/>
      <c r="T14" s="17"/>
      <c r="U14" s="17"/>
      <c r="V14" s="17"/>
    </row>
    <row r="15" spans="1:30" s="15" customFormat="1" ht="97.5" hidden="1" customHeight="1" x14ac:dyDescent="0.25">
      <c r="A15" s="23"/>
      <c r="B15" s="17"/>
      <c r="C15" s="22"/>
      <c r="D15" s="17"/>
      <c r="E15" s="17"/>
      <c r="F15" s="18"/>
      <c r="G15" s="17"/>
      <c r="H15" s="17"/>
      <c r="I15" s="20"/>
      <c r="J15" s="21"/>
      <c r="K15" s="19"/>
      <c r="L15" s="44"/>
      <c r="M15" s="17"/>
      <c r="N15" s="17"/>
      <c r="O15" s="17"/>
      <c r="P15" s="20"/>
      <c r="Q15" s="19"/>
      <c r="R15" s="17"/>
      <c r="S15" s="18"/>
      <c r="T15" s="17"/>
      <c r="U15" s="17"/>
      <c r="V15" s="17"/>
    </row>
    <row r="16" spans="1:30" x14ac:dyDescent="0.2">
      <c r="B16" s="9"/>
      <c r="C16" s="9"/>
      <c r="D16" s="9"/>
      <c r="E16" s="9"/>
      <c r="F16" s="9"/>
      <c r="M16" s="8"/>
    </row>
    <row r="17" spans="2:22" x14ac:dyDescent="0.2">
      <c r="B17" s="411"/>
      <c r="C17" s="411"/>
      <c r="D17" s="411"/>
      <c r="E17" s="411"/>
      <c r="F17" s="411"/>
      <c r="G17" s="375" t="s">
        <v>6</v>
      </c>
      <c r="H17" s="375"/>
      <c r="I17" s="7">
        <f>COUNTIF(I10:I13,"BAJA")</f>
        <v>0</v>
      </c>
      <c r="M17" s="9"/>
      <c r="N17" s="375" t="s">
        <v>6</v>
      </c>
      <c r="O17" s="375"/>
      <c r="P17" s="7">
        <f>COUNTIF(P10:P13,"BAJA")</f>
        <v>0</v>
      </c>
    </row>
    <row r="18" spans="2:22" x14ac:dyDescent="0.2">
      <c r="G18" s="375" t="s">
        <v>5</v>
      </c>
      <c r="H18" s="375"/>
      <c r="I18" s="7">
        <f>COUNTIF(I10:I13,"MODERADA")</f>
        <v>0</v>
      </c>
      <c r="N18" s="375" t="s">
        <v>5</v>
      </c>
      <c r="O18" s="375"/>
      <c r="P18" s="7">
        <f>COUNTIF(P10:P13,"MODERADA")</f>
        <v>2</v>
      </c>
      <c r="Q18" s="1"/>
      <c r="V18" s="1"/>
    </row>
    <row r="19" spans="2:22" x14ac:dyDescent="0.2">
      <c r="B19" s="12"/>
      <c r="E19" s="12"/>
      <c r="G19" s="375" t="s">
        <v>4</v>
      </c>
      <c r="H19" s="375"/>
      <c r="I19" s="7">
        <f>COUNTIF(I10:I13,"ALTA")</f>
        <v>4</v>
      </c>
      <c r="N19" s="375" t="s">
        <v>4</v>
      </c>
      <c r="O19" s="375"/>
      <c r="P19" s="7">
        <f>COUNTIF(P10:P13,"ALTA")</f>
        <v>2</v>
      </c>
      <c r="Q19" s="1"/>
      <c r="V19" s="1"/>
    </row>
    <row r="20" spans="2:22" ht="15.75" x14ac:dyDescent="0.2">
      <c r="B20" s="11" t="s">
        <v>3</v>
      </c>
      <c r="E20" s="10" t="s">
        <v>2</v>
      </c>
      <c r="G20" s="375" t="s">
        <v>1</v>
      </c>
      <c r="H20" s="375"/>
      <c r="I20" s="7">
        <f>COUNTIF(I10:I13,"EXTREMA")</f>
        <v>0</v>
      </c>
      <c r="N20" s="375" t="s">
        <v>1</v>
      </c>
      <c r="O20" s="375"/>
      <c r="P20" s="7">
        <f>COUNTIF(P10:P13,"EXTREMA")</f>
        <v>0</v>
      </c>
      <c r="Q20" s="1"/>
      <c r="V20" s="1"/>
    </row>
    <row r="21" spans="2:22" x14ac:dyDescent="0.2">
      <c r="P21" s="1"/>
      <c r="Q21" s="1"/>
      <c r="V21" s="1"/>
    </row>
    <row r="22" spans="2:22" ht="15.75" x14ac:dyDescent="0.2">
      <c r="B22" s="6"/>
      <c r="C22" s="5"/>
      <c r="P22" s="1"/>
      <c r="Q22" s="1"/>
      <c r="V22" s="1"/>
    </row>
    <row r="23" spans="2:22" x14ac:dyDescent="0.2">
      <c r="P23" s="1"/>
      <c r="Q23" s="1"/>
      <c r="V23" s="1"/>
    </row>
    <row r="24" spans="2:22" x14ac:dyDescent="0.2">
      <c r="P24" s="1"/>
      <c r="Q24" s="1"/>
      <c r="V24" s="1"/>
    </row>
    <row r="25" spans="2:22" x14ac:dyDescent="0.2">
      <c r="P25" s="1"/>
      <c r="Q25" s="1"/>
      <c r="V25" s="1"/>
    </row>
    <row r="26" spans="2:22" x14ac:dyDescent="0.2">
      <c r="P26" s="1"/>
      <c r="Q26" s="1"/>
      <c r="V26" s="1"/>
    </row>
    <row r="27" spans="2:22" x14ac:dyDescent="0.2">
      <c r="P27" s="1"/>
      <c r="Q27" s="1"/>
      <c r="V27" s="1"/>
    </row>
    <row r="28" spans="2:22" x14ac:dyDescent="0.2">
      <c r="P28" s="1"/>
      <c r="Q28" s="1"/>
      <c r="V28" s="1"/>
    </row>
    <row r="29" spans="2:22" x14ac:dyDescent="0.2">
      <c r="P29" s="1"/>
      <c r="Q29" s="1"/>
      <c r="V29" s="1"/>
    </row>
    <row r="30" spans="2:22" x14ac:dyDescent="0.2">
      <c r="P30" s="1"/>
      <c r="Q30" s="1"/>
      <c r="V30" s="1"/>
    </row>
    <row r="31" spans="2:22" x14ac:dyDescent="0.2">
      <c r="P31" s="1"/>
      <c r="Q31" s="1"/>
      <c r="V31" s="1"/>
    </row>
    <row r="32" spans="2:22" x14ac:dyDescent="0.2">
      <c r="P32" s="1"/>
      <c r="Q32" s="1"/>
      <c r="V32" s="1"/>
    </row>
    <row r="33" spans="9:22" x14ac:dyDescent="0.2">
      <c r="P33" s="1"/>
      <c r="Q33" s="1"/>
      <c r="V33" s="1"/>
    </row>
    <row r="34" spans="9:22" x14ac:dyDescent="0.2">
      <c r="I34" s="1"/>
      <c r="J34" s="1"/>
      <c r="K34" s="1"/>
      <c r="P34" s="1"/>
      <c r="Q34" s="1"/>
      <c r="V34" s="1"/>
    </row>
    <row r="35" spans="9:22" x14ac:dyDescent="0.2">
      <c r="I35" s="1"/>
      <c r="J35" s="1"/>
      <c r="K35" s="1"/>
      <c r="P35" s="1"/>
      <c r="Q35" s="1"/>
      <c r="V35" s="1"/>
    </row>
    <row r="36" spans="9:22" x14ac:dyDescent="0.2">
      <c r="I36" s="1"/>
      <c r="J36" s="1"/>
      <c r="K36" s="1"/>
      <c r="P36" s="1"/>
      <c r="Q36" s="1"/>
      <c r="V36" s="1"/>
    </row>
    <row r="37" spans="9:22" x14ac:dyDescent="0.2">
      <c r="I37" s="1"/>
      <c r="J37" s="1"/>
      <c r="K37" s="1"/>
      <c r="P37" s="1"/>
      <c r="Q37" s="1"/>
      <c r="V37" s="1"/>
    </row>
    <row r="38" spans="9:22" x14ac:dyDescent="0.2">
      <c r="I38" s="1"/>
      <c r="J38" s="1"/>
      <c r="K38" s="1"/>
      <c r="P38" s="1"/>
      <c r="Q38" s="1"/>
      <c r="V38" s="1"/>
    </row>
    <row r="39" spans="9:22" x14ac:dyDescent="0.2">
      <c r="I39" s="1"/>
      <c r="J39" s="1"/>
      <c r="K39" s="1"/>
      <c r="P39" s="1"/>
      <c r="Q39" s="1"/>
      <c r="V39" s="1"/>
    </row>
    <row r="40" spans="9:22" x14ac:dyDescent="0.2">
      <c r="I40" s="1"/>
      <c r="J40" s="1"/>
      <c r="K40" s="1"/>
      <c r="P40" s="1"/>
      <c r="Q40" s="1"/>
      <c r="V40" s="1"/>
    </row>
    <row r="41" spans="9:22" x14ac:dyDescent="0.2">
      <c r="I41" s="1"/>
      <c r="J41" s="1"/>
      <c r="K41" s="1"/>
      <c r="P41" s="1"/>
      <c r="Q41" s="1"/>
      <c r="V41" s="1"/>
    </row>
    <row r="42" spans="9:22" x14ac:dyDescent="0.2">
      <c r="I42" s="1"/>
      <c r="J42" s="1"/>
      <c r="K42" s="1"/>
      <c r="P42" s="1"/>
      <c r="Q42" s="1"/>
      <c r="V42" s="1"/>
    </row>
    <row r="43" spans="9:22" x14ac:dyDescent="0.2">
      <c r="I43" s="1"/>
      <c r="J43" s="1"/>
      <c r="K43" s="1"/>
      <c r="P43" s="1"/>
      <c r="Q43" s="1"/>
      <c r="V43" s="1"/>
    </row>
    <row r="44" spans="9:22" x14ac:dyDescent="0.2">
      <c r="I44" s="1"/>
      <c r="J44" s="1"/>
      <c r="K44" s="1"/>
      <c r="P44" s="1"/>
      <c r="Q44" s="1"/>
      <c r="V44" s="1"/>
    </row>
    <row r="45" spans="9:22" x14ac:dyDescent="0.2">
      <c r="I45" s="1"/>
      <c r="J45" s="1"/>
      <c r="K45" s="1"/>
      <c r="P45" s="1"/>
      <c r="Q45" s="1"/>
      <c r="V45" s="1"/>
    </row>
    <row r="46" spans="9:22" x14ac:dyDescent="0.2">
      <c r="I46" s="1"/>
      <c r="J46" s="1"/>
      <c r="K46" s="1"/>
      <c r="P46" s="1"/>
      <c r="Q46" s="1"/>
      <c r="V46" s="1"/>
    </row>
    <row r="47" spans="9:22" x14ac:dyDescent="0.2">
      <c r="I47" s="1"/>
      <c r="J47" s="1"/>
      <c r="K47" s="1"/>
      <c r="P47" s="1"/>
      <c r="Q47" s="1"/>
      <c r="V47" s="1"/>
    </row>
    <row r="48" spans="9:22" x14ac:dyDescent="0.2">
      <c r="I48" s="1"/>
      <c r="J48" s="1"/>
      <c r="K48" s="1"/>
      <c r="P48" s="1"/>
      <c r="Q48" s="1"/>
      <c r="V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9">
    <mergeCell ref="F1:V1"/>
    <mergeCell ref="F2:V2"/>
    <mergeCell ref="Y8:Z8"/>
    <mergeCell ref="W8:X8"/>
    <mergeCell ref="T5:V5"/>
    <mergeCell ref="V8:V9"/>
    <mergeCell ref="T8:T9"/>
    <mergeCell ref="U8:U9"/>
    <mergeCell ref="D8:D9"/>
    <mergeCell ref="E8:E9"/>
    <mergeCell ref="K8:L8"/>
    <mergeCell ref="M8:M9"/>
    <mergeCell ref="N8:O8"/>
    <mergeCell ref="D5:E5"/>
    <mergeCell ref="F5:Q5"/>
    <mergeCell ref="R5:S5"/>
    <mergeCell ref="R8:R9"/>
    <mergeCell ref="B17:F17"/>
    <mergeCell ref="G17:H17"/>
    <mergeCell ref="N17:O17"/>
    <mergeCell ref="S8:S9"/>
    <mergeCell ref="F8:F9"/>
    <mergeCell ref="G8:H8"/>
    <mergeCell ref="I8:I9"/>
    <mergeCell ref="J8:J9"/>
    <mergeCell ref="D6:E6"/>
    <mergeCell ref="F6:V6"/>
    <mergeCell ref="B8:B9"/>
    <mergeCell ref="C8:C9"/>
    <mergeCell ref="AA8:AB8"/>
    <mergeCell ref="AC8:AD8"/>
    <mergeCell ref="G20:H20"/>
    <mergeCell ref="N20:O20"/>
    <mergeCell ref="G18:H18"/>
    <mergeCell ref="N18:O18"/>
    <mergeCell ref="G19:H19"/>
    <mergeCell ref="N19:O19"/>
    <mergeCell ref="P8:P9"/>
    <mergeCell ref="Q8:Q9"/>
  </mergeCells>
  <conditionalFormatting sqref="F7:G7 G10:H15">
    <cfRule type="colorScale" priority="68">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48">
      <colorScale>
        <cfvo type="num" val="1"/>
        <cfvo type="num" val="3"/>
        <cfvo type="num" val="5"/>
        <color theme="6" tint="-0.499984740745262"/>
        <color rgb="FFFFFF00"/>
        <color rgb="FFC00000"/>
      </colorScale>
    </cfRule>
  </conditionalFormatting>
  <conditionalFormatting sqref="G8:H9 N8:O9">
    <cfRule type="colorScale" priority="6">
      <colorScale>
        <cfvo type="num" val="1"/>
        <cfvo type="num" val="3"/>
        <cfvo type="num" val="5"/>
        <color theme="6" tint="-0.499984740745262"/>
        <color rgb="FFFFFF00"/>
        <color rgb="FFC00000"/>
      </colorScale>
    </cfRule>
  </conditionalFormatting>
  <conditionalFormatting sqref="I7:I9 P7:P9">
    <cfRule type="cellIs" dxfId="130" priority="7" operator="equal">
      <formula>"EXTREMA"</formula>
    </cfRule>
    <cfRule type="cellIs" dxfId="129" priority="8" operator="equal">
      <formula>"ALTA"</formula>
    </cfRule>
    <cfRule type="cellIs" dxfId="128" priority="9" operator="equal">
      <formula>"MODERADA"</formula>
    </cfRule>
    <cfRule type="cellIs" dxfId="127" priority="10" operator="equal">
      <formula>"BAJA"</formula>
    </cfRule>
  </conditionalFormatting>
  <conditionalFormatting sqref="I10:I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16:I1048576">
    <cfRule type="cellIs" dxfId="122" priority="44" operator="equal">
      <formula>"EXTREMA"</formula>
    </cfRule>
    <cfRule type="cellIs" dxfId="121" priority="45" operator="equal">
      <formula>"ALTA"</formula>
    </cfRule>
    <cfRule type="cellIs" dxfId="120" priority="46" operator="equal">
      <formula>"MODERADA"</formula>
    </cfRule>
    <cfRule type="cellIs" dxfId="119"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8" priority="2" operator="equal">
      <formula>"EXTREMA"</formula>
    </cfRule>
    <cfRule type="cellIs" dxfId="117" priority="3" operator="equal">
      <formula>"ALTA"</formula>
    </cfRule>
    <cfRule type="cellIs" dxfId="116" priority="4" operator="equal">
      <formula>"MODERADA"</formula>
    </cfRule>
    <cfRule type="cellIs" dxfId="115"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N10:O15">
    <cfRule type="colorScale" priority="11">
      <colorScale>
        <cfvo type="num" val="1"/>
        <cfvo type="num" val="3"/>
        <cfvo type="num" val="5"/>
        <color theme="6" tint="-0.499984740745262"/>
        <color rgb="FFFFFF00"/>
        <color rgb="FFC00000"/>
      </colorScale>
    </cfRule>
  </conditionalFormatting>
  <conditionalFormatting sqref="P10:P15">
    <cfRule type="cellIs" dxfId="114" priority="15" operator="equal">
      <formula>"BAJA"</formula>
    </cfRule>
    <cfRule type="cellIs" dxfId="113" priority="14" operator="equal">
      <formula>"MODERADA"</formula>
    </cfRule>
    <cfRule type="cellIs" dxfId="112" priority="13" operator="equal">
      <formula>"ALTA"</formula>
    </cfRule>
    <cfRule type="cellIs" dxfId="111" priority="12" operator="equal">
      <formula>"EXTREMA"</formula>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fitToPage="1"/>
  </sheetPr>
  <dimension ref="A1:BE58"/>
  <sheetViews>
    <sheetView showGridLines="0" topLeftCell="S13" zoomScale="70" zoomScaleNormal="70" workbookViewId="0">
      <selection activeCell="X28" sqref="X28"/>
    </sheetView>
  </sheetViews>
  <sheetFormatPr baseColWidth="10" defaultColWidth="11.42578125" defaultRowHeight="12" x14ac:dyDescent="0.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bestFit="1" customWidth="1"/>
    <col min="23" max="23" width="65.85546875" style="1" bestFit="1" customWidth="1"/>
    <col min="24" max="24" width="13.5703125" style="1" bestFit="1" customWidth="1"/>
    <col min="25" max="25" width="74.28515625" style="1" customWidth="1"/>
    <col min="26" max="26" width="14.85546875" style="1" hidden="1" customWidth="1"/>
    <col min="27" max="27" width="61.140625" style="1" hidden="1" customWidth="1"/>
    <col min="28" max="28" width="17.140625" style="1" hidden="1" customWidth="1"/>
    <col min="29" max="29" width="61.140625" style="1" hidden="1" customWidth="1"/>
    <col min="30" max="16384" width="11.42578125" style="1"/>
  </cols>
  <sheetData>
    <row r="1" spans="1:57" ht="20.25" customHeight="1" x14ac:dyDescent="0.35">
      <c r="B1" s="43"/>
      <c r="C1" s="43"/>
      <c r="D1" s="43"/>
      <c r="E1" s="392" t="s">
        <v>318</v>
      </c>
      <c r="F1" s="392"/>
      <c r="G1" s="392"/>
      <c r="H1" s="392"/>
      <c r="I1" s="392"/>
      <c r="J1" s="392"/>
      <c r="K1" s="392"/>
      <c r="L1" s="392"/>
      <c r="M1" s="392"/>
      <c r="N1" s="392"/>
      <c r="O1" s="392"/>
      <c r="P1" s="392"/>
      <c r="Q1" s="392"/>
      <c r="R1" s="392"/>
      <c r="S1" s="392"/>
      <c r="T1" s="392"/>
      <c r="U1" s="392"/>
    </row>
    <row r="2" spans="1:57" ht="32.25" customHeight="1" x14ac:dyDescent="0.35">
      <c r="B2" s="43"/>
      <c r="C2" s="43"/>
      <c r="D2" s="43"/>
      <c r="E2" s="392" t="s">
        <v>319</v>
      </c>
      <c r="F2" s="392"/>
      <c r="G2" s="392"/>
      <c r="H2" s="392"/>
      <c r="I2" s="392"/>
      <c r="J2" s="392"/>
      <c r="K2" s="392"/>
      <c r="L2" s="392"/>
      <c r="M2" s="392"/>
      <c r="N2" s="392"/>
      <c r="O2" s="392"/>
      <c r="P2" s="392"/>
      <c r="Q2" s="392"/>
      <c r="R2" s="392"/>
      <c r="S2" s="392"/>
      <c r="T2" s="392"/>
      <c r="U2" s="392"/>
    </row>
    <row r="3" spans="1:57" ht="41.25" customHeight="1" x14ac:dyDescent="0.35">
      <c r="B3" s="43"/>
      <c r="C3" s="43"/>
      <c r="D3" s="43"/>
      <c r="G3" s="36"/>
      <c r="H3" s="36"/>
      <c r="I3" s="36"/>
      <c r="J3" s="36"/>
      <c r="K3" s="37"/>
      <c r="L3" s="36"/>
      <c r="M3" s="36"/>
      <c r="N3" s="36"/>
      <c r="O3" s="36"/>
      <c r="P3" s="1"/>
      <c r="R3" s="3"/>
      <c r="S3" s="3"/>
      <c r="U3" s="1"/>
    </row>
    <row r="4" spans="1:57" ht="11.25" customHeight="1" x14ac:dyDescent="0.35">
      <c r="B4" s="38"/>
      <c r="C4" s="38"/>
      <c r="D4" s="59"/>
      <c r="E4" s="59"/>
      <c r="F4" s="59"/>
      <c r="G4" s="59"/>
      <c r="H4" s="59"/>
      <c r="I4" s="59"/>
      <c r="J4" s="59"/>
      <c r="K4" s="59"/>
      <c r="L4" s="59"/>
      <c r="M4" s="59"/>
      <c r="N4" s="59"/>
      <c r="O4" s="59"/>
      <c r="P4" s="59"/>
      <c r="Q4" s="59"/>
      <c r="R4" s="59"/>
      <c r="S4" s="59"/>
      <c r="T4" s="59"/>
      <c r="U4" s="38"/>
    </row>
    <row r="5" spans="1:57" ht="13.5" customHeight="1" thickBot="1" x14ac:dyDescent="0.4">
      <c r="D5" s="36"/>
      <c r="E5" s="36"/>
      <c r="F5" s="36"/>
      <c r="G5" s="36"/>
      <c r="H5" s="37"/>
      <c r="I5" s="36"/>
      <c r="J5" s="36"/>
      <c r="K5" s="36"/>
      <c r="L5" s="36"/>
    </row>
    <row r="6" spans="1:57" s="15" customFormat="1" ht="24" customHeight="1" x14ac:dyDescent="0.25">
      <c r="A6" s="13"/>
      <c r="D6" s="283" t="s">
        <v>66</v>
      </c>
      <c r="E6" s="420" t="s">
        <v>136</v>
      </c>
      <c r="F6" s="420"/>
      <c r="G6" s="420"/>
      <c r="H6" s="420"/>
      <c r="I6" s="420"/>
      <c r="J6" s="420"/>
      <c r="K6" s="420"/>
      <c r="L6" s="420"/>
      <c r="M6" s="420"/>
      <c r="N6" s="420"/>
      <c r="O6" s="420"/>
      <c r="P6" s="420"/>
      <c r="Q6" s="421" t="s">
        <v>64</v>
      </c>
      <c r="R6" s="421"/>
      <c r="S6" s="422">
        <v>2023</v>
      </c>
      <c r="T6" s="422"/>
      <c r="U6" s="423"/>
    </row>
    <row r="7" spans="1:57" s="15" customFormat="1" ht="38.25" customHeight="1" thickBot="1" x14ac:dyDescent="0.3">
      <c r="A7" s="13"/>
      <c r="D7" s="284" t="s">
        <v>63</v>
      </c>
      <c r="E7" s="429" t="s">
        <v>135</v>
      </c>
      <c r="F7" s="429"/>
      <c r="G7" s="429"/>
      <c r="H7" s="429"/>
      <c r="I7" s="429"/>
      <c r="J7" s="429"/>
      <c r="K7" s="429"/>
      <c r="L7" s="429"/>
      <c r="M7" s="429"/>
      <c r="N7" s="429"/>
      <c r="O7" s="429"/>
      <c r="P7" s="429"/>
      <c r="Q7" s="429"/>
      <c r="R7" s="429"/>
      <c r="S7" s="429"/>
      <c r="T7" s="429"/>
      <c r="U7" s="430"/>
    </row>
    <row r="8" spans="1:57" s="15" customFormat="1" ht="15" x14ac:dyDescent="0.25">
      <c r="A8" s="13"/>
      <c r="B8" s="34"/>
      <c r="C8" s="34"/>
      <c r="H8" s="33"/>
      <c r="I8" s="25"/>
      <c r="J8" s="25"/>
      <c r="O8" s="33"/>
      <c r="P8" s="33"/>
      <c r="U8" s="33"/>
    </row>
    <row r="9" spans="1:57" s="25" customFormat="1" ht="30" customHeight="1" x14ac:dyDescent="0.25">
      <c r="A9" s="13"/>
      <c r="B9" s="367" t="s">
        <v>61</v>
      </c>
      <c r="C9" s="367" t="s">
        <v>60</v>
      </c>
      <c r="D9" s="367" t="s">
        <v>58</v>
      </c>
      <c r="E9" s="393" t="s">
        <v>57</v>
      </c>
      <c r="F9" s="367" t="s">
        <v>56</v>
      </c>
      <c r="G9" s="367"/>
      <c r="H9" s="359" t="s">
        <v>51</v>
      </c>
      <c r="I9" s="369" t="s">
        <v>55</v>
      </c>
      <c r="J9" s="371" t="s">
        <v>54</v>
      </c>
      <c r="K9" s="372"/>
      <c r="L9" s="394" t="s">
        <v>53</v>
      </c>
      <c r="M9" s="367" t="s">
        <v>52</v>
      </c>
      <c r="N9" s="367"/>
      <c r="O9" s="359" t="s">
        <v>51</v>
      </c>
      <c r="P9" s="393" t="s">
        <v>50</v>
      </c>
      <c r="Q9" s="367" t="s">
        <v>49</v>
      </c>
      <c r="R9" s="368" t="s">
        <v>48</v>
      </c>
      <c r="S9" s="367" t="s">
        <v>47</v>
      </c>
      <c r="T9" s="369" t="s">
        <v>46</v>
      </c>
      <c r="U9" s="367" t="s">
        <v>45</v>
      </c>
      <c r="V9" s="358" t="s">
        <v>649</v>
      </c>
      <c r="W9" s="358"/>
      <c r="X9" s="358" t="s">
        <v>735</v>
      </c>
      <c r="Y9" s="358"/>
      <c r="Z9" s="358" t="s">
        <v>653</v>
      </c>
      <c r="AA9" s="358"/>
      <c r="AB9" s="358" t="s">
        <v>654</v>
      </c>
      <c r="AC9" s="358"/>
    </row>
    <row r="10" spans="1:57" s="25" customFormat="1" ht="98.25" customHeight="1" x14ac:dyDescent="0.25">
      <c r="A10" s="13"/>
      <c r="B10" s="367"/>
      <c r="C10" s="367"/>
      <c r="D10" s="367"/>
      <c r="E10" s="393"/>
      <c r="F10" s="32" t="s">
        <v>41</v>
      </c>
      <c r="G10" s="31" t="s">
        <v>40</v>
      </c>
      <c r="H10" s="360"/>
      <c r="I10" s="370"/>
      <c r="J10" s="30" t="s">
        <v>43</v>
      </c>
      <c r="K10" s="29" t="s">
        <v>42</v>
      </c>
      <c r="L10" s="395"/>
      <c r="M10" s="28" t="s">
        <v>41</v>
      </c>
      <c r="N10" s="27" t="s">
        <v>40</v>
      </c>
      <c r="O10" s="360"/>
      <c r="P10" s="393"/>
      <c r="Q10" s="367"/>
      <c r="R10" s="368"/>
      <c r="S10" s="367"/>
      <c r="T10" s="370"/>
      <c r="U10" s="367"/>
      <c r="V10" s="26" t="s">
        <v>626</v>
      </c>
      <c r="W10" s="26" t="s">
        <v>39</v>
      </c>
      <c r="X10" s="26" t="s">
        <v>626</v>
      </c>
      <c r="Y10" s="26" t="s">
        <v>39</v>
      </c>
      <c r="Z10" s="26" t="s">
        <v>626</v>
      </c>
      <c r="AA10" s="26" t="s">
        <v>39</v>
      </c>
      <c r="AB10" s="26" t="s">
        <v>626</v>
      </c>
      <c r="AC10" s="26" t="s">
        <v>39</v>
      </c>
    </row>
    <row r="11" spans="1:57" s="15" customFormat="1" ht="233.25" customHeight="1" x14ac:dyDescent="0.25">
      <c r="A11" s="23"/>
      <c r="B11" s="17" t="s">
        <v>243</v>
      </c>
      <c r="C11" s="22" t="s">
        <v>134</v>
      </c>
      <c r="D11" s="17" t="s">
        <v>133</v>
      </c>
      <c r="E11" s="18" t="s">
        <v>74</v>
      </c>
      <c r="F11" s="17">
        <v>1</v>
      </c>
      <c r="G11" s="17">
        <v>3</v>
      </c>
      <c r="H11" s="20" t="str">
        <f>INDEX([5]Listas!$L$4:$P$8,F11,G11)</f>
        <v>MODERADA</v>
      </c>
      <c r="I11" s="21" t="s">
        <v>132</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f>IF('[5]Evaluación de Controles'!H40="X",IF(L11&gt;75,IF(G11&gt;2,G11-2,IF(G11&gt;1,G11-1,G11)),IF(L11&gt;50,IF(G11&gt;1,G11-1,G11),G11)),G11)</f>
        <v>3</v>
      </c>
      <c r="O11" s="20" t="str">
        <f>INDEX([5]Listas!$L$4:$P$8,M11,N11)</f>
        <v>MODERADA</v>
      </c>
      <c r="P11" s="19" t="s">
        <v>96</v>
      </c>
      <c r="Q11" s="17" t="s">
        <v>131</v>
      </c>
      <c r="R11" s="18" t="s">
        <v>116</v>
      </c>
      <c r="S11" s="17" t="s">
        <v>115</v>
      </c>
      <c r="T11" s="17" t="s">
        <v>124</v>
      </c>
      <c r="U11" s="17" t="s">
        <v>130</v>
      </c>
      <c r="V11" s="273">
        <v>1</v>
      </c>
      <c r="W11" s="345" t="s">
        <v>706</v>
      </c>
      <c r="X11" s="273">
        <v>1</v>
      </c>
      <c r="Y11" s="345" t="s">
        <v>756</v>
      </c>
      <c r="Z11" s="273"/>
      <c r="AA11" s="326"/>
      <c r="AB11" s="273"/>
      <c r="AC11" s="326"/>
    </row>
    <row r="12" spans="1:57" s="15" customFormat="1" ht="186" customHeight="1" x14ac:dyDescent="0.25">
      <c r="A12" s="23"/>
      <c r="B12" s="17" t="s">
        <v>129</v>
      </c>
      <c r="C12" s="22" t="s">
        <v>128</v>
      </c>
      <c r="D12" s="17" t="s">
        <v>127</v>
      </c>
      <c r="E12" s="18" t="s">
        <v>74</v>
      </c>
      <c r="F12" s="17">
        <v>2</v>
      </c>
      <c r="G12" s="17">
        <v>4</v>
      </c>
      <c r="H12" s="20" t="str">
        <f>INDEX([5]Listas!$L$4:$P$8,F12,G12)</f>
        <v>ALTA</v>
      </c>
      <c r="I12" s="21" t="s">
        <v>126</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f>IF('[5]Evaluación de Controles'!H41="X",IF(L12&gt;75,IF(G12&gt;2,G12-2,IF(G12&gt;1,G12-1,G12)),IF(L12&gt;50,IF(G12&gt;1,G12-1,G12),G12)),G12)</f>
        <v>4</v>
      </c>
      <c r="O12" s="20" t="str">
        <f>INDEX([5]Listas!$L$4:$P$8,M12,N12)</f>
        <v>ALTA</v>
      </c>
      <c r="P12" s="19" t="s">
        <v>118</v>
      </c>
      <c r="Q12" s="17" t="s">
        <v>125</v>
      </c>
      <c r="R12" s="18" t="s">
        <v>116</v>
      </c>
      <c r="S12" s="17" t="s">
        <v>115</v>
      </c>
      <c r="T12" s="17" t="s">
        <v>124</v>
      </c>
      <c r="U12" s="17" t="s">
        <v>123</v>
      </c>
      <c r="V12" s="273">
        <v>1</v>
      </c>
      <c r="W12" s="347" t="s">
        <v>707</v>
      </c>
      <c r="X12" s="273">
        <v>1</v>
      </c>
      <c r="Y12" s="347" t="s">
        <v>755</v>
      </c>
      <c r="Z12" s="273"/>
      <c r="AA12" s="327"/>
      <c r="AB12" s="273"/>
      <c r="AC12" s="342"/>
    </row>
    <row r="13" spans="1:57" s="15" customFormat="1" ht="116.25" customHeight="1" x14ac:dyDescent="0.25">
      <c r="A13" s="23"/>
      <c r="B13" s="17" t="s">
        <v>122</v>
      </c>
      <c r="C13" s="22" t="s">
        <v>121</v>
      </c>
      <c r="D13" s="17" t="s">
        <v>120</v>
      </c>
      <c r="E13" s="18" t="s">
        <v>74</v>
      </c>
      <c r="F13" s="17">
        <v>3</v>
      </c>
      <c r="G13" s="17">
        <v>3</v>
      </c>
      <c r="H13" s="20" t="str">
        <f>INDEX([5]Listas!$L$4:$P$8,F13,G13)</f>
        <v>ALTA</v>
      </c>
      <c r="I13" s="21" t="s">
        <v>119</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f>IF('[5]Evaluación de Controles'!H42="X",IF(L13&gt;75,IF(G13&gt;2,G13-2,IF(G13&gt;1,G13-1,G13)),IF(L13&gt;50,IF(G13&gt;1,G13-1,G13),G13)),G13)</f>
        <v>3</v>
      </c>
      <c r="O13" s="20" t="str">
        <f>INDEX([5]Listas!$L$4:$P$8,M13,N13)</f>
        <v>MODERADA</v>
      </c>
      <c r="P13" s="19" t="s">
        <v>118</v>
      </c>
      <c r="Q13" s="17" t="s">
        <v>117</v>
      </c>
      <c r="R13" s="18" t="s">
        <v>116</v>
      </c>
      <c r="S13" s="17" t="s">
        <v>115</v>
      </c>
      <c r="T13" s="17" t="s">
        <v>114</v>
      </c>
      <c r="U13" s="17" t="s">
        <v>113</v>
      </c>
      <c r="V13" s="273">
        <v>1</v>
      </c>
      <c r="W13" s="348" t="s">
        <v>704</v>
      </c>
      <c r="X13" s="273">
        <v>1</v>
      </c>
      <c r="Y13" s="357" t="s">
        <v>763</v>
      </c>
      <c r="Z13" s="273"/>
      <c r="AA13" s="328"/>
      <c r="AB13" s="273"/>
      <c r="AC13" s="328"/>
    </row>
    <row r="14" spans="1:57" s="15" customFormat="1" ht="24.75"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85"/>
      <c r="W14" s="85"/>
      <c r="X14" s="273"/>
      <c r="Y14" s="85"/>
      <c r="Z14" s="273"/>
      <c r="AA14" s="320"/>
      <c r="AB14" s="273"/>
      <c r="AC14" s="85"/>
    </row>
    <row r="15" spans="1:57" ht="87.75" x14ac:dyDescent="0.2">
      <c r="A15" s="331"/>
      <c r="B15" s="330" t="s">
        <v>613</v>
      </c>
      <c r="C15" s="289" t="s">
        <v>614</v>
      </c>
      <c r="D15" s="282" t="s">
        <v>615</v>
      </c>
      <c r="E15" s="281" t="s">
        <v>74</v>
      </c>
      <c r="F15" s="282">
        <v>2</v>
      </c>
      <c r="G15" s="282">
        <v>3</v>
      </c>
      <c r="H15" s="279" t="s">
        <v>450</v>
      </c>
      <c r="I15" s="290" t="s">
        <v>616</v>
      </c>
      <c r="J15" s="280" t="s">
        <v>20</v>
      </c>
      <c r="K15" s="280" t="s">
        <v>41</v>
      </c>
      <c r="L15" s="282">
        <v>70</v>
      </c>
      <c r="M15" s="282">
        <v>3</v>
      </c>
      <c r="N15" s="282">
        <v>3</v>
      </c>
      <c r="O15" s="279" t="s">
        <v>450</v>
      </c>
      <c r="P15" s="280" t="s">
        <v>118</v>
      </c>
      <c r="Q15" s="282" t="s">
        <v>617</v>
      </c>
      <c r="R15" s="281" t="s">
        <v>618</v>
      </c>
      <c r="S15" s="282" t="s">
        <v>115</v>
      </c>
      <c r="T15" s="282" t="s">
        <v>619</v>
      </c>
      <c r="U15" s="282" t="s">
        <v>620</v>
      </c>
      <c r="V15" s="291">
        <v>1</v>
      </c>
      <c r="W15" s="349" t="s">
        <v>705</v>
      </c>
      <c r="X15" s="273">
        <v>1</v>
      </c>
      <c r="Y15" s="349" t="s">
        <v>737</v>
      </c>
      <c r="Z15" s="273"/>
      <c r="AA15" s="329"/>
      <c r="AB15" s="273"/>
      <c r="AC15" s="343"/>
    </row>
    <row r="16" spans="1:57" s="292" customFormat="1" ht="26.25" customHeight="1" x14ac:dyDescent="0.2">
      <c r="A16" s="1"/>
      <c r="B16" s="293"/>
      <c r="C16" s="294"/>
      <c r="D16" s="293"/>
      <c r="E16" s="295"/>
      <c r="F16" s="293"/>
      <c r="G16" s="293"/>
      <c r="H16" s="300"/>
      <c r="I16" s="296"/>
      <c r="J16" s="297"/>
      <c r="K16" s="297"/>
      <c r="L16" s="293"/>
      <c r="M16" s="293"/>
      <c r="N16" s="293"/>
      <c r="O16" s="300"/>
      <c r="P16" s="297"/>
      <c r="Q16" s="293"/>
      <c r="R16" s="295"/>
      <c r="S16" s="293"/>
      <c r="T16" s="293"/>
      <c r="U16" s="293"/>
      <c r="V16" s="298"/>
      <c r="W16" s="299"/>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2:21" x14ac:dyDescent="0.2">
      <c r="B17" s="9"/>
      <c r="C17" s="9"/>
      <c r="D17" s="9"/>
      <c r="E17" s="9"/>
      <c r="F17" s="375" t="s">
        <v>6</v>
      </c>
      <c r="G17" s="375"/>
      <c r="H17" s="7">
        <f>COUNTIF(H11:H13,"BAJA")</f>
        <v>0</v>
      </c>
      <c r="L17" s="8"/>
      <c r="M17" s="375" t="s">
        <v>6</v>
      </c>
      <c r="N17" s="375"/>
      <c r="O17" s="7">
        <f>COUNTIF(O11:O14,"BAJA")</f>
        <v>0</v>
      </c>
    </row>
    <row r="18" spans="2:21" x14ac:dyDescent="0.2">
      <c r="B18" s="411"/>
      <c r="C18" s="411"/>
      <c r="D18" s="411"/>
      <c r="E18" s="411"/>
      <c r="F18" s="375" t="s">
        <v>5</v>
      </c>
      <c r="G18" s="375"/>
      <c r="H18" s="7">
        <f>COUNTIF(H11:H13,"MODERADA")</f>
        <v>1</v>
      </c>
      <c r="L18" s="9"/>
      <c r="M18" s="375" t="s">
        <v>5</v>
      </c>
      <c r="N18" s="375"/>
      <c r="O18" s="7">
        <f>COUNTIF(O11:O13,"MODERADA")</f>
        <v>2</v>
      </c>
    </row>
    <row r="19" spans="2:21" x14ac:dyDescent="0.2">
      <c r="B19" s="12"/>
      <c r="D19" s="12"/>
      <c r="F19" s="375" t="s">
        <v>4</v>
      </c>
      <c r="G19" s="375"/>
      <c r="H19" s="7">
        <f>COUNTIF(H11:H13,"ALTA")</f>
        <v>2</v>
      </c>
      <c r="M19" s="375" t="s">
        <v>4</v>
      </c>
      <c r="N19" s="375"/>
      <c r="O19" s="7">
        <f>COUNTIF(O11:O13,"ALTA")</f>
        <v>1</v>
      </c>
      <c r="P19" s="1"/>
      <c r="U19" s="1"/>
    </row>
    <row r="20" spans="2:21" ht="15.75" x14ac:dyDescent="0.2">
      <c r="B20" s="11" t="s">
        <v>3</v>
      </c>
      <c r="D20" s="10" t="s">
        <v>2</v>
      </c>
      <c r="F20" s="375" t="s">
        <v>1</v>
      </c>
      <c r="G20" s="375"/>
      <c r="H20" s="7">
        <f>COUNTIF(H11:H13,"EXTREMA")</f>
        <v>0</v>
      </c>
      <c r="M20" s="375" t="s">
        <v>1</v>
      </c>
      <c r="N20" s="375"/>
      <c r="O20" s="7">
        <f>COUNTIF(O11:O13,"EXTREMA")</f>
        <v>0</v>
      </c>
      <c r="P20" s="1"/>
      <c r="U20" s="1"/>
    </row>
    <row r="21" spans="2:21" x14ac:dyDescent="0.2">
      <c r="L21" s="1" t="s">
        <v>0</v>
      </c>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x14ac:dyDescent="0.2">
      <c r="O34" s="1"/>
      <c r="P34" s="1"/>
      <c r="U34" s="1"/>
    </row>
    <row r="35" spans="1:21" x14ac:dyDescent="0.2">
      <c r="H35" s="1"/>
      <c r="I35" s="1"/>
      <c r="J35" s="1"/>
      <c r="O35" s="1"/>
      <c r="P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row r="58" spans="1:21" s="2" customFormat="1" x14ac:dyDescent="0.2">
      <c r="A58" s="1"/>
      <c r="B58" s="1"/>
      <c r="C58" s="1"/>
      <c r="D58" s="1"/>
      <c r="E58" s="1"/>
      <c r="F58" s="1"/>
      <c r="G58" s="1"/>
      <c r="H58" s="1"/>
      <c r="I58" s="1"/>
      <c r="J58" s="1"/>
      <c r="K58" s="1"/>
      <c r="L58" s="1"/>
      <c r="M58" s="1"/>
      <c r="N58" s="1"/>
      <c r="O58" s="1"/>
      <c r="P58" s="1"/>
      <c r="Q58" s="1"/>
      <c r="R58" s="1"/>
      <c r="S58" s="1"/>
      <c r="T58" s="1"/>
      <c r="U58" s="1"/>
    </row>
  </sheetData>
  <mergeCells count="36">
    <mergeCell ref="B18:E18"/>
    <mergeCell ref="F18:G18"/>
    <mergeCell ref="M18:N18"/>
    <mergeCell ref="F19:G19"/>
    <mergeCell ref="J9:K9"/>
    <mergeCell ref="L9:L10"/>
    <mergeCell ref="M9:N9"/>
    <mergeCell ref="B9:B10"/>
    <mergeCell ref="C9:C10"/>
    <mergeCell ref="D9:D10"/>
    <mergeCell ref="E9:E10"/>
    <mergeCell ref="F20:G20"/>
    <mergeCell ref="M20:N20"/>
    <mergeCell ref="F17:G17"/>
    <mergeCell ref="M17:N17"/>
    <mergeCell ref="M19:N19"/>
    <mergeCell ref="E1:U1"/>
    <mergeCell ref="E2:U2"/>
    <mergeCell ref="O9:O10"/>
    <mergeCell ref="P9:P10"/>
    <mergeCell ref="Q9:Q10"/>
    <mergeCell ref="R9:R10"/>
    <mergeCell ref="S9:S10"/>
    <mergeCell ref="T9:T10"/>
    <mergeCell ref="U9:U10"/>
    <mergeCell ref="X9:Y9"/>
    <mergeCell ref="Z9:AA9"/>
    <mergeCell ref="AB9:AC9"/>
    <mergeCell ref="V9:W9"/>
    <mergeCell ref="E6:P6"/>
    <mergeCell ref="Q6:R6"/>
    <mergeCell ref="S6:U6"/>
    <mergeCell ref="E7:U7"/>
    <mergeCell ref="F9:G9"/>
    <mergeCell ref="H9:H10"/>
    <mergeCell ref="I9:I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7" operator="equal">
      <formula>"BAJA"</formula>
    </cfRule>
    <cfRule type="cellIs" dxfId="93" priority="56" operator="equal">
      <formula>"MODERADA"</formula>
    </cfRule>
  </conditionalFormatting>
  <conditionalFormatting sqref="H17:H20">
    <cfRule type="cellIs" dxfId="92" priority="55" operator="equal">
      <formula>"ALTA"</formula>
    </cfRule>
    <cfRule type="cellIs" dxfId="91" priority="54"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5" operator="equal">
      <formula>"BAJA"</formula>
    </cfRule>
    <cfRule type="cellIs" dxfId="89" priority="4" operator="equal">
      <formula>"MODERADA"</formula>
    </cfRule>
    <cfRule type="cellIs" dxfId="88" priority="3" operator="equal">
      <formula>"ALTA"</formula>
    </cfRule>
    <cfRule type="cellIs" dxfId="87" priority="2" operator="equal">
      <formula>"EXTREMA"</formula>
    </cfRule>
  </conditionalFormatting>
  <conditionalFormatting sqref="M17:M20">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4">
    <cfRule type="cellIs" dxfId="86" priority="15" operator="equal">
      <formula>"BAJA"</formula>
    </cfRule>
    <cfRule type="cellIs" dxfId="85" priority="14" operator="equal">
      <formula>"MODERADA"</formula>
    </cfRule>
    <cfRule type="cellIs" dxfId="84" priority="13" operator="equal">
      <formula>"ALTA"</formula>
    </cfRule>
  </conditionalFormatting>
  <conditionalFormatting sqref="O11:O1048576">
    <cfRule type="cellIs" dxfId="83" priority="12" operator="equal">
      <formula>"EXTREMA"</formula>
    </cfRule>
  </conditionalFormatting>
  <conditionalFormatting sqref="O15:O1048576">
    <cfRule type="cellIs" dxfId="82" priority="23" operator="equal">
      <formula>"BAJA"</formula>
    </cfRule>
    <cfRule type="cellIs" dxfId="81" priority="22" operator="equal">
      <formula>"MODERADA"</formula>
    </cfRule>
  </conditionalFormatting>
  <conditionalFormatting sqref="O17:O20">
    <cfRule type="cellIs" dxfId="80" priority="21" operator="equal">
      <formula>"ALTA"</formula>
    </cfRule>
    <cfRule type="cellIs" dxfId="79" priority="20" operator="equal">
      <formula>"EXTREMA"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(12) Tesorería xx</vt:lpstr>
      <vt:lpstr>(10) Tesoreria</vt:lpstr>
      <vt:lpstr>(11) Almacén</vt:lpstr>
      <vt:lpstr>Evaluación de Controles</vt:lpstr>
      <vt:lpstr>Resumen</vt:lpstr>
      <vt:lpstr>Evolución</vt:lpstr>
      <vt:lpstr>Listas</vt:lpstr>
      <vt:lpstr>Impactos</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Administrador Indeportes Quindio</cp:lastModifiedBy>
  <cp:lastPrinted>2023-04-18T15:17:59Z</cp:lastPrinted>
  <dcterms:created xsi:type="dcterms:W3CDTF">2020-05-26T16:09:40Z</dcterms:created>
  <dcterms:modified xsi:type="dcterms:W3CDTF">2023-09-04T14:03:57Z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