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D:\TALENTO HUMANO 2023\MAPAS DE RIESGO Y PLAN ACCION 2023\MAPAS DE RIESGO\"/>
    </mc:Choice>
  </mc:AlternateContent>
  <xr:revisionPtr revIDLastSave="0" documentId="13_ncr:1_{D1592709-D853-4124-B144-34597FFA6952}" xr6:coauthVersionLast="47" xr6:coauthVersionMax="47" xr10:uidLastSave="{00000000-0000-0000-0000-000000000000}"/>
  <bookViews>
    <workbookView xWindow="-120" yWindow="-120" windowWidth="20730" windowHeight="11160" tabRatio="842" firstSheet="4" activeTab="11" xr2:uid="{00000000-000D-0000-FFFF-FFFF00000000}"/>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2) Tesorería xx" sheetId="2" state="hidden" r:id="rId10"/>
    <sheet name="(10) Tesoreria" sheetId="23" r:id="rId11"/>
    <sheet name="(11) Almacén" sheetId="11" r:id="rId12"/>
    <sheet name="Evaluación de Controles" sheetId="16" state="hidden" r:id="rId13"/>
    <sheet name="Resumen" sheetId="17" state="hidden" r:id="rId14"/>
    <sheet name="Evolución" sheetId="18" state="hidden" r:id="rId15"/>
    <sheet name="Listas" sheetId="19" state="hidden" r:id="rId16"/>
    <sheet name="Impactos" sheetId="20"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6" hidden="1">'(7) Archivo Central'!$P$10:$P$12</definedName>
    <definedName name="_xlnm._FilterDatabase" localSheetId="15" hidden="1">Listas!$AC$12:$AC$15</definedName>
    <definedName name="_xlnm.Print_Area" localSheetId="10">'(10) Tesoreria'!$A$1:$AB$22</definedName>
    <definedName name="_xlnm.Print_Area" localSheetId="1">'(2) Juridica'!$B$1:$AA$21</definedName>
    <definedName name="_xlnm.Print_Area" localSheetId="2">'(3) Contratación'!$A$1:$AC$21</definedName>
    <definedName name="_xlnm.Print_Area" localSheetId="12">'Evaluación de Controles'!$B$1:$Y$54</definedName>
    <definedName name="_xlnm.Print_Area" localSheetId="14">Evolución!$B$1:$Q$16</definedName>
    <definedName name="_xlnm.Print_Area" localSheetId="16">Impactos!$A$1:$G$12</definedName>
    <definedName name="_xlnm.Print_Area" localSheetId="13">Resumen!$A$2:$O$33</definedName>
    <definedName name="_xlnm.Criteria" localSheetId="15">Listas!$AC$12:$AC$15</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9">'(12)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2">'Evaluación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3" hidden="1">Resumen!$Q:$AE,Resumen!$AH:$AX</definedName>
    <definedName name="Z_31578BE1_199E_4DDD_BD28_180CDA7042A3_.wvu.PrintArea" localSheetId="10" hidden="1">'(10) Tesoreria'!$A$1:$U$12</definedName>
    <definedName name="Z_31578BE1_199E_4DDD_BD28_180CDA7042A3_.wvu.PrintArea" localSheetId="11" hidden="1">'(11) Almacén'!$A$1:$U$12</definedName>
    <definedName name="Z_31578BE1_199E_4DDD_BD28_180CDA7042A3_.wvu.PrintArea" localSheetId="9"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Central'!$A$1:$U$12</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2" hidden="1">'Evaluación de Controles'!$B$1:$Y$50</definedName>
    <definedName name="Z_31578BE1_199E_4DDD_BD28_180CDA7042A3_.wvu.PrintArea" localSheetId="14" hidden="1">Evolución!$K$1:$Q$10</definedName>
    <definedName name="Z_31578BE1_199E_4DDD_BD28_180CDA7042A3_.wvu.PrintArea" localSheetId="16" hidden="1">Impactos!$A$1:$G$12</definedName>
    <definedName name="Z_31578BE1_199E_4DDD_BD28_180CDA7042A3_.wvu.PrintArea" localSheetId="13" hidden="1">Resumen!$A$2:$O$31</definedName>
    <definedName name="Z_31578BE1_199E_4DDD_BD28_180CDA7042A3_.wvu.PrintTitles" localSheetId="9"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2"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9"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3" hidden="1">Resumen!$Q:$AE,Resumen!$AH:$AX</definedName>
    <definedName name="Z_42BB51DB_DC3E_4DA5_9499_5574EB19780E_.wvu.PrintArea" localSheetId="10" hidden="1">'(10) Tesoreria'!$A$1:$U$12</definedName>
    <definedName name="Z_42BB51DB_DC3E_4DA5_9499_5574EB19780E_.wvu.PrintArea" localSheetId="11" hidden="1">'(11) Almacén'!$A$1:$U$12</definedName>
    <definedName name="Z_42BB51DB_DC3E_4DA5_9499_5574EB19780E_.wvu.PrintArea" localSheetId="9"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Central'!$A$1:$U$12</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2" hidden="1">'Evaluación de Controles'!$B$1:$Y$50</definedName>
    <definedName name="Z_42BB51DB_DC3E_4DA5_9499_5574EB19780E_.wvu.PrintArea" localSheetId="14" hidden="1">Evolución!$K$1:$Q$10</definedName>
    <definedName name="Z_42BB51DB_DC3E_4DA5_9499_5574EB19780E_.wvu.PrintArea" localSheetId="16" hidden="1">Impactos!$A$1:$G$12</definedName>
    <definedName name="Z_42BB51DB_DC3E_4DA5_9499_5574EB19780E_.wvu.PrintArea" localSheetId="13" hidden="1">Resumen!$A$2:$O$31</definedName>
    <definedName name="Z_42BB51DB_DC3E_4DA5_9499_5574EB19780E_.wvu.PrintTitles" localSheetId="9"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2"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3" hidden="1">Resumen!$Q:$AE,Resumen!$AH:$AX</definedName>
    <definedName name="Z_4890415D_ABA4_4363_9A7D_9DAD39F08A9F_.wvu.PrintArea" localSheetId="10" hidden="1">'(10) Tesoreria'!$A$1:$U$12</definedName>
    <definedName name="Z_4890415D_ABA4_4363_9A7D_9DAD39F08A9F_.wvu.PrintArea" localSheetId="11" hidden="1">'(11) Almacén'!$A$1:$U$12</definedName>
    <definedName name="Z_4890415D_ABA4_4363_9A7D_9DAD39F08A9F_.wvu.PrintArea" localSheetId="9"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Central'!$A$1:$U$12</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2" hidden="1">'Evaluación de Controles'!$B$1:$Y$50</definedName>
    <definedName name="Z_4890415D_ABA4_4363_9A7D_9DAD39F08A9F_.wvu.PrintArea" localSheetId="14" hidden="1">Evolución!$K$1:$Q$10</definedName>
    <definedName name="Z_4890415D_ABA4_4363_9A7D_9DAD39F08A9F_.wvu.PrintArea" localSheetId="16" hidden="1">Impactos!$A$1:$G$12</definedName>
    <definedName name="Z_4890415D_ABA4_4363_9A7D_9DAD39F08A9F_.wvu.PrintArea" localSheetId="13" hidden="1">Resumen!$A$2:$O$31</definedName>
    <definedName name="Z_4890415D_ABA4_4363_9A7D_9DAD39F08A9F_.wvu.PrintTitles" localSheetId="9"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2"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3" hidden="1">Resumen!$Q:$AE,Resumen!$AH:$AX</definedName>
    <definedName name="Z_915A0EBC_A358_405B_93F7_90752DA34B9F_.wvu.PrintArea" localSheetId="10" hidden="1">'(10) Tesoreria'!$A$1:$U$12</definedName>
    <definedName name="Z_915A0EBC_A358_405B_93F7_90752DA34B9F_.wvu.PrintArea" localSheetId="11" hidden="1">'(11) Almacén'!$A$1:$U$12</definedName>
    <definedName name="Z_915A0EBC_A358_405B_93F7_90752DA34B9F_.wvu.PrintArea" localSheetId="9"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Central'!$A$1:$U$12</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2" hidden="1">'Evaluación de Controles'!$B$1:$Y$50</definedName>
    <definedName name="Z_915A0EBC_A358_405B_93F7_90752DA34B9F_.wvu.PrintArea" localSheetId="14" hidden="1">Evolución!$K$1:$Q$10</definedName>
    <definedName name="Z_915A0EBC_A358_405B_93F7_90752DA34B9F_.wvu.PrintArea" localSheetId="16" hidden="1">Impactos!$A$1:$G$12</definedName>
    <definedName name="Z_915A0EBC_A358_405B_93F7_90752DA34B9F_.wvu.PrintArea" localSheetId="13" hidden="1">Resumen!$A$2:$O$31</definedName>
    <definedName name="Z_915A0EBC_A358_405B_93F7_90752DA34B9F_.wvu.PrintTitles" localSheetId="9"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2"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10" hidden="1">'(10) Tesoreria'!$D:$D,'(10) Tesoreria'!$E:$E,'(10) Tesoreria'!$J:$L,'(10) Tesoreria'!$P:$P,'(10) Tesoreria'!$R:$S,'(10) Tesoreria'!$U:$U</definedName>
    <definedName name="Z_97D65C1E_976A_4956_97FC_0E8188ABCFAA_.wvu.Cols" localSheetId="11" hidden="1">'(11) Almacén'!#REF!,'(11) Almacén'!$E:$E,'(11) Almacén'!$J:$L,'(11) Almacén'!$P:$P,'(11) Almacén'!$R:$S,'(11) Almacén'!$U:$U</definedName>
    <definedName name="Z_97D65C1E_976A_4956_97FC_0E8188ABCFAA_.wvu.Cols" localSheetId="9"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3" hidden="1">Resumen!$Q:$AE,Resumen!$AH:$AX</definedName>
    <definedName name="Z_97D65C1E_976A_4956_97FC_0E8188ABCFAA_.wvu.PrintArea" localSheetId="10" hidden="1">'(10) Tesoreria'!$A$1:$U$12</definedName>
    <definedName name="Z_97D65C1E_976A_4956_97FC_0E8188ABCFAA_.wvu.PrintArea" localSheetId="11" hidden="1">'(11) Almacén'!$A$1:$U$12</definedName>
    <definedName name="Z_97D65C1E_976A_4956_97FC_0E8188ABCFAA_.wvu.PrintArea" localSheetId="9"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Central'!$A$1:$U$12</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2" hidden="1">'Evaluación de Controles'!$B$1:$Y$50</definedName>
    <definedName name="Z_97D65C1E_976A_4956_97FC_0E8188ABCFAA_.wvu.PrintArea" localSheetId="14" hidden="1">Evolución!$K$1:$Q$10</definedName>
    <definedName name="Z_97D65C1E_976A_4956_97FC_0E8188ABCFAA_.wvu.PrintArea" localSheetId="16" hidden="1">Impactos!$A$1:$G$12</definedName>
    <definedName name="Z_97D65C1E_976A_4956_97FC_0E8188ABCFAA_.wvu.PrintArea" localSheetId="13" hidden="1">Resumen!$A$2:$O$31</definedName>
    <definedName name="Z_97D65C1E_976A_4956_97FC_0E8188ABCFAA_.wvu.PrintTitles" localSheetId="9"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2"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10" hidden="1">'(10) Tesoreria'!$D:$D,'(10) Tesoreria'!$E:$E,'(10) Tesoreria'!$J:$L,'(10) Tesoreria'!$P:$P,'(10) Tesoreria'!$R:$S,'(10) Tesoreria'!$U:$U</definedName>
    <definedName name="Z_ADD38025_F4B2_44E2_9D06_07A9BF0F3A51_.wvu.Cols" localSheetId="11" hidden="1">'(11) Almacén'!#REF!,'(11) Almacén'!$E:$E,'(11) Almacén'!$J:$L,'(11) Almacén'!$P:$P,'(11) Almacén'!$R:$S,'(11) Almacén'!$U:$U</definedName>
    <definedName name="Z_ADD38025_F4B2_44E2_9D06_07A9BF0F3A51_.wvu.Cols" localSheetId="9"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3" hidden="1">Resumen!$Q:$AE,Resumen!$AH:$AX</definedName>
    <definedName name="Z_ADD38025_F4B2_44E2_9D06_07A9BF0F3A51_.wvu.PrintArea" localSheetId="10" hidden="1">'(10) Tesoreria'!$A$1:$U$12</definedName>
    <definedName name="Z_ADD38025_F4B2_44E2_9D06_07A9BF0F3A51_.wvu.PrintArea" localSheetId="11" hidden="1">'(11) Almacén'!$A$1:$U$12</definedName>
    <definedName name="Z_ADD38025_F4B2_44E2_9D06_07A9BF0F3A51_.wvu.PrintArea" localSheetId="9"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Central'!$A$1:$U$12</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2" hidden="1">'Evaluación de Controles'!$B$1:$Y$50</definedName>
    <definedName name="Z_ADD38025_F4B2_44E2_9D06_07A9BF0F3A51_.wvu.PrintArea" localSheetId="14" hidden="1">Evolución!$K$1:$Q$10</definedName>
    <definedName name="Z_ADD38025_F4B2_44E2_9D06_07A9BF0F3A51_.wvu.PrintArea" localSheetId="16" hidden="1">Impactos!$A$1:$G$12</definedName>
    <definedName name="Z_ADD38025_F4B2_44E2_9D06_07A9BF0F3A51_.wvu.PrintArea" localSheetId="13" hidden="1">Resumen!$A$2:$O$31</definedName>
    <definedName name="Z_ADD38025_F4B2_44E2_9D06_07A9BF0F3A51_.wvu.PrintTitles" localSheetId="9"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2"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9"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3" hidden="1">Resumen!$Q:$AE,Resumen!$AH:$AX</definedName>
    <definedName name="Z_AF3BF2A1_5C19_43AE_A08B_3E418E8AE543_.wvu.PrintArea" localSheetId="10" hidden="1">'(10) Tesoreria'!$A$1:$U$12</definedName>
    <definedName name="Z_AF3BF2A1_5C19_43AE_A08B_3E418E8AE543_.wvu.PrintArea" localSheetId="11" hidden="1">'(11) Almacén'!$A$1:$U$12</definedName>
    <definedName name="Z_AF3BF2A1_5C19_43AE_A08B_3E418E8AE543_.wvu.PrintArea" localSheetId="9"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Central'!$A$1:$U$12</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2" hidden="1">'Evaluación de Controles'!$B$1:$Y$50</definedName>
    <definedName name="Z_AF3BF2A1_5C19_43AE_A08B_3E418E8AE543_.wvu.PrintArea" localSheetId="14" hidden="1">Evolución!$K$1:$Q$10</definedName>
    <definedName name="Z_AF3BF2A1_5C19_43AE_A08B_3E418E8AE543_.wvu.PrintArea" localSheetId="16" hidden="1">Impactos!$A$1:$G$12</definedName>
    <definedName name="Z_AF3BF2A1_5C19_43AE_A08B_3E418E8AE543_.wvu.PrintArea" localSheetId="13" hidden="1">Resumen!$A$2:$O$31</definedName>
    <definedName name="Z_AF3BF2A1_5C19_43AE_A08B_3E418E8AE543_.wvu.PrintTitles" localSheetId="9"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2"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3" hidden="1">Resumen!$Q:$AE,Resumen!$AH:$AX</definedName>
    <definedName name="Z_B74BB35E_E214_422E_BB39_6D168553F4C5_.wvu.PrintArea" localSheetId="10" hidden="1">'(10) Tesoreria'!$A$1:$U$12</definedName>
    <definedName name="Z_B74BB35E_E214_422E_BB39_6D168553F4C5_.wvu.PrintArea" localSheetId="11" hidden="1">'(11) Almacén'!$A$1:$U$12</definedName>
    <definedName name="Z_B74BB35E_E214_422E_BB39_6D168553F4C5_.wvu.PrintArea" localSheetId="9"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Central'!$A$1:$U$12</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2" hidden="1">'Evaluación de Controles'!$B$1:$Y$50</definedName>
    <definedName name="Z_B74BB35E_E214_422E_BB39_6D168553F4C5_.wvu.PrintArea" localSheetId="14" hidden="1">Evolución!$K$1:$Q$10</definedName>
    <definedName name="Z_B74BB35E_E214_422E_BB39_6D168553F4C5_.wvu.PrintArea" localSheetId="16" hidden="1">Impactos!$A$1:$G$12</definedName>
    <definedName name="Z_B74BB35E_E214_422E_BB39_6D168553F4C5_.wvu.PrintArea" localSheetId="13" hidden="1">Resumen!$A$2:$O$31</definedName>
    <definedName name="Z_B74BB35E_E214_422E_BB39_6D168553F4C5_.wvu.PrintTitles" localSheetId="9"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2"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10" hidden="1">'(10) Tesoreria'!$D:$D,'(10) Tesoreria'!$E:$E,'(10) Tesoreria'!$J:$L,'(10) Tesoreria'!$P:$P,'(10) Tesoreria'!$R:$S,'(10) Tesoreria'!$U:$U</definedName>
    <definedName name="Z_B83C9EB8_C964_4489_98C8_19C81BFAE010_.wvu.Cols" localSheetId="11" hidden="1">'(11) Almacén'!#REF!,'(11) Almacén'!$E:$E,'(11) Almacén'!$J:$L,'(11) Almacén'!$P:$P,'(11) Almacén'!$R:$S,'(11) Almacén'!$U:$U</definedName>
    <definedName name="Z_B83C9EB8_C964_4489_98C8_19C81BFAE010_.wvu.Cols" localSheetId="9"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3" hidden="1">Resumen!$Q:$AE,Resumen!$AH:$AX</definedName>
    <definedName name="Z_B83C9EB8_C964_4489_98C8_19C81BFAE010_.wvu.PrintArea" localSheetId="10" hidden="1">'(10) Tesoreria'!$A$1:$U$12</definedName>
    <definedName name="Z_B83C9EB8_C964_4489_98C8_19C81BFAE010_.wvu.PrintArea" localSheetId="11" hidden="1">'(11) Almacén'!$A$1:$U$12</definedName>
    <definedName name="Z_B83C9EB8_C964_4489_98C8_19C81BFAE010_.wvu.PrintArea" localSheetId="9"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Central'!$A$1:$U$12</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2" hidden="1">'Evaluación de Controles'!$B$1:$Y$50</definedName>
    <definedName name="Z_B83C9EB8_C964_4489_98C8_19C81BFAE010_.wvu.PrintArea" localSheetId="14" hidden="1">Evolución!$K$1:$Q$10</definedName>
    <definedName name="Z_B83C9EB8_C964_4489_98C8_19C81BFAE010_.wvu.PrintArea" localSheetId="16" hidden="1">Impactos!$A$1:$G$12</definedName>
    <definedName name="Z_B83C9EB8_C964_4489_98C8_19C81BFAE010_.wvu.PrintArea" localSheetId="13" hidden="1">Resumen!$A$2:$O$31</definedName>
    <definedName name="Z_B83C9EB8_C964_4489_98C8_19C81BFAE010_.wvu.PrintTitles" localSheetId="9"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2"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3" hidden="1">Resumen!$Q:$AE,Resumen!$AH:$AX</definedName>
    <definedName name="Z_C8C25E0F_313C_40E1_BC27_B55128053FAD_.wvu.PrintArea" localSheetId="10" hidden="1">'(10) Tesoreria'!$A$1:$U$12</definedName>
    <definedName name="Z_C8C25E0F_313C_40E1_BC27_B55128053FAD_.wvu.PrintArea" localSheetId="11" hidden="1">'(11) Almacén'!$A$1:$U$12</definedName>
    <definedName name="Z_C8C25E0F_313C_40E1_BC27_B55128053FAD_.wvu.PrintArea" localSheetId="9"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Central'!$A$1:$U$12</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2" hidden="1">'Evaluación de Controles'!$B$1:$Y$50</definedName>
    <definedName name="Z_C8C25E0F_313C_40E1_BC27_B55128053FAD_.wvu.PrintArea" localSheetId="14" hidden="1">Evolución!$K$1:$Q$10</definedName>
    <definedName name="Z_C8C25E0F_313C_40E1_BC27_B55128053FAD_.wvu.PrintArea" localSheetId="16" hidden="1">Impactos!$A$1:$G$12</definedName>
    <definedName name="Z_C8C25E0F_313C_40E1_BC27_B55128053FAD_.wvu.PrintArea" localSheetId="13" hidden="1">Resumen!$A$2:$O$31</definedName>
    <definedName name="Z_C8C25E0F_313C_40E1_BC27_B55128053FAD_.wvu.PrintTitles" localSheetId="9"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2"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3" hidden="1">Resumen!$Q:$AE,Resumen!$AH:$AX</definedName>
    <definedName name="Z_C9A17BF0_2451_44C4_898F_CFB8403323EA_.wvu.PrintArea" localSheetId="10" hidden="1">'(10) Tesoreria'!$A$1:$U$12</definedName>
    <definedName name="Z_C9A17BF0_2451_44C4_898F_CFB8403323EA_.wvu.PrintArea" localSheetId="11" hidden="1">'(11) Almacén'!$A$1:$U$12</definedName>
    <definedName name="Z_C9A17BF0_2451_44C4_898F_CFB8403323EA_.wvu.PrintArea" localSheetId="9"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Central'!$A$1:$U$12</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2" hidden="1">'Evaluación de Controles'!$B$1:$Y$50</definedName>
    <definedName name="Z_C9A17BF0_2451_44C4_898F_CFB8403323EA_.wvu.PrintArea" localSheetId="14" hidden="1">Evolución!$K$1:$Q$10</definedName>
    <definedName name="Z_C9A17BF0_2451_44C4_898F_CFB8403323EA_.wvu.PrintArea" localSheetId="16" hidden="1">Impactos!$A$1:$G$12</definedName>
    <definedName name="Z_C9A17BF0_2451_44C4_898F_CFB8403323EA_.wvu.PrintArea" localSheetId="13" hidden="1">Resumen!$A$2:$O$31</definedName>
    <definedName name="Z_C9A17BF0_2451_44C4_898F_CFB8403323EA_.wvu.PrintTitles" localSheetId="9"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2"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3" hidden="1">Resumen!$Q:$AE,Resumen!$AH:$AX</definedName>
    <definedName name="Z_C9A812A3_B23E_4057_8694_158B0DEE8D06_.wvu.PrintArea" localSheetId="10" hidden="1">'(10) Tesoreria'!$A$1:$U$12</definedName>
    <definedName name="Z_C9A812A3_B23E_4057_8694_158B0DEE8D06_.wvu.PrintArea" localSheetId="11" hidden="1">'(11) Almacén'!$A$1:$U$12</definedName>
    <definedName name="Z_C9A812A3_B23E_4057_8694_158B0DEE8D06_.wvu.PrintArea" localSheetId="9"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Central'!$A$1:$U$12</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2" hidden="1">'Evaluación de Controles'!$B$1:$Y$50</definedName>
    <definedName name="Z_C9A812A3_B23E_4057_8694_158B0DEE8D06_.wvu.PrintArea" localSheetId="14" hidden="1">Evolución!$K$1:$Q$10</definedName>
    <definedName name="Z_C9A812A3_B23E_4057_8694_158B0DEE8D06_.wvu.PrintArea" localSheetId="16" hidden="1">Impactos!$A$1:$G$12</definedName>
    <definedName name="Z_C9A812A3_B23E_4057_8694_158B0DEE8D06_.wvu.PrintArea" localSheetId="13" hidden="1">Resumen!$A$2:$O$31</definedName>
    <definedName name="Z_C9A812A3_B23E_4057_8694_158B0DEE8D06_.wvu.PrintTitles" localSheetId="9"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2"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9"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3" hidden="1">Resumen!$Q:$AE,Resumen!$AH:$AX</definedName>
    <definedName name="Z_CC42E740_ADA2_4B3E_AB77_9BBCCE9EC444_.wvu.PrintArea" localSheetId="10" hidden="1">'(10) Tesoreria'!$A$1:$U$12</definedName>
    <definedName name="Z_CC42E740_ADA2_4B3E_AB77_9BBCCE9EC444_.wvu.PrintArea" localSheetId="11" hidden="1">'(11) Almacén'!$A$1:$U$12</definedName>
    <definedName name="Z_CC42E740_ADA2_4B3E_AB77_9BBCCE9EC444_.wvu.PrintArea" localSheetId="9"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Central'!$A$1:$U$12</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2" hidden="1">'Evaluación de Controles'!$B$1:$Y$50</definedName>
    <definedName name="Z_CC42E740_ADA2_4B3E_AB77_9BBCCE9EC444_.wvu.PrintArea" localSheetId="14" hidden="1">Evolución!$K$1:$Q$10</definedName>
    <definedName name="Z_CC42E740_ADA2_4B3E_AB77_9BBCCE9EC444_.wvu.PrintArea" localSheetId="16" hidden="1">Impactos!$A$1:$G$12</definedName>
    <definedName name="Z_CC42E740_ADA2_4B3E_AB77_9BBCCE9EC444_.wvu.PrintArea" localSheetId="13" hidden="1">Resumen!$A$2:$O$31</definedName>
    <definedName name="Z_CC42E740_ADA2_4B3E_AB77_9BBCCE9EC444_.wvu.PrintTitles" localSheetId="9"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2"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3" hidden="1">Resumen!$Q:$AE,Resumen!$AH:$AX</definedName>
    <definedName name="Z_D504B807_AE7E_4042_848D_21D8E9CBBAC1_.wvu.PrintArea" localSheetId="10" hidden="1">'(10) Tesoreria'!$A$1:$U$12</definedName>
    <definedName name="Z_D504B807_AE7E_4042_848D_21D8E9CBBAC1_.wvu.PrintArea" localSheetId="11" hidden="1">'(11) Almacén'!$A$1:$U$12</definedName>
    <definedName name="Z_D504B807_AE7E_4042_848D_21D8E9CBBAC1_.wvu.PrintArea" localSheetId="9"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Central'!$A$1:$U$12</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2" hidden="1">'Evaluación de Controles'!$B$1:$Y$50</definedName>
    <definedName name="Z_D504B807_AE7E_4042_848D_21D8E9CBBAC1_.wvu.PrintArea" localSheetId="14" hidden="1">Evolución!$K$1:$Q$10</definedName>
    <definedName name="Z_D504B807_AE7E_4042_848D_21D8E9CBBAC1_.wvu.PrintArea" localSheetId="16" hidden="1">Impactos!$A$1:$G$12</definedName>
    <definedName name="Z_D504B807_AE7E_4042_848D_21D8E9CBBAC1_.wvu.PrintArea" localSheetId="13" hidden="1">Resumen!$A$2:$O$31</definedName>
    <definedName name="Z_D504B807_AE7E_4042_848D_21D8E9CBBAC1_.wvu.PrintTitles" localSheetId="9"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2"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3" hidden="1">Resumen!$Q:$AE,Resumen!$AH:$AX</definedName>
    <definedName name="Z_D674221F_3F50_45D7_B99E_107AE99970DE_.wvu.PrintArea" localSheetId="10" hidden="1">'(10) Tesoreria'!$A$1:$U$12</definedName>
    <definedName name="Z_D674221F_3F50_45D7_B99E_107AE99970DE_.wvu.PrintArea" localSheetId="11" hidden="1">'(11) Almacén'!$A$1:$U$12</definedName>
    <definedName name="Z_D674221F_3F50_45D7_B99E_107AE99970DE_.wvu.PrintArea" localSheetId="9"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Central'!$A$1:$U$12</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2" hidden="1">'Evaluación de Controles'!$B$1:$Y$50</definedName>
    <definedName name="Z_D674221F_3F50_45D7_B99E_107AE99970DE_.wvu.PrintArea" localSheetId="14" hidden="1">Evolución!$K$1:$Q$10</definedName>
    <definedName name="Z_D674221F_3F50_45D7_B99E_107AE99970DE_.wvu.PrintArea" localSheetId="16" hidden="1">Impactos!$A$1:$G$12</definedName>
    <definedName name="Z_D674221F_3F50_45D7_B99E_107AE99970DE_.wvu.PrintArea" localSheetId="13" hidden="1">Resumen!$A$2:$O$31</definedName>
    <definedName name="Z_D674221F_3F50_45D7_B99E_107AE99970DE_.wvu.PrintTitles" localSheetId="9"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2"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9"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3" hidden="1">Resumen!$Q:$AE,Resumen!$AH:$AX</definedName>
    <definedName name="Z_D8BB7E15_0E8F_45FC_AD1A_6D8C295A087C_.wvu.PrintArea" localSheetId="10" hidden="1">'(10) Tesoreria'!$A$1:$U$12</definedName>
    <definedName name="Z_D8BB7E15_0E8F_45FC_AD1A_6D8C295A087C_.wvu.PrintArea" localSheetId="11" hidden="1">'(11) Almacén'!$A$1:$U$12</definedName>
    <definedName name="Z_D8BB7E15_0E8F_45FC_AD1A_6D8C295A087C_.wvu.PrintArea" localSheetId="9"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Central'!$A$1:$U$12</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2" hidden="1">'Evaluación de Controles'!$B$1:$Y$50</definedName>
    <definedName name="Z_D8BB7E15_0E8F_45FC_AD1A_6D8C295A087C_.wvu.PrintArea" localSheetId="14" hidden="1">Evolución!$K$1:$Q$10</definedName>
    <definedName name="Z_D8BB7E15_0E8F_45FC_AD1A_6D8C295A087C_.wvu.PrintArea" localSheetId="16" hidden="1">Impactos!$A$1:$G$12</definedName>
    <definedName name="Z_D8BB7E15_0E8F_45FC_AD1A_6D8C295A087C_.wvu.PrintArea" localSheetId="13" hidden="1">Resumen!$A$2:$O$31</definedName>
    <definedName name="Z_D8BB7E15_0E8F_45FC_AD1A_6D8C295A087C_.wvu.PrintTitles" localSheetId="9"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2"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3" hidden="1">Resumen!$Q:$AE,Resumen!$AH:$AX</definedName>
    <definedName name="Z_DC041AD4_35AB_4F1B_9F3D_F08C88A9A16C_.wvu.PrintArea" localSheetId="10" hidden="1">'(10) Tesoreria'!$A$1:$U$12</definedName>
    <definedName name="Z_DC041AD4_35AB_4F1B_9F3D_F08C88A9A16C_.wvu.PrintArea" localSheetId="11" hidden="1">'(11) Almacén'!$A$1:$U$12</definedName>
    <definedName name="Z_DC041AD4_35AB_4F1B_9F3D_F08C88A9A16C_.wvu.PrintArea" localSheetId="9"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Central'!$A$1:$U$12</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2" hidden="1">'Evaluación de Controles'!$B$1:$Y$50</definedName>
    <definedName name="Z_DC041AD4_35AB_4F1B_9F3D_F08C88A9A16C_.wvu.PrintArea" localSheetId="14" hidden="1">Evolución!$K$1:$Q$10</definedName>
    <definedName name="Z_DC041AD4_35AB_4F1B_9F3D_F08C88A9A16C_.wvu.PrintArea" localSheetId="16" hidden="1">Impactos!$A$1:$G$12</definedName>
    <definedName name="Z_DC041AD4_35AB_4F1B_9F3D_F08C88A9A16C_.wvu.PrintArea" localSheetId="13" hidden="1">Resumen!$A$2:$O$31</definedName>
    <definedName name="Z_DC041AD4_35AB_4F1B_9F3D_F08C88A9A16C_.wvu.PrintTitles" localSheetId="9"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2"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3" hidden="1">Resumen!$Q:$AE,Resumen!$AH:$AX</definedName>
    <definedName name="Z_E51A7B7A_B72C_4D0D_BEC9_3100296DDB1B_.wvu.PrintArea" localSheetId="10" hidden="1">'(10) Tesoreria'!$A$1:$U$12</definedName>
    <definedName name="Z_E51A7B7A_B72C_4D0D_BEC9_3100296DDB1B_.wvu.PrintArea" localSheetId="11" hidden="1">'(11) Almacén'!$A$1:$U$12</definedName>
    <definedName name="Z_E51A7B7A_B72C_4D0D_BEC9_3100296DDB1B_.wvu.PrintArea" localSheetId="9"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Central'!$A$1:$U$12</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2" hidden="1">'Evaluación de Controles'!$B$1:$Y$50</definedName>
    <definedName name="Z_E51A7B7A_B72C_4D0D_BEC9_3100296DDB1B_.wvu.PrintArea" localSheetId="14" hidden="1">Evolución!$K$1:$Q$10</definedName>
    <definedName name="Z_E51A7B7A_B72C_4D0D_BEC9_3100296DDB1B_.wvu.PrintArea" localSheetId="16" hidden="1">Impactos!$A$1:$G$12</definedName>
    <definedName name="Z_E51A7B7A_B72C_4D0D_BEC9_3100296DDB1B_.wvu.PrintArea" localSheetId="13" hidden="1">Resumen!$A$2:$O$31</definedName>
    <definedName name="Z_E51A7B7A_B72C_4D0D_BEC9_3100296DDB1B_.wvu.PrintTitles" localSheetId="9"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2"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3" hidden="1">Resumen!$Q:$AE,Resumen!$AH:$AX</definedName>
    <definedName name="Z_F7D68F61_F89A_4541_9A78_C25C58CA23E3_.wvu.PrintArea" localSheetId="10" hidden="1">'(10) Tesoreria'!$A$1:$U$12</definedName>
    <definedName name="Z_F7D68F61_F89A_4541_9A78_C25C58CA23E3_.wvu.PrintArea" localSheetId="11" hidden="1">'(11) Almacén'!$A$1:$U$12</definedName>
    <definedName name="Z_F7D68F61_F89A_4541_9A78_C25C58CA23E3_.wvu.PrintArea" localSheetId="9"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Central'!$A$1:$U$12</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2" hidden="1">'Evaluación de Controles'!$B$1:$Y$50</definedName>
    <definedName name="Z_F7D68F61_F89A_4541_9A78_C25C58CA23E3_.wvu.PrintArea" localSheetId="14" hidden="1">Evolución!$K$1:$Q$10</definedName>
    <definedName name="Z_F7D68F61_F89A_4541_9A78_C25C58CA23E3_.wvu.PrintArea" localSheetId="16" hidden="1">Impactos!$A$1:$G$12</definedName>
    <definedName name="Z_F7D68F61_F89A_4541_9A78_C25C58CA23E3_.wvu.PrintArea" localSheetId="13" hidden="1">Resumen!$A$2:$O$31</definedName>
    <definedName name="Z_F7D68F61_F89A_4541_9A78_C25C58CA23E3_.wvu.PrintTitles" localSheetId="9"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2" hidden="1">'Evaluación de Controles'!$1:$3</definedName>
  </definedNames>
  <calcPr calcId="191029"/>
</workbook>
</file>

<file path=xl/calcChain.xml><?xml version="1.0" encoding="utf-8"?>
<calcChain xmlns="http://schemas.openxmlformats.org/spreadsheetml/2006/main">
  <c r="H10" i="1" l="1"/>
  <c r="K10" i="1"/>
  <c r="L10" i="1"/>
  <c r="M10" i="1"/>
  <c r="N10" i="1"/>
  <c r="H11" i="23"/>
  <c r="K11" i="23"/>
  <c r="N11" i="23"/>
  <c r="O11" i="23" s="1"/>
  <c r="K10" i="23"/>
  <c r="L10" i="23"/>
  <c r="M10" i="23" s="1"/>
  <c r="N10" i="23"/>
  <c r="M12" i="7"/>
  <c r="N12" i="7" s="1"/>
  <c r="L12" i="7"/>
  <c r="I12" i="7"/>
  <c r="H14" i="23"/>
  <c r="N13" i="23"/>
  <c r="L13" i="23"/>
  <c r="M13" i="23" s="1"/>
  <c r="K13" i="23"/>
  <c r="H13" i="23"/>
  <c r="N12" i="23"/>
  <c r="K12" i="23"/>
  <c r="H12" i="23"/>
  <c r="H10" i="23"/>
  <c r="N9" i="23"/>
  <c r="L9" i="23"/>
  <c r="M9" i="23" s="1"/>
  <c r="K9" i="23"/>
  <c r="H9" i="23"/>
  <c r="N8" i="23"/>
  <c r="L8" i="23"/>
  <c r="M8" i="23" s="1"/>
  <c r="K8" i="23"/>
  <c r="H8" i="23"/>
  <c r="H19" i="23" s="1"/>
  <c r="O10" i="1" l="1"/>
  <c r="O10" i="23"/>
  <c r="O12" i="7"/>
  <c r="P12" i="7" s="1"/>
  <c r="O9" i="23"/>
  <c r="O12" i="23"/>
  <c r="O13" i="23"/>
  <c r="O8" i="23"/>
  <c r="H17" i="23"/>
  <c r="H18" i="23"/>
  <c r="H16" i="23"/>
  <c r="O19" i="23" l="1"/>
  <c r="O16" i="23"/>
  <c r="O18" i="23"/>
  <c r="O17" i="23"/>
  <c r="L10" i="15"/>
  <c r="M10" i="15" s="1"/>
  <c r="K10" i="15"/>
  <c r="H10" i="15"/>
  <c r="L9" i="15"/>
  <c r="N9" i="15" s="1"/>
  <c r="K9" i="15"/>
  <c r="H9" i="15"/>
  <c r="N10" i="14"/>
  <c r="L10" i="14"/>
  <c r="M10" i="14" s="1"/>
  <c r="K10" i="14"/>
  <c r="H10" i="14"/>
  <c r="N9" i="14"/>
  <c r="L9" i="14"/>
  <c r="M9" i="14" s="1"/>
  <c r="K9" i="14"/>
  <c r="H9" i="14"/>
  <c r="O9" i="14" l="1"/>
  <c r="O10"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O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O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N7" i="17"/>
  <c r="L7" i="17"/>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X12" i="16"/>
  <c r="X11" i="16"/>
  <c r="X10" i="16"/>
  <c r="X9" i="16"/>
  <c r="X8" i="16"/>
  <c r="X7" i="16"/>
  <c r="X6" i="16"/>
  <c r="X5" i="16"/>
  <c r="X4" i="16"/>
  <c r="H17" i="15"/>
  <c r="F9" i="17" s="1"/>
  <c r="H17" i="14"/>
  <c r="F8" i="17" s="1"/>
  <c r="AY4" i="17" l="1"/>
  <c r="O7" i="17"/>
  <c r="O6" i="17"/>
  <c r="L19" i="17"/>
  <c r="N19" i="17" s="1"/>
  <c r="AC20" i="17"/>
  <c r="O11" i="17"/>
  <c r="O14" i="17"/>
  <c r="O17" i="17"/>
  <c r="F19" i="17"/>
  <c r="H19" i="17" s="1"/>
  <c r="W20" i="17"/>
  <c r="O12" i="17"/>
  <c r="O18" i="17"/>
  <c r="O16" i="14"/>
  <c r="K8" i="17" s="1"/>
  <c r="O14" i="14"/>
  <c r="I8" i="17" s="1"/>
  <c r="O17" i="14"/>
  <c r="L8" i="17" s="1"/>
  <c r="O15" i="14"/>
  <c r="J8" i="17" s="1"/>
  <c r="AY10" i="17"/>
  <c r="AZ9" i="17" s="1"/>
  <c r="G6" i="17"/>
  <c r="M6"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20" i="13"/>
  <c r="O9" i="13"/>
  <c r="H17" i="13"/>
  <c r="H19" i="13"/>
  <c r="H18" i="13"/>
  <c r="O20" i="13" l="1"/>
  <c r="M9" i="17"/>
  <c r="O8" i="17"/>
  <c r="N9" i="17"/>
  <c r="O9" i="17" s="1"/>
  <c r="O19" i="13"/>
  <c r="O17" i="13"/>
  <c r="O18" i="13"/>
  <c r="N12" i="12" l="1"/>
  <c r="L12" i="12"/>
  <c r="M12" i="12" s="1"/>
  <c r="K12" i="12"/>
  <c r="H12" i="12"/>
  <c r="N11" i="12"/>
  <c r="L11" i="12"/>
  <c r="M11" i="12" s="1"/>
  <c r="K11" i="12"/>
  <c r="H11" i="12"/>
  <c r="N10" i="12"/>
  <c r="L10" i="12"/>
  <c r="M10" i="12" s="1"/>
  <c r="K10" i="12"/>
  <c r="H10" i="12"/>
  <c r="N9" i="12"/>
  <c r="M9" i="12"/>
  <c r="L9" i="12"/>
  <c r="K9" i="12"/>
  <c r="H9" i="12"/>
  <c r="O12" i="12" l="1"/>
  <c r="O11" i="12"/>
  <c r="H18" i="12"/>
  <c r="O10" i="12"/>
  <c r="O9" i="12"/>
  <c r="H15" i="12"/>
  <c r="H17" i="12"/>
  <c r="H16" i="12"/>
  <c r="O16" i="12" l="1"/>
  <c r="O17" i="12"/>
  <c r="O15" i="12"/>
  <c r="O18"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M13" i="7" l="1"/>
  <c r="N13" i="7" s="1"/>
  <c r="L13" i="7"/>
  <c r="I13" i="7"/>
  <c r="O11" i="7"/>
  <c r="M11" i="7"/>
  <c r="N11" i="7" s="1"/>
  <c r="L11" i="7"/>
  <c r="I11" i="7"/>
  <c r="M10" i="7"/>
  <c r="N10" i="7" s="1"/>
  <c r="L10" i="7"/>
  <c r="I10" i="7"/>
  <c r="I20" i="7" l="1"/>
  <c r="P11" i="7"/>
  <c r="I19" i="7"/>
  <c r="I17" i="7"/>
  <c r="O10" i="7"/>
  <c r="P10" i="7" s="1"/>
  <c r="O13" i="7"/>
  <c r="P13" i="7" s="1"/>
  <c r="I18" i="7"/>
  <c r="P19" i="7" l="1"/>
  <c r="P17" i="7"/>
  <c r="P20" i="7"/>
  <c r="P18" i="7"/>
  <c r="N12" i="6" l="1"/>
  <c r="L12" i="6"/>
  <c r="M12" i="6" s="1"/>
  <c r="K12" i="6"/>
  <c r="H12" i="6"/>
  <c r="N11" i="6"/>
  <c r="L11" i="6"/>
  <c r="M11" i="6" s="1"/>
  <c r="K11" i="6"/>
  <c r="H11" i="6"/>
  <c r="N10" i="6"/>
  <c r="L10" i="6"/>
  <c r="M10" i="6" s="1"/>
  <c r="H10" i="6"/>
  <c r="H18" i="6" l="1"/>
  <c r="O12" i="6"/>
  <c r="O10" i="6"/>
  <c r="O11"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N9" i="1"/>
  <c r="H11" i="1"/>
  <c r="K11" i="1"/>
  <c r="L11" i="1"/>
  <c r="M11" i="1" s="1"/>
  <c r="H12" i="1"/>
  <c r="K12" i="1"/>
  <c r="L12" i="1"/>
  <c r="N12" i="1" s="1"/>
  <c r="O9" i="1" l="1"/>
  <c r="H17" i="1"/>
  <c r="N11" i="1"/>
  <c r="O11" i="1" s="1"/>
  <c r="H18" i="1"/>
  <c r="H16" i="1"/>
  <c r="M12" i="1"/>
  <c r="O12" i="1" s="1"/>
  <c r="H19" i="1"/>
  <c r="O19" i="1" l="1"/>
  <c r="O16" i="1"/>
  <c r="O18" i="1"/>
  <c r="O17" i="1"/>
</calcChain>
</file>

<file path=xl/sharedStrings.xml><?xml version="1.0" encoding="utf-8"?>
<sst xmlns="http://schemas.openxmlformats.org/spreadsheetml/2006/main" count="2341" uniqueCount="837">
  <si>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</si>
  <si>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</si>
  <si>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</si>
  <si>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</si>
  <si>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</si>
  <si>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</si>
  <si>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</si>
  <si>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</si>
  <si>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</si>
  <si>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</si>
  <si>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</si>
  <si>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</si>
  <si>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</si>
  <si>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</si>
  <si>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</si>
  <si>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</si>
  <si>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</si>
  <si>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</si>
  <si>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</si>
  <si>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</si>
  <si>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</si>
  <si>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</si>
  <si>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</si>
  <si>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</si>
  <si>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</si>
  <si>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</si>
  <si>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</si>
  <si>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</si>
  <si>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</si>
  <si>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</si>
  <si>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</si>
  <si>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</si>
  <si>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</si>
  <si>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</si>
  <si>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</si>
  <si>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</si>
  <si>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</si>
  <si>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</si>
  <si>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</si>
  <si>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</si>
  <si>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</si>
  <si>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</si>
  <si>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</si>
  <si>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</si>
  <si>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</si>
  <si>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</si>
  <si>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</si>
  <si>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</si>
  <si>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</si>
  <si>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</si>
  <si>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</si>
  <si>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</si>
  <si>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</si>
  <si>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</si>
  <si>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</si>
  <si>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</si>
  <si>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</si>
  <si>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</si>
  <si>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</si>
  <si>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DESCRIPCIÓN</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</si>
  <si>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</si>
  <si>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</si>
  <si>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</si>
  <si>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</si>
  <si>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</si>
  <si>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</si>
  <si>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</si>
  <si>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</si>
  <si>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</si>
  <si>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</si>
  <si>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</si>
  <si>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</si>
  <si>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</si>
  <si>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</si>
  <si>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</si>
  <si>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</si>
  <si>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</si>
  <si>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</si>
  <si>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</si>
  <si>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</si>
  <si>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</si>
  <si>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</si>
  <si>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</si>
  <si>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</si>
  <si>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</si>
  <si>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</si>
  <si>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</si>
  <si>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</si>
  <si>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</si>
  <si>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</si>
  <si>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</si>
  <si>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</si>
  <si>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</si>
  <si>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</si>
  <si>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</si>
  <si>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</si>
  <si>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</si>
  <si>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</si>
  <si>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</si>
  <si>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</si>
  <si>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</si>
  <si>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</si>
  <si>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</si>
  <si>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</si>
  <si>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</si>
  <si>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</si>
  <si>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</si>
  <si>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</si>
  <si>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</si>
  <si>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</si>
  <si>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</si>
  <si>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</si>
  <si>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</si>
  <si>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</si>
  <si>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</si>
  <si>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</si>
  <si>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</si>
  <si>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 xml:space="preserve">* Ingreso de recursos en tiempo real.                                        * Registro de la novedades de incorporacion de CDP y anulacion de RP.                               * Conciliacion mensual </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</si>
  <si>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</si>
  <si>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</si>
  <si>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</si>
  <si>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</si>
  <si>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</si>
  <si>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</si>
  <si>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</si>
  <si>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Atravez de la segregacion de funciones las personas encargadas deberan verificar que los valores, rubros y terceros coincidan con los solicitado</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</si>
  <si>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</si>
  <si>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</si>
  <si>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</si>
  <si>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</si>
  <si>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</si>
  <si>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</si>
  <si>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</si>
  <si>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</si>
  <si>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</si>
  <si>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</si>
  <si>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</si>
  <si>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</si>
  <si>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</si>
  <si>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</si>
  <si>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</si>
  <si>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</si>
  <si>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</si>
  <si>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</si>
  <si>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</si>
  <si>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</si>
  <si>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</si>
  <si>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</si>
  <si>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</si>
  <si>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</si>
  <si>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</si>
  <si>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</si>
  <si>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</si>
  <si>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</si>
  <si>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</si>
  <si>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</si>
  <si>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</si>
  <si>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</si>
  <si>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</si>
  <si>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</si>
  <si>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</si>
  <si>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</si>
  <si>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</si>
  <si>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</si>
  <si>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</si>
  <si>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</si>
  <si>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</si>
  <si>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</si>
  <si>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</si>
  <si>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</si>
  <si>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</si>
  <si>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</si>
  <si>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</si>
  <si>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</si>
  <si>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</si>
  <si>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</si>
  <si>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</si>
  <si>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</si>
  <si>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</si>
  <si>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</si>
  <si>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</si>
  <si>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</si>
  <si>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</si>
  <si>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</si>
  <si>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</si>
  <si>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</si>
  <si>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</si>
  <si>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</si>
  <si>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</si>
  <si>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</si>
  <si>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</si>
  <si>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</si>
  <si>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</si>
  <si>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</si>
  <si>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</si>
  <si>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</si>
  <si>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</si>
  <si>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</si>
  <si>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</si>
  <si>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</si>
  <si>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</si>
  <si>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</si>
  <si>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</si>
  <si>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</si>
  <si>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</si>
  <si>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</si>
  <si>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</si>
  <si>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</si>
  <si>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</si>
  <si>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</si>
  <si>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</si>
  <si>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</si>
  <si>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</si>
  <si>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</si>
  <si>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</si>
  <si>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</si>
  <si>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</si>
  <si>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</si>
  <si>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</si>
  <si>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</si>
  <si>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Contador </t>
  </si>
  <si>
    <t>Conciliaciones entre areas mensuales.                   -Ordenes de pagos firmadas.</t>
  </si>
  <si>
    <t xml:space="preserve"># de ordenes de pago realizadas / # total de ordenes de pago  </t>
  </si>
  <si>
    <t xml:space="preserve">Presentacion extemporanea e las declaraciones tributarias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</si>
  <si>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</si>
  <si>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</si>
  <si>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</si>
  <si>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</si>
  <si>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</si>
  <si>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plataforma del chip genera  errores en la validacion.</t>
  </si>
  <si>
    <t>Revision de la diferente normatividad emada por la CGR.                                Circularizacion a entidades con las que se tienen operaciones reciprocas.</t>
  </si>
  <si>
    <t xml:space="preserve">Actualizacion de plan de cuentas                 -Circulares </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</si>
  <si>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</si>
  <si>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</si>
  <si>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</si>
  <si>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</si>
  <si>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</si>
  <si>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</si>
  <si>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</si>
  <si>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</si>
  <si>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</si>
  <si>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</si>
  <si>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</si>
  <si>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</si>
  <si>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</si>
  <si>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</si>
  <si>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</si>
  <si>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</si>
  <si>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</si>
  <si>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</si>
  <si>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</si>
  <si>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</si>
  <si>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</si>
  <si>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</si>
  <si>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</si>
  <si>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</si>
  <si>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</si>
  <si>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</si>
  <si>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</si>
  <si>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</si>
  <si>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</si>
  <si>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</si>
  <si>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</si>
  <si>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</si>
  <si>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</si>
  <si>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Mantener el stock suficiente de bienes y suministros de acuerdo a las  necesidades de cada área,                                                 * Definir criterios para la verificacion de productos o elementos adquiridos conforme a los requisitos de compra.</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</si>
  <si>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</si>
  <si>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</si>
  <si>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</si>
  <si>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</si>
  <si>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</si>
  <si>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</si>
  <si>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 xml:space="preserve">* Por hurto de archivo.              </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</si>
  <si>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</si>
  <si>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</si>
  <si>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</si>
  <si>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</si>
  <si>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</si>
  <si>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</si>
  <si>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</si>
  <si>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</si>
  <si>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</si>
  <si>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</si>
  <si>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</si>
  <si>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</si>
  <si>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</si>
  <si>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</si>
  <si>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</si>
  <si>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</si>
  <si>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</si>
  <si>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</si>
  <si>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</si>
  <si>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</si>
  <si>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</si>
  <si>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</si>
  <si>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</si>
  <si>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</si>
  <si>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</si>
  <si>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</si>
  <si>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</si>
  <si>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</si>
  <si>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</si>
  <si>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</si>
  <si>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</si>
  <si>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</si>
  <si>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</si>
  <si>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</si>
  <si>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</si>
  <si>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</si>
  <si>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</si>
  <si>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</si>
  <si>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</si>
  <si>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</si>
  <si>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</si>
  <si>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</si>
  <si>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</si>
  <si>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</si>
  <si>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</si>
  <si>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</si>
  <si>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</si>
  <si>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</si>
  <si>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</si>
  <si>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</si>
  <si>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</si>
  <si>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</si>
  <si>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</si>
  <si>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</si>
  <si>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</si>
  <si>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</si>
  <si>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</si>
  <si>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</si>
  <si>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</si>
  <si>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</si>
  <si>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</si>
  <si>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</si>
  <si>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</si>
  <si>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</si>
  <si>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</si>
  <si>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</si>
  <si>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</si>
  <si>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</si>
  <si>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</si>
  <si>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</si>
  <si>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</si>
  <si>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</si>
  <si>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</si>
  <si>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</si>
  <si>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</si>
  <si>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</si>
  <si>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</si>
  <si>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</si>
  <si>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</si>
  <si>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</si>
  <si>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</si>
  <si>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</si>
  <si>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</si>
  <si>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</si>
  <si>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</si>
  <si>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</si>
  <si>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</si>
  <si>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</si>
  <si>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</si>
  <si>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</si>
  <si>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</si>
  <si>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</si>
  <si>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</si>
  <si>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</si>
  <si>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Fecha de Seguimiento:  
06 / 03 / 2020</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</si>
  <si>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</si>
  <si>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</si>
  <si>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</si>
  <si>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</si>
  <si>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</si>
  <si>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</si>
  <si>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</si>
  <si>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</si>
  <si>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</si>
  <si>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</si>
  <si>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</si>
  <si>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</si>
  <si>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</si>
  <si>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</si>
  <si>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</si>
  <si>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</si>
  <si>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</si>
  <si>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</si>
  <si>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</si>
  <si>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</si>
  <si>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</si>
  <si>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</si>
  <si>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CONTROL INTERNO</t>
  </si>
  <si>
    <t>Auditorias programadas con influencia en visitas y resultados.</t>
  </si>
  <si>
    <t>Verificacion del comité de Control Institucional de Coordiancion de C.I. Aplicar el estatuto de auditorio interna</t>
  </si>
  <si>
    <t>Informe final de Auditoria realizado sin socializacion al lider del proceso.</t>
  </si>
  <si>
    <t>Enviar informe definitivo al área competente con las observaciones y oportunidades de mejorameinto propuestas.</t>
  </si>
  <si>
    <t xml:space="preserve">Areas del instituto implementadas sin formentar la cultura de autocontrol </t>
  </si>
  <si>
    <t xml:space="preserve"> 
Capacitaciones orientadas al fomento de la cultura de autocontrol - Plan de accion de CI</t>
  </si>
  <si>
    <t xml:space="preserve">Informes de ley obligatorios sin presentacion oportuna </t>
  </si>
  <si>
    <t xml:space="preserve">Plan de Actividades de la Oficina de Control Interno -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</si>
  <si>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</si>
  <si>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</si>
  <si>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 xml:space="preserve">Procesos Disciplinarios adelantados sin reserva legal </t>
  </si>
  <si>
    <t>Privacidad en la practica de las diligencias. Diligencias revisadas en oficinas sin acceso al publico, solo personalmente a puerta cerrada o atraves de llamadas telefonicas.</t>
  </si>
  <si>
    <t xml:space="preserve">Procesos Disciplinarios tramitados sin el cumplimiento de las normas procedimentales </t>
  </si>
  <si>
    <t xml:space="preserve">Capacitaciones derechos disciplinario, Normograma legal </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</si>
  <si>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</si>
  <si>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</si>
  <si>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</si>
  <si>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</si>
  <si>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</si>
  <si>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</si>
  <si>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</si>
  <si>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</si>
  <si>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</si>
  <si>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</si>
  <si>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</si>
  <si>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</si>
  <si>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 xml:space="preserve">ATENCION AL USUARIO </t>
  </si>
  <si>
    <t xml:space="preserve">Documentacion que ingresa a la entidad extraviada </t>
  </si>
  <si>
    <t>* Registrar toda la correspndencia en la ventanilla unica.                     
* Distribuir la documentacion al personal compente.                                    
* Llevar libro radicador de entre de la correspondencia</t>
  </si>
  <si>
    <t>Documentacion que requiere respuesta con vencimiento de terminos</t>
  </si>
  <si>
    <t xml:space="preserve">*Ingreso oportuno de la documentacion en la ventanilla unica.                              
* Seguimiento diario constante a los vencimientos en la ventanilla unica </t>
  </si>
  <si>
    <t xml:space="preserve">Aplicativo ventanilla unica con errorres en el funcionamiento </t>
  </si>
  <si>
    <t>* Comunicación oporutnia con el proveedor del aplicativo                             
* solicitar mantenimiento y actualizacion al proveedor del aplicativo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</si>
  <si>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</si>
  <si>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</si>
  <si>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</si>
  <si>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Cheques y token habilitados con vulnerabilidad ante el robo.</t>
  </si>
  <si>
    <t xml:space="preserve">Guardar los cheques y el token en la caja fuerte </t>
  </si>
  <si>
    <t>Pago de cuentas programadas sin los debidos soportes de pago.</t>
  </si>
  <si>
    <t xml:space="preserve">Verificar los soportes de ejecucion del contrato </t>
  </si>
  <si>
    <t>Efectuar pago a proveedor equivocado</t>
  </si>
  <si>
    <t>* Revisión permanente de las existencias.                        
 * Verificacion mediante observacion directa del cumplimiento de especificaciones al momento de ingreso al almacen.</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</si>
  <si>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</si>
  <si>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</si>
  <si>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</si>
  <si>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</si>
  <si>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</si>
  <si>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</si>
  <si>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</si>
  <si>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</si>
  <si>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</si>
  <si>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</si>
  <si>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</si>
  <si>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</si>
  <si>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</si>
  <si>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</si>
  <si>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</si>
  <si>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</si>
  <si>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</si>
  <si>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</si>
  <si>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</si>
  <si>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</si>
  <si>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</si>
  <si>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</si>
  <si>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</si>
  <si>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</si>
  <si>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</si>
  <si>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</si>
  <si>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</si>
  <si>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</si>
  <si>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</si>
  <si>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</si>
  <si>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</si>
  <si>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</si>
  <si>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</si>
  <si>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</si>
  <si>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</si>
  <si>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</si>
  <si>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</si>
  <si>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</si>
  <si>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</si>
  <si>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</si>
  <si>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</si>
  <si>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</si>
  <si>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</si>
  <si>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</si>
  <si>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</si>
  <si>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</si>
  <si>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</si>
  <si>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</si>
  <si>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</si>
  <si>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</si>
  <si>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</si>
  <si>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</si>
  <si>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</si>
  <si>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</si>
  <si>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</si>
  <si>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</si>
  <si>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</si>
  <si>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</si>
  <si>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</si>
  <si>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</si>
  <si>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</si>
  <si>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</si>
  <si>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</si>
  <si>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</si>
  <si>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</si>
  <si>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</si>
  <si>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</si>
  <si>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</si>
  <si>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</si>
  <si>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</si>
  <si>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</si>
  <si>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</si>
  <si>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</si>
  <si>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</si>
  <si>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</si>
  <si>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</si>
  <si>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</si>
  <si>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</si>
  <si>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</si>
  <si>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</si>
  <si>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</si>
  <si>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</si>
  <si>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</si>
  <si>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</si>
  <si>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</si>
  <si>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</si>
  <si>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</si>
  <si>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</si>
  <si>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</si>
  <si>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</si>
  <si>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</si>
  <si>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</si>
  <si>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</si>
  <si>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</si>
  <si>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</si>
  <si>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</si>
  <si>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</si>
  <si>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</si>
  <si>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</si>
  <si>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</si>
  <si>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</si>
  <si>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</si>
  <si>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</si>
  <si>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</si>
  <si>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</si>
  <si>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</si>
  <si>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</si>
  <si>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</si>
  <si>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</si>
  <si>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</si>
  <si>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</si>
  <si>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</si>
  <si>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</si>
  <si>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</si>
  <si>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</si>
  <si>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</si>
  <si>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</si>
  <si>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</si>
  <si>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</si>
  <si>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</si>
  <si>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</si>
  <si>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</si>
  <si>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</si>
  <si>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</si>
  <si>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</si>
  <si>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</si>
  <si>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</si>
  <si>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</si>
  <si>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</si>
  <si>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</si>
  <si>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</si>
  <si>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</si>
  <si>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</si>
  <si>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</si>
  <si>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</si>
  <si>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</si>
  <si>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</si>
  <si>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</si>
  <si>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</si>
  <si>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</si>
  <si>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</si>
  <si>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</si>
  <si>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</si>
  <si>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</si>
  <si>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</si>
  <si>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</si>
  <si>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</si>
  <si>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</si>
  <si>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</si>
  <si>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</si>
  <si>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</si>
  <si>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</si>
  <si>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</si>
  <si>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</si>
  <si>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</si>
  <si>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</si>
  <si>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</si>
  <si>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</si>
  <si>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</si>
  <si>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</si>
  <si>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</si>
  <si>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</si>
  <si>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</si>
  <si>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</si>
  <si>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</si>
  <si>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</si>
  <si>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</si>
  <si>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</si>
  <si>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</si>
  <si>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</si>
  <si>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</si>
  <si>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</si>
  <si>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</si>
  <si>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</si>
  <si>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</si>
  <si>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</si>
  <si>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</si>
  <si>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</si>
  <si>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</si>
  <si>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</si>
  <si>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</si>
  <si>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</si>
  <si>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</si>
  <si>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</si>
  <si>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 xml:space="preserve">Realizar ingreso de novedades o funcionarios en compañía de publifinanzas para verificacion del proceos </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</si>
  <si>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</si>
  <si>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</si>
  <si>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</si>
  <si>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</si>
  <si>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</si>
  <si>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</si>
  <si>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</si>
  <si>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</si>
  <si>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</si>
  <si>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</si>
  <si>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</si>
  <si>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</si>
  <si>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</si>
  <si>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</si>
  <si>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</si>
  <si>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</si>
  <si>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</si>
  <si>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</si>
  <si>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</si>
  <si>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</si>
  <si>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</si>
  <si>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</si>
  <si>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</si>
  <si>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</si>
  <si>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</si>
  <si>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</si>
  <si>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</si>
  <si>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</si>
  <si>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</si>
  <si>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</si>
  <si>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</si>
  <si>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</si>
  <si>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Estado julio a septiembre de 2023</t>
  </si>
  <si>
    <t>Estado octubre a diciembre de 2023</t>
  </si>
  <si>
    <t>Estado Enero 01 a marzo 31 de 2023</t>
  </si>
  <si>
    <t>Estado julio 01 a septiembre 30 de 2023</t>
  </si>
  <si>
    <t>Estado octubre 01 a diciembre 31 de 2023</t>
  </si>
  <si>
    <t>La no validación de los errores.                                            -Incumplimiento sobre la normatividad de la CGN relacionada con las políticas contables</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</si>
  <si>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</si>
  <si>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</si>
  <si>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</si>
  <si>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</si>
  <si>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</si>
  <si>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</si>
  <si>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</si>
  <si>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</si>
  <si>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</si>
  <si>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</si>
  <si>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</si>
  <si>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</si>
  <si>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</si>
  <si>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</si>
  <si>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</si>
  <si>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</si>
  <si>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</si>
  <si>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</si>
  <si>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</si>
  <si>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</si>
  <si>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</si>
  <si>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</si>
  <si>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La no actualizacion del plan de cuentas de acuerdo a las nuevas disposiciones de la CGN - Que no existe circularización adecuada de las operaciones reciprocas.</t>
  </si>
  <si>
    <t xml:space="preserve">Mora en la generacion de la información definitiva.                             -Ausencia de los cronogramas de pago.                  </t>
  </si>
  <si>
    <t># de declaraciones presentadas oportunamente / # total de declaracionas obligadas a presentar.</t>
  </si>
  <si>
    <t xml:space="preserve">P.U Contador -Supervisor </t>
  </si>
  <si>
    <t>La no actualizacion de los diferentes actos administrativos conforme a los lineamientos expedidos en cada vigencia para el cumplimiento de los procesos y procedimientos del área administrativa y financiera</t>
  </si>
  <si>
    <t xml:space="preserve">actos administrativos desactualizados </t>
  </si>
  <si>
    <t>inexistencia de normas internas adecuadas y actualizadas para el cumplimiento de los diferentes procesos a cargo de los servidores</t>
  </si>
  <si>
    <t>Revision del plan de mejoramiento sobre los hallazgos emanados por entes de control y control interno</t>
  </si>
  <si>
    <t>Revisar los diferentes actos administrativos, con el fin de determinar cuales requieren actualizacion</t>
  </si>
  <si>
    <t>Modificación y adopción de nuevos actos adminsitrativos</t>
  </si>
  <si>
    <t xml:space="preserve">actos adminsitrativos </t>
  </si>
  <si>
    <t>En el primer trimestre de la vigencia 2023, por parte de la jefe jurídica, se realizó el proceso de inducción y reinducción sobre temas de contratación y SECOP II el día 16 de febrero de 2023. Así mismo, con el apoyo del contratista de publicaciones, realizó un acompañamiento y asesoria sobre el manejo y procesos de cotizaciones y compras sobre la plataforma COLOMBIA COMPRA EFICIENTE.
El día 17 de febrero de 2023, por parte de la contratista de Seguridad y Salud en el Trabajo, realizó inducción y capacitación sobre enfermedades laborales y accidentes de trabajo. (las evidencias reposan en la circular de información); Así mismo, la Profesional Universitaria con funciones de Almacén Norma Yohana Artunduaga, realizó capacitación, inducción y reinducción sobre la Ley 594 de 2000 (Ley General de Archivo), como temas relacionados al proceso de transferencia y el manejo de la Tabla de Retención Documental.
Se encuentra pendiente para el próximo trimestre realizar el proceso de inducción y reinducción en temas del Instituto por parte del Gerente General y la Jefe Administrativa y Financiera.</t>
  </si>
  <si>
    <t xml:space="preserve">Realizar revisiones periodicas del contenido de las hoja de vida.                        </t>
  </si>
  <si>
    <t>En el primer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</si>
  <si>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Durante cada periodo de pago quincenal se realizan 14 nóminas. Durante cada mes se realizan 28 nóminas sin la generación de errores.</t>
  </si>
  <si>
    <t xml:space="preserve">*Se desarrolló el pago de las 3 seguridades sociales de los funcionarios de planta del Instituto Departamental de Deporte y Recreación del Quindío, correspondiente a los meses de: Enero, febrero y marzo, con sus respectivas novedades.
# 3 planillas de seguridad social generadas sin errores / # 3 total de planillas de seguridad social mensuales elaboradas.
</t>
  </si>
  <si>
    <t>Durante el primer trimestre de la vigencia 2023, se han certificado dentro de los programas: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 168 Bancos de programa y proyectos  solicitadosal corte del 31 de marzo de 2023.</t>
  </si>
  <si>
    <t>Durante el primer trimestre de la vigencia 2023, se han realizado los reportes mensuales correspondientes al mes de diciembre (reportado en enero), enero (reportado en febrero) y febrero (reportado en marzo).
#3 reportes en la plataforma SPI-DNP realizados</t>
  </si>
  <si>
    <t>Durante el primer trimestre de la vigencia 2023, se realizó el seguimiento al plan de acción correspondiente a los recursos de inversión del Área Técnica, con corte al 31 de marzo 2023 (primer trimestre).
#1 seguimiento al plan de acción.</t>
  </si>
  <si>
    <t>Durante el primer trimestre de la vigencia 2023, no se ha realizado el seguimiento al Plan Anticorrupción ya que este proceso se realiza de manera cuatrimestral. Dicho reporte será registrado en el siguiente trimestre de la vigencia 2023.</t>
  </si>
  <si>
    <t>En el primer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de cuentas cargadas:
# cuentas rechazadas en el portal empresarial: 0</t>
  </si>
  <si>
    <t># Total de chequeras: 10
# tokens: 3
#Cheques elaborados: 18
#Cheques anulados: 2
Se encuentran custodiados por la Profesional Universitaria con funciones de tesorera en Caja Fuerte.</t>
  </si>
  <si>
    <t>#Notas debito: 109
# Notas debito anuladas: 10
#Notas Crédito: 9
#Notas Crédito: 3</t>
  </si>
  <si>
    <t xml:space="preserve">En el primer trimestre de la vigencia 2023, se verifico que todos los trabajadores tuvieran vigente el exámen médico ocupacional, no se presentaron accidentes y/o enfermedades laborales, se realizo capacitación de inducción y reinducción al personal de indeportes Quindío.  
se recepciono y archivoi el control de permisos para establecer indicador de ausentismo.
</t>
  </si>
  <si>
    <t>En el primer trimestre de la vigencia 2023, se planifica el plan anual de trabajo en compañía de la ARL positiva,  proyectando para el segundo trimestre la ejecucion e implementación  de necesidades encaminadas al cumplimiento de la norma.
Se establece los parámetros para programar exámenes laborales ocupacionales, para realizarlos en el mes de diciembre del 2023.
#Indicadores para ejecutar en el Plan Anual de Trabajo: 21 estipuladas por la norma.</t>
  </si>
  <si>
    <t xml:space="preserve">Durante el primer trimestre de la vigencia 2023, se programaron 15 pausas activas, se ejecutaron 12 pausas activas y una jornada de relajación y masajes con el apoyo de la ARL POSITIVA (las evidencias reposan en la carpeta de SGSST 2023). </t>
  </si>
  <si>
    <t>En el área de tesoreria, se realiza el ingreso de los recursos en tiempo real, una vez se conoce del credito en las diferentes cuentas corrientes. En el primer trimestre de la vigencia 2023 se generaron 09 Notas Créditos y se realizaron tres (03) anulaciones
Se realizaron 91 Notas Débito y se anularon 10 comprobantes de Ingreso.</t>
  </si>
  <si>
    <t>se procesaron (06) planillas de nomina, (03) de seguridad social con las novedades de vacaciones de: Diana Marcela Mina, Gloria Ines Herrera y Maria Ludibia Arias.
Se ingresaron novedades como: Incapacidad de Ludibia Arias y Diana Marcela Mina Botero.</t>
  </si>
  <si>
    <t>Durante el primer trimestre de la vigencia 2023, se realizaron los respectivos certificados de disponibilidad presupuestal y certificados de registro presupuestal para el Área Administrativa y Financiera, Jurídica y Área Técnica del Instituto Departamental de Deporte y Recreación del Quindío.</t>
  </si>
  <si>
    <t>El Área Administrativa y Financiera cuenta con personal de apoyo, quienes coadyudan en la respectiva revisión de los CDP y CRP, que estén bien diligenciados.  Se generaron:
*210 Certificados de Disponibilidad desde el CDP 001 del 02 de enero de 2023 al CDP 211 del 31 de marzo de 2023.
*357 Registros Prespuestales desde el CRP 001 del 02 de enero de 2023 al CRP 358 del 31 de marzo de 2023.
De los cuales se anularon 22 CDP y 14 CRP, principalmente por modificación de fechas y valores presupuestales.</t>
  </si>
  <si>
    <t>Durante el primer trimestre de la vigencia 2023, se realizaron tres (03) conciliaciones entre áreas entre los meses de Enero - Marzo 2023.
*Órdenes de pago firmados: 369</t>
  </si>
  <si>
    <t>En el primer trimestre de la vigencia 2023: 
*Comprobantes de egreso firmados: 385
*Declaraciones en retención en la fuente: 03 presentadas y pagadas en el corte Enero - Marzo 2023</t>
  </si>
  <si>
    <t>El plan de cuentas fue actualizado de acuerdo a la Resolución No. 343 del 23 de diciembre de 2022.</t>
  </si>
  <si>
    <t>Durante el primer trimestre de la vigencia 2023, se encuentra en proceso de modificación y montaje del Nuevo acto administrativo correspondiente a las Políticas Contables, esto debido a un plan de mejoramiento por hallazgo de la Contraloria Departamental.</t>
  </si>
  <si>
    <t>Durante el primer trimestre del año 2023, se reportaron 15 anulaciones de pagos. Para el próximo informe se hará un minucioso informe de las inconsistencias detectadas tanto de este trimestre como del próximo.</t>
  </si>
  <si>
    <t>Número de cuentas pagadas: 368 (desde la OP 001 al 369) y 15 órdenes de pago anuladas con los debidos soportes. Todas las ordenes de pago y las notas tesorales se encuentran con todos los soportes legales.</t>
  </si>
  <si>
    <t xml:space="preserve">Se realizan copias de seguridad (Backup) los primeros dia de cada mes (enero, febrero, marzo  ) de la informacion suministrada por cada funcionario, al disco duro externo del area administrativa y financiera. </t>
  </si>
  <si>
    <t xml:space="preserve">Se realizó un inventario de todas las licencias (office, windows y antivirus) que tienen los 28 equipos de computo, para determinar y adquir las licencias faltantes por cada equipo. Se realizó el diligenciamiento de hojas de vida por cada equipo de computo actualizada en la vigencia 2023, para detectar inconsistencias por cada uno. </t>
  </si>
  <si>
    <t>Se cuenta con 28 equipos de computo en funcionamiento con antivirus y bloqueo de página que viene instalado por defecto, el licenciamiento de antivirus está en proceso de adqusición para cada equipo de computo para la entidad. Existe ya una política de seguridad y privacidad de la información según Resolución No. 082 de julio 16 de 2020, y se encuentra publicada en la página web de Indeportes</t>
  </si>
  <si>
    <t>En estre trimestre no se realizó ninguna capacitación, sin embargo, se tiene en cuenta una próxima capacitación referente al tema de política de seguridad y base de datos abiertos MSPI (Modelo de la Seguridad de la Privacidad de la Información)</t>
  </si>
  <si>
    <t>El servidor del Área Administrativa y Financiera cuenta con puerto de conexión estable y se realiza una copia de seguridad diaria para mantener la información en tiempo real.</t>
  </si>
  <si>
    <t>Durante el primer trimestre de la vigencia 2023, no se solicitó el préstamo de  documentos del Archivo Central.</t>
  </si>
  <si>
    <t>Se realizó una (01)  visita por parte de la contratista encargada de SG-SST,  en cumplimiento de las obligaciones especificas del contrato Nro.  038 del 2023 donde se realizó evaluacion de extintores y  visita locativa sobre condiciones de evacuación.</t>
  </si>
  <si>
    <t>se realiza permanentemente la adecuación de expedientes en sus unidadesde conservación y se vigila las condiones medioambientales  que  pudiesen afectar los expedientes. 
Se realizá una visita semanal,  si no se presentan visitas de obligatorio cumplimiento por consulta o prestamo de información.</t>
  </si>
  <si>
    <t xml:space="preserve">Durante el periodo se han realizado 39 prestamos de implementación  a contratistas del instituto con el fin de darle cumplimiento a los contratos.
 Se han realizado ( 7) entregas (salidas) de almacén  a  terceros.
Las actas se encuentran el el archivo de gestion del area adminsitrativa y financiera (almacen) </t>
  </si>
  <si>
    <t>39 solicitudes/ 39 prestamos.
7 solicitudes de salidas de almacén con sus respectivos soportes/ 7 entregas.</t>
  </si>
  <si>
    <t>39 solicitudes/ 39 prestamos.
7 solicitudes de salidas de almacén con sus respectivos soportes/ 7 entregas.
Las actas se encuentran  en el archivo de gestión del area adminsitrativa y financiera (almacen).</t>
  </si>
  <si>
    <t>Estado Julio 01 al septiembre 30 de 2023</t>
  </si>
  <si>
    <t>Estado septiembre al diciembre  30 de 2023</t>
  </si>
  <si>
    <t>Durante este periodo no se presentaron procesos judiciales nuevos, respecto a la demanda de nulidad y restablecimiento del derecho que se encuentra vigente. Se esta a la espera del fallo de primera instancia.</t>
  </si>
  <si>
    <t>Durante este periodo no se presentaron actuaciones judiciales, respecto a la demanda de nulidad y restablecimiento del derecho que se encuentra vigente. Se esta a la espera del fallo de primera instancia.</t>
  </si>
  <si>
    <t>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los cuales cuentan con sus debidas listas de chequeo, informes de verificación de requisitos y/o informes de evaluación.</t>
  </si>
  <si>
    <t xml:space="preserve">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los cuales se encuentran adelantados y publicados a través de la plataforma SECOP II, y SIA OBSERVA </t>
  </si>
  <si>
    <t>Estado a 01 de Abril a 30 de Junio de 2023</t>
  </si>
  <si>
    <r>
      <t xml:space="preserve">Durante el primer trimestre de la vigencia 2023 se realizaron tres (03) ajustes por medio de las siguientes resoluciones:
</t>
    </r>
    <r>
      <rPr>
        <b/>
        <sz val="12"/>
        <color theme="1"/>
        <rFont val="Calibri"/>
        <family val="2"/>
        <scheme val="minor"/>
      </rPr>
      <t>1-</t>
    </r>
    <r>
      <rPr>
        <sz val="12"/>
        <color theme="1"/>
        <rFont val="Calibri"/>
        <family val="2"/>
        <scheme val="minor"/>
      </rPr>
      <t xml:space="preserve"> Resolución Nº 01 de enero 2 de 2023  (donde se adiciona parcialmente Recursos del Balance) 
</t>
    </r>
    <r>
      <rPr>
        <b/>
        <sz val="12"/>
        <color theme="1"/>
        <rFont val="Calibri"/>
        <family val="2"/>
        <scheme val="minor"/>
      </rPr>
      <t>2-</t>
    </r>
    <r>
      <rPr>
        <sz val="12"/>
        <color theme="1"/>
        <rFont val="Calibri"/>
        <family val="2"/>
        <scheme val="minor"/>
      </rPr>
      <t xml:space="preserve"> Resolución Nº 02 de enero 2 de 2023 (donde se adiciona parcialmente recursos del balance)
</t>
    </r>
    <r>
      <rPr>
        <b/>
        <sz val="12"/>
        <color theme="1"/>
        <rFont val="Calibri"/>
        <family val="2"/>
        <scheme val="minor"/>
      </rPr>
      <t xml:space="preserve">3- </t>
    </r>
    <r>
      <rPr>
        <sz val="12"/>
        <color theme="1"/>
        <rFont val="Calibri"/>
        <family val="2"/>
        <scheme val="minor"/>
      </rPr>
      <t>Resolución Nº 27 de febrero 02 de 2023 (donde se adiciona parcialmente Recursos del Balance).</t>
    </r>
  </si>
  <si>
    <t>Estado 01 abril a 30 junio de 2023</t>
  </si>
  <si>
    <t>Estado 01 abril a 30 de junio de 2023</t>
  </si>
  <si>
    <t>Estado a 01 de Marzo a 30 de Junio de 2023</t>
  </si>
  <si>
    <t>Estado 01 de Abril a 30 Junio de 2023</t>
  </si>
  <si>
    <t xml:space="preserve">se procesaron (06) planillas de nomina, (03) de seguridad social con las novedades de vacaciones de: David Alberto Rojas Olarte.
Se ingresaron novedad de incapacidad de los funcionarios: Yohana Artunduaga, Diana Mina, David Rojas. </t>
  </si>
  <si>
    <t>Durante el segundo trimestre de la vigencia 2022 se realizaron las siguientes actividades en cumplimiento del plan de capacitación que relaciona temas de importancia de inducción y reinducción para el personal de planta y contratista de Indeportes Quindío:
*El día 04 de mayo de 2023 se realiza socialización y tema de reinducción por medio de correo electrónico a los 14 funcionarios de planta sobre los siguientes documentos: Carta trato digno, código de gratuidad, código de Integridad, manual del Usuario y Código de Buen Gobierno. Las evidencias y lista de recibido reposan en la carpeta de Plan de Capacitación 2023.
*El día 05 de mayo de 2023 la Jefe de Oficina de Control Interno y el Contratista de Apoyo de Talento Humano Jhonathan Duque participan de la capacitación virtual de mediciín del Desempeño Institucional MDI - FURAG para el reporte de la vigencia 2022.
*El día 17 de mayo de 2023 se participa de la charla y capacitación para entrenador lúdico Nivel I brindado por la Aseguradora de Riesgos Positiva, donde participa la Jefe Administrativa y Financiera Orfa Ruíz, el contratista de apoyo de Talento Humano Jhonathan Duque y la Contratista Profesional de SGSST Luz Marina Tovar. 
*El día 18 de mayo de 2023 se realiza la primera actividad sobre tema prepensional a los funcionarios de Indeportes Quindío con el apoyo de la Entidad Colpensiones, este item también se incluyó dentro de la matriz de seguimiento al programa de Prepensionados que fue ejecutado dentro del Plan de Bienestar de la vigencia 2023.
*El día 14 de junio de 2023 Participa la Jefe Jurídica Isabel Rojas y el Contratista de apoyo de publicaciones Mauricio Alvarado a la capacitación de proceso de SIA OBSERVA.</t>
  </si>
  <si>
    <t>En el segundo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</si>
  <si>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 xml:space="preserve">*Se desarrolló el pago de las 3 seguridades sociales de los funcionarios de planta del Instituto Departamental de Deporte y Recreación del Quindío, correspondiente a los meses de: Abril, mayo y junio de 2023 con sus respectivas novedades.
# 3 planillas de seguridad social generadas sin errores / # 3 total de planillas de seguridad social mensuales elaboradas.
</t>
  </si>
  <si>
    <t>En el segundo trimestre se realizo la semana de la Seguridad y Salud en el Trabajo,  en el periodo se ejecutaron distintas actividades entre ellas (tamizajes, pausas activas, relajación, actividades recreativas, circuito de observación, tamizaje de oftalmologia, rumba recreativa, capacitacion de brigadas de emergencia, charlas ambiental. etc.)</t>
  </si>
  <si>
    <t>Durante el segundo trimestre de 2023 no se registraron eventos.
Se realizó   ánalisis de incapacidad y seguimiento del ausentismo laboral con el fin de implementar actividades de control y prevención.</t>
  </si>
  <si>
    <t>en el segundo trimestre de la vigencia 2023 se realizaron actividades de promoción de la salud y prevención de las enfermedades laborales</t>
  </si>
  <si>
    <t xml:space="preserve">Durante el segundo trimestre de la vigencia 2023se realizó seguimiento a los examenes médicos laborales </t>
  </si>
  <si>
    <t>Durante el SEGUNDO trimestre de la vigencia 2023,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 322 Bancos de programa y proyectos  solicitados al corte del 30 de JUNIO de 2023.</t>
  </si>
  <si>
    <t>Durante el SEGUNDO trimestre de la vigencia 2023, se han realizado los reportes mensuales correspondientes al mes de enero (reportado en febrero), febrero (reportado en marzo), marzo (reportado en abril), abril (reportado en mayo) y mayo (reportado en junio).</t>
  </si>
  <si>
    <t>#6 reportes en la plataforma SPI-DNP realizados</t>
  </si>
  <si>
    <t>Durante el SEGUNDO trimestre de la vigencia 2023, se realizó el seguimiento al plan de acción correspondiente a los recursos de inversión del Área Técnica, con corte al 30 de junio 2023 (segundo trimestre).</t>
  </si>
  <si>
    <t>#2 seguimiento al plan de acción.</t>
  </si>
  <si>
    <t xml:space="preserve">                                                           </t>
  </si>
  <si>
    <t>Hasta el SEGUNDO trimestre de la vigencia 2023 se realizaron en total cinco (05) ajustes por medio de las siguientes resoluciones:
1- Resolución Nº 01 de enero 2 de 2023  (donde se adiciona parcialmente Recursos del Balance) 
2- Resolución Nº 02 de enero 2 de 2023 (donde se adiciona parcialmente recursos del balance)
3- Resolución Nº 27 de febrero 02 de 2023 (donde se adiciona parcialmente Recursos del Balance).
4- Resolución Nº 130 de junio 08 de 2023 (donde se adiciona recursos de Monopolio de licores e ICLD)
5- Resolución Nº 148 de junio 27 de 2023 (donde se realizan traslados).</t>
  </si>
  <si>
    <t>Actualizar el sistema de información de la entidad con las disposiciones de la CGN.                               -Circulares a las diferentes a entidades públicas.</t>
  </si>
  <si>
    <t># de circulares enviadas # de entidades publicas.</t>
  </si>
  <si>
    <r>
      <t xml:space="preserve">Durante el segundo trimestre de la vigencia 2023, se realizaron tres (03) conciliaciones entre áreas entre los meses de Abril-Junio 2023.
*Órdenes de pago firmados: </t>
    </r>
    <r>
      <rPr>
        <b/>
        <sz val="14"/>
        <color theme="1"/>
        <rFont val="Arial"/>
        <family val="2"/>
      </rPr>
      <t>944</t>
    </r>
    <r>
      <rPr>
        <sz val="14"/>
        <color theme="1"/>
        <rFont val="Arial"/>
        <family val="2"/>
      </rPr>
      <t xml:space="preserve"> (de la Orden de pago 370 al 1314).</t>
    </r>
  </si>
  <si>
    <t xml:space="preserve">El Área Administrativa y Financiera cuenta con personal de apoyo, quienes coadyudan en la respectiva revisión de los CDP y CRP, que estén bien diligenciados.  Se generaron:
*214 Certificados de Disponibilidad desde el CDP 0212 del 10 de abril del 2023 al CDP 426 del 30 de junio de 2023.
*669 Registros Presupuestales desde el CRP 0359 del 10 de abril de 2023 al CRP 1028 del 30 de junio de 2023.
De los cuales se anularon 26 CDP y 29 CRP, principalmente por modificación de fechas y valores presupuestales.
</t>
  </si>
  <si>
    <t xml:space="preserve">Durante el segundo trimestre de la vigencia 2023, se realizaron los respectivos certificados de disponibilidad presupuestal y certificados de registro presupuestal para el Área Administrativa y Financiera, Jurídica y Área Técnica del Instituto Departamental de Deporte y Recreación del Quindío.
*214 Certificados de Disponibilidad desde el CDP 0212 del 10 de abril del 2023 al CDP 426 del 30 de junio de 2023.
*669 Registros Presupuestales desde el CRP 0359 del 10 de abril de 2023 al CRP 1028 del 30 de junio de 2023.
De los cuales se anularon 26 CDP y 29 CRP, principalmente por modificación de fechas y valores presupuestales.
</t>
  </si>
  <si>
    <r>
      <t xml:space="preserve">Número de cuentas pagadas: </t>
    </r>
    <r>
      <rPr>
        <b/>
        <sz val="14"/>
        <color theme="1"/>
        <rFont val="Calibri"/>
        <family val="2"/>
        <scheme val="minor"/>
      </rPr>
      <t>944</t>
    </r>
    <r>
      <rPr>
        <sz val="14"/>
        <color theme="1"/>
        <rFont val="Calibri"/>
        <family val="2"/>
        <scheme val="minor"/>
      </rPr>
      <t xml:space="preserve"> (desde la OP 370 al 1314) y </t>
    </r>
    <r>
      <rPr>
        <b/>
        <sz val="14"/>
        <color theme="1"/>
        <rFont val="Calibri"/>
        <family val="2"/>
        <scheme val="minor"/>
      </rPr>
      <t>26</t>
    </r>
    <r>
      <rPr>
        <sz val="14"/>
        <color theme="1"/>
        <rFont val="Calibri"/>
        <family val="2"/>
        <scheme val="minor"/>
      </rPr>
      <t xml:space="preserve"> órdenes de pago anuladas con los debidos soportes. Todas las ordenes de pago y las notas tesorales se encuentran con todos los soportes legales.</t>
    </r>
  </si>
  <si>
    <r>
      <t xml:space="preserve">Durante el primer trimestre del año 2023, se reportaron </t>
    </r>
    <r>
      <rPr>
        <b/>
        <sz val="16"/>
        <color theme="1"/>
        <rFont val="Calibri"/>
        <family val="2"/>
        <scheme val="minor"/>
      </rPr>
      <t>26</t>
    </r>
    <r>
      <rPr>
        <sz val="16"/>
        <color theme="1"/>
        <rFont val="Calibri"/>
        <family val="2"/>
        <scheme val="minor"/>
      </rPr>
      <t xml:space="preserve"> anulaciones de pagos. Para el próximo informe se hará un minucioso informe de las inconsistencias detectadas tanto de este trimestre como del próximo.</t>
    </r>
  </si>
  <si>
    <t>Actualmente se han actualizado 4 equipos con las licencias de windows defender se esta esperando apoyo por parte de microsoft para la validacion de los usuarios y acabar de realizar el proceso de actualizacion de los 28 equipos</t>
  </si>
  <si>
    <r>
      <t xml:space="preserve">En el primer trimestre se reporta la actualización del plan de cuentas de acuerdo a la </t>
    </r>
    <r>
      <rPr>
        <b/>
        <sz val="14"/>
        <color theme="1"/>
        <rFont val="Arial"/>
        <family val="2"/>
      </rPr>
      <t>Resolución No. 343 del 23 de diciembre de 2022</t>
    </r>
    <r>
      <rPr>
        <sz val="14"/>
        <color theme="1"/>
        <rFont val="Arial"/>
        <family val="2"/>
      </rPr>
      <t>.</t>
    </r>
  </si>
  <si>
    <t>Durante el segundo trimestre de la vigencia 2023, se encuentra en proceso de modificación y montaje del Nuevo acto administrativo correspondiente a las Políticas Contables, esto debido a un plan de mejoramiento por hallazgo de la Contraloria Departamental.</t>
  </si>
  <si>
    <t>En el segundo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cuentas rechazadas en el portal empresarial: 0</t>
  </si>
  <si>
    <t>En el área de tesoreria, se realiza el ingreso de los recursos en tiempo real, una vez se conoce del credito en las diferentes cuentas corrientes. En el primer trimestre de la vigencia 2023 se generaron 23 Notas Créditos y se realizaron tres (15) anulaciones
Se realizaron 184 Notas Débito y se anularon 33 comprobantes de Ingreso.</t>
  </si>
  <si>
    <r>
      <t xml:space="preserve"># Total de chequeras: </t>
    </r>
    <r>
      <rPr>
        <b/>
        <sz val="16"/>
        <color theme="1"/>
        <rFont val="Calibri"/>
        <family val="2"/>
        <scheme val="minor"/>
      </rPr>
      <t>10</t>
    </r>
    <r>
      <rPr>
        <sz val="16"/>
        <color theme="1"/>
        <rFont val="Calibri"/>
        <family val="2"/>
        <scheme val="minor"/>
      </rPr>
      <t xml:space="preserve">
# tokens: </t>
    </r>
    <r>
      <rPr>
        <b/>
        <sz val="16"/>
        <color theme="1"/>
        <rFont val="Calibri"/>
        <family val="2"/>
        <scheme val="minor"/>
      </rPr>
      <t>3</t>
    </r>
    <r>
      <rPr>
        <sz val="16"/>
        <color theme="1"/>
        <rFont val="Calibri"/>
        <family val="2"/>
        <scheme val="minor"/>
      </rPr>
      <t xml:space="preserve">
#Cheques elaborados: 20
#Cheques anulados: 4
Se encuentran custodiados por la Profesional Universitaria con funciones de tesorera en Caja Fuerte.</t>
    </r>
  </si>
  <si>
    <t>#Notas debito: 184
# Notas debito anuladas: 33
#Notas Crédito: 23
#Notas Crédito Anuladas: 15</t>
  </si>
  <si>
    <t>En el segundo trimestre de la vigencia 2023: 
*Comprobantes de egreso firmados: 974 (del CE 386 al  CE 1360)
*Declaraciones en retención en la fuente: 03 presentadas y pagadas en el corte Abril - Junio 2023.</t>
  </si>
  <si>
    <t xml:space="preserve">Durante el periodo no se solicitó el prestamo de documentos del archivo central.
</t>
  </si>
  <si>
    <t>se realiza permanentemente la adecuación de expedientes en sus unidadesde conservación .
se adelantan acciones preventivas  por posibles afectaciones medioambientales  que  pudiesen afectar los expedientes, como mantener aistaldos los dispositivos electricos, ventanas cerradas permanentemente, verificacion de posibles goteras del techo.
Se realizá una visita semanal  si no se presentan visitas de obligatorio cumplimiento por consulta o prestamo de información.</t>
  </si>
  <si>
    <t xml:space="preserve">Durante el periodo se han realizado 42  prestamos de implementación  a contratistas del instituto con el fin de darle cumplimiento a los contratos.
 Se han realizado ( 26 ) entregas (salidas) de almacén  a  terceros (acumulado)
Las actas se encuentran el el archivo de gestion del area adminsitrativa y financiera (almacen) </t>
  </si>
  <si>
    <t>42 solicilutdes/ 42 prestamos.
26 solicitudes de salidas de almacén con sus respectivos soportes/ 26 entregas. (acumulado)</t>
  </si>
  <si>
    <t xml:space="preserve">
Durante este periodo se respondio una demanda administrativa de nulidad y restablecimiento del derecho interpuesta por el señor Oscar León Ortiz en contra de Indeportes Quindío </t>
  </si>
  <si>
    <t>Durante este periodo se suscribieron 92 contratos. Así: 87 en contratos de prestación de servicios profesionales y de apóyo a la gestión (1 proceso fue rechazado), 3 convenios con las ligas, esto bajo la modalidad de contratación directa; 2 contratos a través de la tienda virtual, los cuales cuentan con sus debidas listas de chequeo, informes de verificación de requisitos y/o informes de evaluación.</t>
  </si>
  <si>
    <t xml:space="preserve">Durante este periodo se suscribieron 92 contratos. Así: 87 en contratos de prestación de servicios profesionales y de apóyo a la gestión (1 proceso fue rechazado), 3 convenios con las ligas, esto bajo la modalidad de contratación directa; 2 contratos a través de la tienda virtual, los cuales cuentan con sus debidas listas de chequeo, informes de verificación de requisitos y/o informes de evaluación, los cuales se encuentran adelantados y publicados a través de la plataforma SECOP II, y SIA OBSERVA </t>
  </si>
  <si>
    <t>Estado a 01 de Julio a 30 de Septiembre de 2023</t>
  </si>
  <si>
    <t>Estado a 01 de julio a 30 de septiembre de 2023</t>
  </si>
  <si>
    <t>Durante el TERCER trimestre de la vigencia 2023, se han realizado los reportes mensuales correspondientes al mes de junio (reportado en Julio), julio (reportado en agosto), agosto (reportado en septiembre) y septiembre (que se reporta en octubre).</t>
  </si>
  <si>
    <t>Durante el TERCER trimestre de la vigencia 2023, se realizó el seguimiento al plan de acción correspondiente a los recursos de inversión del Área Técnica, con corte al 30 de septiembre 2023 (tercer trimestre).</t>
  </si>
  <si>
    <t>Durante el tercer trimestre de la vigencia 2023 se realizaron las siguientes actividades en cumplimiento del plan de capacitación que relaciona temas de importancia de inducción y reinducción para el personal de planta y contratista de Indeportes Quindío:
*El día 14 de agosto se participa de la capacitación en  brigada de emergencia brindado por profesionales brigadistas de la Defensa Civil, donde se tocaron temas de interés general sobre el manejo de extintores y situación de riesgo.
*Los días 17 y 18 de agosto de 2023 se participa del congreso técnico por parte de la entidad ARL POSITIVA sobre promoción y prevención enfocado al SGSST y Talento Humano
*El día 01 de septiembre de 2023 se participa de la capacitación brindada por la contratista profesional en Seguridad y Salud en el trabajo en compañia de un profesional en fisioterapia sobre temas de transtornos musculoesqueleticos.
*El día 08 de septiembre de 2023 se participa de la inaguración de los Juegos Deportivos Nacionales y Paranacionales con todos los deportistas que representarán en las próximas Justas Deportivas, este evento fue realizado en el Centro Metropolitano de Convenciones.
*El día 29 de septiembre de 2023 se participa de una capacitación sobre la preparación y entrega del informe de empalme por parte de la Jefe de Oficina de Control Interno y la Contratista de Apoyo Jurídico Catalina Vanegas.</t>
  </si>
  <si>
    <t>En el tercer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</si>
  <si>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Durante cada periodo de pago quincenal se realiza nómina con sus respectivas novedades como descuentos, incapacidades, vacaciones, entre otras. Durante cada mes se realizan 02 nóminas sin la generación de errores - total de nómina realizadas de Julio a Septiembre: 06.</t>
  </si>
  <si>
    <t xml:space="preserve">*Se desarrolló el pago de las 3 seguridades sociales de los funcionarios de planta del Instituto Departamental de Deporte y Recreación del Quindío, correspondiente a los meses de: Julio, Agosto y Septiembre de 2023 con sus respectivas novedades.
# 3 planillas de seguridad social generadas sin errores / # 3 total de planillas de seguridad social mensuales elaboradas.
</t>
  </si>
  <si>
    <t>Durante el tercer trimestre de la vigencia 2023, se encuentra en proceso de modificación y montaje del Nuevo acto administrativo correspondiente a las Políticas Contables, esto debido a un plan de mejoramiento por hallazgo de la Contraloria Departamental.</t>
  </si>
  <si>
    <t>Solo falta realizar la actualizacion al equipo de RoserberRivera Ruiz debido a que se debe formatear y realizar el proceso desde el inicio (Sacar Backup Reinstarlar windows 10 y office 2016 y windows defender</t>
  </si>
  <si>
    <t>Se realizo proceso de asignacion a cada usuario de planta</t>
  </si>
  <si>
    <t>En apoyo con el Ingeniero Mauricio se estan realizando las copias de seguridad contantemente en discos duros Externos y se se esta actualizando el backup de las bases de datos</t>
  </si>
  <si>
    <t>A los funcionarios del area tecnica se les ha realizado proceso de induccion sobre el manejo adecuado de las herramientas informaticas y en especial a la informacion que es uno de los activos mas importantes de la entidad</t>
  </si>
  <si>
    <t>Es muy rara la vez que se presenta una inconsistencia para el acceso a las informacion del Area Administrativa y financiera ademas de que la funcionaria Manuela Lozada realiza diariamente el backup de la informacion del servidor.</t>
  </si>
  <si>
    <t xml:space="preserve">Durante el tercer trimestre de la vigencia 2023, se realizaron los respectivos certificados de disponibilidad presupuestal y certificados de registro presupuestal para el Área Administrativa y Financiera, Jurídica y Área Técnica del Instituto Departamental de Deporte y Recreación del Quindío.
*230 Certificados de Disponibilidad desde el CDP 0427 del 01 de julio del 2023 al CDP 0657 del 30 de septiembre de 2023.
*679 Registros Presupuestales desde el CRP 1029 del 01 de julio de 2023 al CRP 1708 del 30 de septiembre de 2023.
De los cuales se anularon 17 CDP y 43 CRP, principalmente por modificación de fechas y valores presupuestales.
</t>
  </si>
  <si>
    <t xml:space="preserve">El Área Administrativa y Financiera cuenta con personal de apoyo, quienes coadyudan en la respectiva revisión de los CDP y CRP, que estén bien diligenciados.  Se generaron:
*230 Certificados de Disponibilidad desde el CDP 0427 del 01 de julio del 2023 al CDP 0657 del 30 de septiembre de 2023.
*679 Registros Presupuestales desde el CRP 1029 del 01 de julio de 2023 al CRP 1708 del 30 de septiembre de 2023.
De los cuales se anularon 17 CDP y 43 CRP, principalmente por modificación de fechas y valores presupuestales.
</t>
  </si>
  <si>
    <t>se procesaron (06) planillas de nomina, (03) de seguridad social con las novedades de vacaciones de: Maria Isabel Isabel Rojas Vasquez y Yolanda Suarez Campos.
Se ingresaron novedades de indemnización de vacaciones del funcionario Brigadier Arias, .
Se ingresaron novedades de incapacidad de los funcionarios: Ludibia Arias,  Yohana Artunduaga, Orfa Ruíz y Zulma Toro.</t>
  </si>
  <si>
    <r>
      <t xml:space="preserve">Número de cuentas pagadas: </t>
    </r>
    <r>
      <rPr>
        <b/>
        <sz val="14"/>
        <color theme="1"/>
        <rFont val="Calibri"/>
        <family val="2"/>
        <scheme val="minor"/>
      </rPr>
      <t xml:space="preserve">982 </t>
    </r>
    <r>
      <rPr>
        <sz val="14"/>
        <color theme="1"/>
        <rFont val="Calibri"/>
        <family val="2"/>
        <scheme val="minor"/>
      </rPr>
      <t xml:space="preserve">(desde la OP 1315 al 2297) y </t>
    </r>
    <r>
      <rPr>
        <b/>
        <sz val="14"/>
        <color theme="1"/>
        <rFont val="Calibri"/>
        <family val="2"/>
        <scheme val="minor"/>
      </rPr>
      <t>27</t>
    </r>
    <r>
      <rPr>
        <sz val="14"/>
        <color theme="1"/>
        <rFont val="Calibri"/>
        <family val="2"/>
        <scheme val="minor"/>
      </rPr>
      <t xml:space="preserve"> órdenes de pago anuladas con los debidos soportes. Todas las ordenes de pago y las notas tesorales se encuentran con todos los soportes legales.</t>
    </r>
  </si>
  <si>
    <r>
      <t xml:space="preserve">Durante el tercer trimestre del año 2023, se reportaron </t>
    </r>
    <r>
      <rPr>
        <b/>
        <sz val="16"/>
        <color theme="1"/>
        <rFont val="Calibri"/>
        <family val="2"/>
        <scheme val="minor"/>
      </rPr>
      <t>27</t>
    </r>
    <r>
      <rPr>
        <sz val="16"/>
        <color theme="1"/>
        <rFont val="Calibri"/>
        <family val="2"/>
        <scheme val="minor"/>
      </rPr>
      <t xml:space="preserve"> anulaciones de pagos. Para el próximo informe se hará un minucioso informe de las inconsistencias detectadas tanto de este trimestre como del próximo.</t>
    </r>
  </si>
  <si>
    <t>En el tercer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cuentas rechazadas en el portal empresarial: 0</t>
  </si>
  <si>
    <r>
      <t>Durante el tercer trimestre de la vigencia 2023, se realizaron tres (03) conciliaciones entre áreas entre los meses de Julio-Septiembre 2023.
*</t>
    </r>
    <r>
      <rPr>
        <b/>
        <sz val="14"/>
        <color theme="1"/>
        <rFont val="Arial"/>
        <family val="2"/>
      </rPr>
      <t>Órdenes de pago firmados: 982 (de la Orden de pago 115 al 2297).</t>
    </r>
  </si>
  <si>
    <r>
      <t>Durante el TERCER trimestre de la vigencia 2023,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t>
    </r>
    <r>
      <rPr>
        <b/>
        <sz val="12"/>
        <color theme="1"/>
        <rFont val="Calibri"/>
        <family val="2"/>
        <scheme val="minor"/>
      </rPr>
      <t xml:space="preserve"> 172 </t>
    </r>
    <r>
      <rPr>
        <sz val="12"/>
        <color theme="1"/>
        <rFont val="Calibri"/>
        <family val="2"/>
        <scheme val="minor"/>
      </rPr>
      <t>Bancos de programa y proyectos  solicitados al corte del 30 de SEPTIEMBRE de 2023.</t>
    </r>
  </si>
  <si>
    <t>En el tercer trimestre de la vigencia 2023 se realizaron cuatro (04) ajustes por medio de las siguientes Resoluciones: 
1-Resolución No. 161 de Julio 13 de 2023 (donde se realizan traslados presupuestales)
2-Resolución No. 168 de Julio 19 de 2023 (donde se realizan traslados presupuestales)
3-Resolución No. 216 de Agosto 02 de 2023 (donde se realizan traslados presupuestales)
4-Resolución No. 259 de Septiembre 14 de 2023 (donde se realizan traslados presupuestales)</t>
  </si>
  <si>
    <r>
      <t xml:space="preserve">En el segundo trimestre de la vigencia 2023: 
*Comprobantes de egreso firmados: 998 (del CE 1361 al  CE 2349)
*Declaraciones en retención en la fuente: 03 presentadas y pagadas en el corte </t>
    </r>
    <r>
      <rPr>
        <b/>
        <sz val="14"/>
        <color theme="1"/>
        <rFont val="Arial"/>
        <family val="2"/>
      </rPr>
      <t>Julio - Septiembre 2023</t>
    </r>
    <r>
      <rPr>
        <sz val="14"/>
        <color theme="1"/>
        <rFont val="Arial"/>
        <family val="2"/>
      </rPr>
      <t>.</t>
    </r>
  </si>
  <si>
    <r>
      <t xml:space="preserve"># Total de chequeras: </t>
    </r>
    <r>
      <rPr>
        <b/>
        <sz val="16"/>
        <color theme="1"/>
        <rFont val="Calibri"/>
        <family val="2"/>
        <scheme val="minor"/>
      </rPr>
      <t>10</t>
    </r>
    <r>
      <rPr>
        <sz val="16"/>
        <color theme="1"/>
        <rFont val="Calibri"/>
        <family val="2"/>
        <scheme val="minor"/>
      </rPr>
      <t xml:space="preserve">
# tokens: 4
#Cheques elaborados: 52
#Cheques anulados: 7
Se encuentran custodiados por la Profesional Universitaria con funciones de tesorera en Caja Fuerte.</t>
    </r>
  </si>
  <si>
    <t>#Notas debito: 195
# Notas debito anuladas: 25
#Notas Crédito: 16
#Notas Crédito Anuladas: 5</t>
  </si>
  <si>
    <r>
      <t>En el área de tesoreria, se realiza el ingreso de los recursos en tiempo real, una vez se conoce del credito en las diferentes cuentas corrientes. En el tercer trimestre de la vigencia 2023 se generaron 23 Notas Créditos y se realizaron tres (15) anulaciones
Se realizaron 195 Notas Débito y se registraron 58</t>
    </r>
    <r>
      <rPr>
        <b/>
        <sz val="12"/>
        <rFont val="Arial"/>
        <family val="2"/>
      </rPr>
      <t xml:space="preserve"> comprobantes de Ingreso</t>
    </r>
    <r>
      <rPr>
        <sz val="12"/>
        <rFont val="Arial"/>
        <family val="2"/>
      </rPr>
      <t>.</t>
    </r>
  </si>
  <si>
    <t>Se realizo el seguimiento al cumplimiento del pago 
de seguridad social en salud, pensión y riesgos laborales del personal que contrata el instituto. 
se verificaca el pago de las planillas de seguridad social que llegan con los informes de supervisión al área administrativa y financiera con el fin de verificar los pagos, los tiempos y los términos de ley acorde a la normatividad vigente.
se realiza consolidado de datos del ausentismo laboral en la entidad.</t>
  </si>
  <si>
    <t>Actividades de capacitacion a las brigadas de emergencia en acompañamiento con la ARL POSITIVA, capacitaciones de riesgo psicosocial, autocuidado, se dio apoyo en las reuniones del COPASST, se inicia evaluacion de los estandares minimos para proxima auditoria por la ARL POSITIVA.</t>
  </si>
  <si>
    <t>Se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</si>
  <si>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t xml:space="preserve">Durante el periodo  se solicitó el prestamo de 02 (expedientes) documentos del archivo central.
</t>
  </si>
  <si>
    <t>Se realizó una (01)  visita por parte de la contratista encargada de SG-SST,  en cumplimiento de las obligaciones especificas del contrato Nro.  0172 del 2023 donde se realizó evaluacion de extintores y  visita locativa sobre condiciones de evacuación.</t>
  </si>
  <si>
    <t xml:space="preserve">Durante el periodo se han realizado 8  prestamos de implementación  a contratistas del instituto con el fin de darle cumplimiento a los contratos.
 Se han realizado (49 ) entregas (salidas) de almacén  a  terceros (acumulado)
Las actas se encuentran el el archivo de gestion del area adminsitrativa y financiera (almacen) </t>
  </si>
  <si>
    <t>8 solicilutdes/ 8 prestamos.
23 solicitudes de salidas de almacén con sus respectivos soportes/ 23 entregas. (acumulado)</t>
  </si>
  <si>
    <t xml:space="preserve">Durante este periodo no se presentaron procesos judiciales nuevos, respecto a las dos demandas de nulidad y restablecimiento del derecho que se encuentra vigentes, se tiene:  
Radicado 63001-3333-003-2018-00328-00: Se esta a la espera del fallo de primera instancia.
Radicado 63001-3333-006-2023-00078-00: Se esta a la espera de audiencia incial </t>
  </si>
  <si>
    <t xml:space="preserve">Durante este periodo no se presentaron actuaciones judiciales, respecto a las dos demandas de nulidad y restablecimiento del derecho que se encuentra vigente, se tiene:
Radicado 63001-3333-003-2018-00328-00: Se esta a la espera del fallo de primera instancia.
Radicado 63001-3333-006-2023-00078-00: Se esta a la espera de audiencia incial </t>
  </si>
  <si>
    <t>Durante este periodo se suscribieron 87 contratos. Así: 84 contratos de prestación de servicios profesionales y de apóyo a la gestión, esto bajo la modalidad de contratación directa, 1 contrato a través de la tienda virtual,  1 contrato de selección abreviada (menor cuantía), 1 Contrato de Licitación Pública, los cuales cuentan con sus debidas listas de chequeo, informes de verificación de requisitos y/o informes de evaluación.</t>
  </si>
  <si>
    <t>Durante este periodo se suscribieron 87 contratos. Así: 84 contratos de prestación de servicios profesionales y de apóyo a la gestión, esto bajo la modalidad de contratación directa, 1 contrato a través de la tienda virtual,  1 contrato de selección abreviada (menor cuantía), 1 Contrato de Licitación Pública, los cuales se encuentran adelantados y publicados a través de la plataforma SECOP II, y SIA OBSERVA.</t>
  </si>
  <si>
    <r>
      <t>Durante el cuarto trimestre de la vigencia 2023,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t>
    </r>
    <r>
      <rPr>
        <b/>
        <sz val="12"/>
        <color theme="1"/>
        <rFont val="Calibri"/>
        <family val="2"/>
        <scheme val="minor"/>
      </rPr>
      <t xml:space="preserve"> 178 </t>
    </r>
    <r>
      <rPr>
        <sz val="12"/>
        <color theme="1"/>
        <rFont val="Calibri"/>
        <family val="2"/>
        <scheme val="minor"/>
      </rPr>
      <t>Bancos de programa y proyectos  solicitados al corte del 31 de DICIEMBRE de 2023.</t>
    </r>
  </si>
  <si>
    <t>Durante el CUARTO trimestre de la vigencia 2023, se han realizado los reportes mensuales correspondientes al mes de octubre (reportado en Noviembre), noviembre (reportado en diciembre) y diciembre (que se reportará en Enero de 2024).</t>
  </si>
  <si>
    <t>Durante el CUARTO trimestre de la vigencia 2023, se realizó el seguimiento al plan de acción correspondiente a los recursos de inversión del Área Técnica, con corte al 30 de Diciembre 2023 (cuarto trimestre).</t>
  </si>
  <si>
    <t>En el tercer trimestre de la vigencia 2023 se realizaron cuatro (04) ajustes por medio de las siguientes Resoluciones: 
1-Resolución No. 259 de Septiembre 14 de 2023 (créditos y contracréditos en el presupuesto de gastos de inversión)
2-Resolución No. 280 de Octubre 03 de 2023 (donde se realizan creditos y contracreditos en el presupuesto de gasto de funcionamiento e inversion)
3-Resolución No. 337 de Noviembre 02 de 2023 (créditos y contracréditos en el presupuesto de gastos de inversión)
4-Resolución No. 353 de Noviembre 09 de 2023 (traslado de inversión)
5-Resolución No. 373 de Noviembre 24 de 2023 (traslado de inversión)
6-Resolución No. 391 de Diciembre 07 de 2023 (Corrección de la Resolución No. 337)
7- Resolución No. 403 de Diciembre 12 de 2023 (Cambio de CPC en Proyecto 09 para ventanilla única).</t>
  </si>
  <si>
    <t>Durante el Cuarto trimestre de la vigencia 2023 se realizaron las siguientes actividades en cumplimiento al Plan de Capacitación que relaciona temas de importancia para el bienestar y desarrollo de las funciones del funcionario en su puesto de trabajo:
1-El día 11 de diciembre de 2023 se suscribió el Contrato de Prestación de Servicios Profesionales CPSP -279-2023 con el fin de realizar una actividad de capacitación el día 14 de diciembre con el apoyo de la contratista profesional de Psicología LINA MARIA SANCHEZ, a través de un encuentro de couching que desarrolló herramientas para el fortalecimiento personal y colectivo en pro de facilitar las funciones propias del cargo de cada funcionario. Las evidencias reposan en la Carpeta de Capacitación 2023.
2- Se participó de una charla con el apoyo de la entidad Positiva, donde nos dieron herramientas de trabajo emocional relacionado a los casos de ansiedad, depresión y suicidio, temas que son sensibles para el ser humano, pero que es una realidad latente y que se desarrolla en los diferentes ámbitos (social, laboral, familiar, sentimental, etc).
3- Se participó de la capacitación enviada por la CNSC sobre el manejo de la plataforma BNL, y SIMO, para continuar con el proceso de selección No. 2424 de 2022 (Territorial 8) con relación al concurso de méritos de los cinco (05) cargos que entraron en concurso abierto de INDEPORTES QUINDIO.
4- El Gerente General y el Coordinador del Área Técnica participaron desde el día 12 hasta el 14 de diciembre al XI Curso de Hábitos y Estilos de Vida Saludable, curso otorgado por el Ministerio del Deporte en la Ciudad de Bogotá D.C.</t>
  </si>
  <si>
    <t>En el cuarto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</si>
  <si>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Durante cada periodo de pago quincenal se realiza nómina con sus respectivas novedades como descuentos, incapacidades, vacaciones, entre otras. Durante cada mes se realizan 02 nóminas sin la generación de errores - total de nómina realizadas de Octubre a Diciembre: 06.</t>
  </si>
  <si>
    <t xml:space="preserve">*Se desarrolló el pago de las 3 seguridades sociales de los funcionarios de planta del Instituto Departamental de Deporte y Recreación del Quindío, correspondiente a los meses de: Octubre, Noviembre y Diciembrede 2023 con sus respectivas novedades.
# 3 planillas de seguridad social generadas sin errores / # 3 total de planillas de seguridad social mensuales elaboradas.
</t>
  </si>
  <si>
    <t>Actividades de capacitacion con el apoyo de la entidad ARL POSITIVA, sobre temas de suicidio y el manejo de las emociones.
-Se recibe auditoría por parte de un Profesional enviado por la entidad ARL POSITIVA, con el fin de verificar el Plan Anual de Trabajo y los diferentes estándares de calidad que debe manejar el proceso de Seguridad y Salud en el Trabajo ( se recibe el 100% de cumplimiento por medio de evaluación y se deja constancia de las sugerencias para continuar con el cumplimiento de calidad).</t>
  </si>
  <si>
    <t>Se realizó seguimiento con el apoyo de una profesional fisioterapeuta donde se tomó evidencia fotográfica en relación a la postura en la silla, escritorio y distancia entre el funcionario y el computador; la profesional le indica a cada funcionario las sugerencias pertinentes con el fin de no sufrir a futuro lesiones o enfermedades musculoesqueleticas por mala posición.</t>
  </si>
  <si>
    <r>
      <t>Durante el cuarto trimestre de la vigencia 2023, se realizaron tres (03) conciliaciones entre áreas entre los meses de Octubre-Diciembre 2023.
*</t>
    </r>
    <r>
      <rPr>
        <b/>
        <sz val="14"/>
        <color theme="1"/>
        <rFont val="Arial"/>
        <family val="2"/>
      </rPr>
      <t>Órdenes de pago firmados: XXX (de la Orden de pago XXX al XXXX).</t>
    </r>
  </si>
  <si>
    <r>
      <t xml:space="preserve">En el cuarto trimestre de la vigencia 2023: 
*Comprobantes de egreso firmados: XXX (del CE XXXX al  CE XXXX)
*Declaraciones en retención en la fuente: 03 presentadas y pagadas en el corte </t>
    </r>
    <r>
      <rPr>
        <b/>
        <sz val="14"/>
        <color theme="1"/>
        <rFont val="Arial"/>
        <family val="2"/>
      </rPr>
      <t>Octubre - Diciembre 2023</t>
    </r>
    <r>
      <rPr>
        <sz val="14"/>
        <color theme="1"/>
        <rFont val="Arial"/>
        <family val="2"/>
      </rPr>
      <t>.</t>
    </r>
  </si>
  <si>
    <t>Durante el cuarto trimestre de la vigencia 2023, se realizó el borrador para la actualización de las Políticas Contables; sin embargo, se deja en el informe de empalme esta situación y actualización para la vigencia 2024, ya que este fue un requerimiento por medio de la contraloría como parte de los hallazgos en la auditoría.</t>
  </si>
  <si>
    <t xml:space="preserve">Durante el cuarto trimestre de la vigencia 2023, se realizaron los respectivos certificados de disponibilidad presupuestal y certificados de registro presupuestal para el Área Administrativa y Financiera, Jurídica y Área Técnica del Instituto Departamental de Deporte y Recreación del Quindío.
*XXX Certificados de Disponibilidad desde el CDP XXX del 01 de octubre del 2023 al CDP xxx del 30 de diciembre de 2023.
*XXX Registros Presupuestales desde el CRP XXXX del 01 de octubre de 2023 al CRP XXXX del 30 de diciembre de 2023.
De los cuales se anularon 17 CDP y 43 CRP, principalmente por modificación de fechas y valores presupuestales.
</t>
  </si>
  <si>
    <r>
      <t>En el área de tesoreria, se realiza el ingreso de los recursos en tiempo real, una vez se conoce del credito en las diferentes cuentas corrientes. En el cuarto trimestre de la vigencia 2023 se generaron XX Notas Créditos y se realizaron XXX (XX) anulaciones
Se realizaron XXX Notas Débito y se registraron XX</t>
    </r>
    <r>
      <rPr>
        <b/>
        <sz val="12"/>
        <rFont val="Arial"/>
        <family val="2"/>
      </rPr>
      <t xml:space="preserve"> comprobantes de Ingreso</t>
    </r>
    <r>
      <rPr>
        <sz val="12"/>
        <rFont val="Arial"/>
        <family val="2"/>
      </rPr>
      <t>.</t>
    </r>
  </si>
  <si>
    <t>se procesaron (06) planillas de nomina, (03) de seguridad social con las novedades de vacaciones de: Manuel Rodriguez, Yohana Artunduaga, Diana Mina y Zulma Toro.
Se ingresaron novedades de incapacidad de la funcionaria Yolanda Suarez: 19 Y 20 de diciembre de 2023
Se realizó las siguientes prestaciones: Prima de Navidad, Cesantías e Intereses a las Cesantías.</t>
  </si>
  <si>
    <t xml:space="preserve">El Área Administrativa y Financiera cuenta con personal de apoyo, quienes coadyudan en la respectiva revisión de los CDP y CRP, que estén bien diligenciados.  Se generaron:
*XXX Certificados de Disponibilidad desde el CDP XXX del 01 de octubre del 2023 al CDP XXX del 30 de diciembre de 2023.
*XXX Registros Presupuestales desde el CRP XXXX del 01 de octubre de 2023 al CRP XXXX del 30 de diciembre de 2023.
De los cuales se anularon XXX CDP y XXX CRP, principalmente por modificación de fechas y valores presupuestales.
</t>
  </si>
  <si>
    <t>Estado a 01 de Octubre a 31 de Diciembre de 2023</t>
  </si>
  <si>
    <t>Durante este periodo se suscribieron 58 contratos. Así: 
43 contratos de prestación de servicios profesionales y de apóyo a la gestión, 2 contratos de apoyo (Liga y ESAL) esto bajo la modalidad de contratación, 3 contratos a través de la tienda virtual, 5 contratos de minima cuantía, 2 contratos de selección abreviada (menor cuantía), los cuales cuentan con sus debidas listas de chequeo, informes de verificación de requisitos y/o informes de evaluación.</t>
  </si>
  <si>
    <t>Durante este periodo se suscribieron 58 contratos. Así: 
43 contratos de prestación de servicios profesionales y de apóyo a la gestión, 2 contratos de apoyo (Liga y ESAL) esto bajo la modalidad de contratación, 3 contratos a través de la tienda virtual, 5 contratos de minima cuantía, 2 contratos de selección abreviada (menor cuantía), los cuales se encuentran adelantados y publicados a través de la plataforma SECOP II, y SIA OBSERVA.</t>
  </si>
  <si>
    <t># Total de chequeras: XX
# tokens: XX
#Cheques elaborados: XX
#Cheques anulados:XX
Se encuentran custodiados por la Profesional Universitaria con funciones de tesorera en Caja Fuerte.</t>
  </si>
  <si>
    <r>
      <t>Número de cuentas pagadas: XXX</t>
    </r>
    <r>
      <rPr>
        <b/>
        <sz val="14"/>
        <color theme="1"/>
        <rFont val="Calibri"/>
        <family val="2"/>
        <scheme val="minor"/>
      </rPr>
      <t xml:space="preserve"> </t>
    </r>
    <r>
      <rPr>
        <sz val="14"/>
        <color theme="1"/>
        <rFont val="Calibri"/>
        <family val="2"/>
        <scheme val="minor"/>
      </rPr>
      <t>(desde la OP XXXX al XXXXX) y XX órdenes de pago anuladas con los debidos soportes. Todas las ordenes de pago y las notas tesorales se encuentran con todos los soportes legales.</t>
    </r>
  </si>
  <si>
    <t>Durante el tercer trimestre del año 2023, se reportaron XX anulaciones de pagos. Para el próximo informe se hará un minucioso informe de las inconsistencias detectadas para minimizar estas novedades en la siguiente vigencia.</t>
  </si>
  <si>
    <t>En el cuarto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cuentas rechazadas en el portal empresarial: 0</t>
  </si>
  <si>
    <t>#Notas debito: xxx
# Notas debito anuladas: xx
#Notas Crédito: xx
#Notas Crédito Anuladas: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</si>
</sst>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86">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2"/>
      <color theme="1"/>
      <name val="Arial"/>
      <family val="2"/>
    </font>
    <font>
      <sz val="14"/>
      <color rgb="FFFF0000"/>
      <name val="Calibri"/>
      <family val="2"/>
      <scheme val="minor"/>
    </font>
    <font>
      <b/>
      <sz val="14"/>
      <color theme="1"/>
      <name val="Arial"/>
      <family val="2"/>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36">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20"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43" fontId="5" fillId="0" borderId="0" xfId="4"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3"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2" xfId="0" applyFont="1" applyBorder="1" applyAlignment="1">
      <alignment vertical="center" wrapText="1"/>
    </xf>
    <xf numFmtId="0" fontId="31"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2" fillId="10" borderId="1" xfId="0" applyFont="1" applyFill="1" applyBorder="1" applyAlignment="1">
      <alignment horizontal="center" vertical="center" wrapText="1"/>
    </xf>
    <xf numFmtId="0" fontId="35" fillId="0" borderId="1" xfId="0" applyFont="1" applyBorder="1" applyAlignment="1">
      <alignment horizontal="left" vertical="center" wrapText="1"/>
    </xf>
    <xf numFmtId="0" fontId="42" fillId="0" borderId="1" xfId="0" applyFont="1" applyBorder="1" applyAlignment="1">
      <alignment horizontal="center" vertical="center" wrapText="1"/>
    </xf>
    <xf numFmtId="0" fontId="43" fillId="10" borderId="1" xfId="0" applyFont="1" applyFill="1" applyBorder="1" applyAlignment="1">
      <alignment horizontal="center" vertical="center" wrapText="1"/>
    </xf>
    <xf numFmtId="0" fontId="45" fillId="0" borderId="33" xfId="0" applyFont="1" applyBorder="1" applyAlignment="1">
      <alignment horizontal="center" vertical="center" wrapText="1"/>
    </xf>
    <xf numFmtId="0" fontId="46" fillId="0" borderId="33" xfId="0" applyFont="1" applyBorder="1" applyAlignment="1">
      <alignment vertical="center" wrapText="1"/>
    </xf>
    <xf numFmtId="0" fontId="8" fillId="0" borderId="0" xfId="0" applyFont="1" applyAlignment="1">
      <alignment vertical="center" textRotation="90" wrapText="1"/>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0" fillId="0" borderId="2" xfId="0" applyBorder="1" applyAlignment="1">
      <alignment vertical="center" wrapText="1"/>
    </xf>
    <xf numFmtId="0" fontId="43" fillId="0" borderId="0" xfId="0" applyFont="1" applyAlignment="1">
      <alignment horizontal="left" vertical="center"/>
    </xf>
    <xf numFmtId="0" fontId="48" fillId="11" borderId="38" xfId="0" applyFont="1" applyFill="1" applyBorder="1" applyAlignment="1">
      <alignment horizontal="center" vertical="center" wrapText="1" readingOrder="1"/>
    </xf>
    <xf numFmtId="0" fontId="48" fillId="5" borderId="38" xfId="0" applyFont="1" applyFill="1" applyBorder="1" applyAlignment="1">
      <alignment horizontal="center" vertical="center" wrapText="1" readingOrder="1"/>
    </xf>
    <xf numFmtId="0" fontId="5" fillId="0" borderId="0" xfId="0" applyFont="1" applyAlignment="1">
      <alignment horizontal="center" vertical="center" wrapText="1"/>
    </xf>
    <xf numFmtId="0" fontId="49" fillId="0" borderId="39" xfId="0" applyFont="1" applyBorder="1" applyAlignment="1">
      <alignment horizontal="left" vertical="center" wrapText="1" readingOrder="1"/>
    </xf>
    <xf numFmtId="0" fontId="50" fillId="0" borderId="39" xfId="0" applyFont="1" applyBorder="1" applyAlignment="1">
      <alignment horizontal="center" vertical="center" wrapText="1"/>
    </xf>
    <xf numFmtId="0" fontId="50" fillId="0" borderId="39" xfId="0" applyFont="1" applyBorder="1" applyAlignment="1">
      <alignment horizontal="center" vertical="center" wrapText="1" readingOrder="1"/>
    </xf>
    <xf numFmtId="0" fontId="51" fillId="5" borderId="39" xfId="0" applyFont="1" applyFill="1" applyBorder="1" applyAlignment="1">
      <alignment horizontal="center" vertical="center" wrapText="1" readingOrder="1"/>
    </xf>
    <xf numFmtId="9" fontId="52" fillId="5" borderId="40"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49" fillId="0" borderId="41" xfId="0" applyFont="1" applyBorder="1" applyAlignment="1">
      <alignment horizontal="left" vertical="center" wrapText="1" readingOrder="1"/>
    </xf>
    <xf numFmtId="0" fontId="50" fillId="0" borderId="41" xfId="0" applyFont="1" applyBorder="1" applyAlignment="1">
      <alignment horizontal="center" vertical="center" wrapText="1"/>
    </xf>
    <xf numFmtId="0" fontId="50" fillId="0" borderId="41"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3"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49" fillId="0" borderId="42" xfId="0" applyFont="1" applyBorder="1" applyAlignment="1">
      <alignment horizontal="left" vertical="center" wrapText="1" readingOrder="1"/>
    </xf>
    <xf numFmtId="0" fontId="50" fillId="0" borderId="42" xfId="0" applyFont="1" applyBorder="1" applyAlignment="1">
      <alignment horizontal="center" vertical="center" wrapText="1"/>
    </xf>
    <xf numFmtId="0" fontId="50" fillId="0" borderId="42" xfId="0" applyFont="1" applyBorder="1" applyAlignment="1">
      <alignment horizontal="center" vertical="center" wrapText="1" readingOrder="1"/>
    </xf>
    <xf numFmtId="0" fontId="54" fillId="11" borderId="43" xfId="0" applyFont="1" applyFill="1" applyBorder="1" applyAlignment="1">
      <alignment horizontal="center" vertical="center" wrapText="1" readingOrder="1"/>
    </xf>
    <xf numFmtId="0" fontId="55" fillId="11" borderId="43" xfId="0" applyFont="1" applyFill="1" applyBorder="1" applyAlignment="1">
      <alignment horizontal="center" vertical="center" wrapText="1" readingOrder="1"/>
    </xf>
    <xf numFmtId="0" fontId="55" fillId="5" borderId="39" xfId="0" applyFont="1" applyFill="1" applyBorder="1" applyAlignment="1">
      <alignment horizontal="center" vertical="center" wrapText="1" readingOrder="1"/>
    </xf>
    <xf numFmtId="9" fontId="55" fillId="5" borderId="40" xfId="0" applyNumberFormat="1" applyFont="1" applyFill="1" applyBorder="1" applyAlignment="1">
      <alignment horizontal="center" vertical="center" wrapText="1" readingOrder="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4" xfId="0" applyFont="1" applyBorder="1" applyAlignment="1">
      <alignment horizontal="center" vertical="center" wrapText="1"/>
    </xf>
    <xf numFmtId="9" fontId="2" fillId="12" borderId="45" xfId="1" applyFont="1" applyFill="1" applyBorder="1" applyAlignment="1">
      <alignment horizontal="center" vertical="center" wrapText="1"/>
    </xf>
    <xf numFmtId="9" fontId="0" fillId="0" borderId="28"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39"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5" applyFont="1" applyAlignment="1">
      <alignment horizontal="left" vertical="center"/>
    </xf>
    <xf numFmtId="0" fontId="57"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59" fillId="13" borderId="46"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0" fillId="14"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2" borderId="46"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3" fillId="12" borderId="46"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5" fillId="15" borderId="46" xfId="0" applyFont="1" applyFill="1" applyBorder="1" applyAlignment="1">
      <alignment horizontal="center" vertical="center" wrapText="1"/>
    </xf>
    <xf numFmtId="0" fontId="66" fillId="12" borderId="1"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1" fillId="15" borderId="46" xfId="0" applyFont="1" applyFill="1" applyBorder="1" applyAlignment="1">
      <alignment horizontal="center" vertical="center" wrapText="1"/>
    </xf>
    <xf numFmtId="0" fontId="65" fillId="15" borderId="1" xfId="0" applyFont="1" applyFill="1" applyBorder="1" applyAlignment="1">
      <alignment horizontal="center" vertical="center" wrapText="1"/>
    </xf>
    <xf numFmtId="0" fontId="62" fillId="15" borderId="47" xfId="0" applyFont="1" applyFill="1" applyBorder="1" applyAlignment="1">
      <alignment horizontal="center" vertical="center" wrapText="1"/>
    </xf>
    <xf numFmtId="0" fontId="62" fillId="15" borderId="48" xfId="0" applyFont="1" applyFill="1" applyBorder="1" applyAlignment="1">
      <alignment horizontal="center" vertical="center" wrapText="1"/>
    </xf>
    <xf numFmtId="0" fontId="64" fillId="12" borderId="48" xfId="0" applyFont="1" applyFill="1" applyBorder="1" applyAlignment="1">
      <alignment horizontal="center" vertical="center" wrapText="1"/>
    </xf>
    <xf numFmtId="0" fontId="59" fillId="13" borderId="48" xfId="0" applyFont="1" applyFill="1" applyBorder="1" applyAlignment="1">
      <alignment horizontal="center" vertical="center" wrapText="1"/>
    </xf>
    <xf numFmtId="0" fontId="65" fillId="15" borderId="47" xfId="0" applyFont="1" applyFill="1" applyBorder="1" applyAlignment="1">
      <alignment horizontal="center" vertical="center" wrapText="1"/>
    </xf>
    <xf numFmtId="0" fontId="65" fillId="15" borderId="48" xfId="0" applyFont="1" applyFill="1" applyBorder="1" applyAlignment="1">
      <alignment horizontal="center" vertical="center" wrapText="1"/>
    </xf>
    <xf numFmtId="0" fontId="66" fillId="12" borderId="48" xfId="0" applyFont="1" applyFill="1" applyBorder="1" applyAlignment="1">
      <alignment horizontal="center" vertical="center" wrapText="1"/>
    </xf>
    <xf numFmtId="0" fontId="5" fillId="0" borderId="0" xfId="0" applyFont="1"/>
    <xf numFmtId="0" fontId="67" fillId="0" borderId="0" xfId="0" applyFont="1" applyAlignment="1">
      <alignment wrapText="1"/>
    </xf>
    <xf numFmtId="0" fontId="67" fillId="0" borderId="0" xfId="0" applyFont="1" applyAlignment="1">
      <alignment horizontal="center" vertical="center" textRotation="90" wrapText="1"/>
    </xf>
    <xf numFmtId="0" fontId="68" fillId="0" borderId="2" xfId="0" applyFont="1" applyBorder="1" applyAlignment="1">
      <alignment wrapText="1"/>
    </xf>
    <xf numFmtId="0" fontId="68" fillId="0" borderId="0" xfId="0" applyFont="1" applyAlignment="1">
      <alignment wrapText="1"/>
    </xf>
    <xf numFmtId="43" fontId="5" fillId="0" borderId="0" xfId="5"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9" xfId="0" applyFont="1" applyFill="1" applyBorder="1" applyAlignment="1">
      <alignment horizontal="center" vertical="center"/>
    </xf>
    <xf numFmtId="0" fontId="0" fillId="5" borderId="50" xfId="0" applyFill="1" applyBorder="1" applyAlignment="1">
      <alignment vertical="center"/>
    </xf>
    <xf numFmtId="0" fontId="70" fillId="18" borderId="51" xfId="0" applyFont="1" applyFill="1" applyBorder="1" applyAlignment="1">
      <alignment vertical="center"/>
    </xf>
    <xf numFmtId="0" fontId="70" fillId="0" borderId="0" xfId="0" applyFont="1" applyAlignment="1">
      <alignment vertical="center"/>
    </xf>
    <xf numFmtId="0" fontId="2" fillId="16" borderId="0" xfId="0" applyFont="1" applyFill="1" applyAlignment="1">
      <alignment horizontal="center" vertical="center"/>
    </xf>
    <xf numFmtId="0" fontId="2" fillId="16" borderId="18" xfId="0" applyFont="1" applyFill="1" applyBorder="1" applyAlignment="1">
      <alignment horizontal="center" vertical="center"/>
    </xf>
    <xf numFmtId="0" fontId="0" fillId="5" borderId="54" xfId="0" applyFill="1" applyBorder="1" applyAlignment="1">
      <alignment vertical="center"/>
    </xf>
    <xf numFmtId="0" fontId="0" fillId="18" borderId="55" xfId="0" applyFill="1" applyBorder="1" applyAlignment="1">
      <alignment vertical="center"/>
    </xf>
    <xf numFmtId="0" fontId="0" fillId="19" borderId="15" xfId="0" applyFill="1" applyBorder="1" applyAlignment="1">
      <alignment vertical="center"/>
    </xf>
    <xf numFmtId="0" fontId="0" fillId="19" borderId="56"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8" xfId="0" applyFill="1" applyBorder="1" applyAlignment="1">
      <alignment vertical="center"/>
    </xf>
    <xf numFmtId="0" fontId="0" fillId="16" borderId="1" xfId="0" applyFill="1" applyBorder="1" applyAlignment="1">
      <alignment horizontal="center" vertical="center"/>
    </xf>
    <xf numFmtId="0" fontId="0" fillId="16" borderId="29" xfId="0" applyFill="1" applyBorder="1" applyAlignment="1">
      <alignment horizontal="center" vertical="center"/>
    </xf>
    <xf numFmtId="0" fontId="0" fillId="19" borderId="27" xfId="0" applyFill="1" applyBorder="1" applyAlignment="1">
      <alignment vertical="center"/>
    </xf>
    <xf numFmtId="0" fontId="2" fillId="20" borderId="34"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6" xfId="0" applyFill="1" applyBorder="1" applyAlignment="1">
      <alignment horizontal="center" vertical="center"/>
    </xf>
    <xf numFmtId="0" fontId="0" fillId="21" borderId="1" xfId="0" applyFill="1" applyBorder="1" applyAlignment="1">
      <alignment horizontal="center" vertical="center"/>
    </xf>
    <xf numFmtId="0" fontId="0" fillId="21" borderId="29" xfId="0" applyFill="1" applyBorder="1" applyAlignment="1">
      <alignment horizontal="center" vertical="center"/>
    </xf>
    <xf numFmtId="0" fontId="0" fillId="19" borderId="19" xfId="0" applyFill="1" applyBorder="1" applyAlignment="1">
      <alignment vertical="center"/>
    </xf>
    <xf numFmtId="0" fontId="0" fillId="19" borderId="28" xfId="0" applyFill="1" applyBorder="1" applyAlignment="1">
      <alignment vertical="center"/>
    </xf>
    <xf numFmtId="0" fontId="0" fillId="20" borderId="19" xfId="0" applyFill="1" applyBorder="1" applyAlignment="1">
      <alignment horizontal="center" vertical="center"/>
    </xf>
    <xf numFmtId="0" fontId="2" fillId="20" borderId="45" xfId="0" applyFont="1" applyFill="1" applyBorder="1" applyAlignment="1">
      <alignment vertical="center"/>
    </xf>
    <xf numFmtId="0" fontId="0" fillId="20" borderId="21" xfId="0" applyFill="1" applyBorder="1" applyAlignment="1">
      <alignment vertical="center"/>
    </xf>
    <xf numFmtId="0" fontId="2" fillId="16" borderId="26" xfId="0" applyFont="1" applyFill="1" applyBorder="1" applyAlignment="1">
      <alignment horizontal="center" vertical="center"/>
    </xf>
    <xf numFmtId="0" fontId="0" fillId="16" borderId="24" xfId="0" applyFill="1" applyBorder="1" applyAlignment="1">
      <alignment horizontal="center" vertical="center"/>
    </xf>
    <xf numFmtId="0" fontId="0" fillId="16" borderId="25" xfId="0" applyFill="1" applyBorder="1" applyAlignment="1">
      <alignment horizontal="center" vertical="center"/>
    </xf>
    <xf numFmtId="0" fontId="0" fillId="21" borderId="24" xfId="0" applyFill="1" applyBorder="1" applyAlignment="1">
      <alignment horizontal="center" vertical="center"/>
    </xf>
    <xf numFmtId="0" fontId="0" fillId="21" borderId="25" xfId="0" applyFill="1" applyBorder="1" applyAlignment="1">
      <alignment horizontal="center" vertical="center"/>
    </xf>
    <xf numFmtId="0" fontId="0" fillId="18" borderId="60" xfId="0" applyFill="1" applyBorder="1" applyAlignment="1">
      <alignment vertical="center"/>
    </xf>
    <xf numFmtId="0" fontId="0" fillId="5" borderId="61" xfId="0" applyFill="1" applyBorder="1" applyAlignment="1">
      <alignment vertical="center"/>
    </xf>
    <xf numFmtId="0" fontId="69" fillId="21" borderId="22" xfId="0" applyFont="1" applyFill="1" applyBorder="1" applyAlignment="1">
      <alignment vertical="center"/>
    </xf>
    <xf numFmtId="0" fontId="0" fillId="21" borderId="23" xfId="0" applyFill="1" applyBorder="1" applyAlignment="1">
      <alignment vertical="center" wrapText="1"/>
    </xf>
    <xf numFmtId="0" fontId="69" fillId="21" borderId="1" xfId="0" applyFont="1" applyFill="1" applyBorder="1" applyAlignment="1">
      <alignment vertical="center"/>
    </xf>
    <xf numFmtId="0" fontId="0" fillId="21" borderId="29" xfId="0" applyFill="1" applyBorder="1" applyAlignment="1">
      <alignment vertical="center" wrapText="1"/>
    </xf>
    <xf numFmtId="0" fontId="69" fillId="21" borderId="24" xfId="0" applyFont="1" applyFill="1" applyBorder="1" applyAlignment="1">
      <alignment vertical="center"/>
    </xf>
    <xf numFmtId="0" fontId="0" fillId="21" borderId="25" xfId="0" applyFill="1" applyBorder="1" applyAlignment="1">
      <alignment vertical="center" wrapText="1"/>
    </xf>
    <xf numFmtId="0" fontId="6" fillId="0" borderId="22" xfId="0" applyFont="1" applyBorder="1" applyAlignment="1">
      <alignment horizontal="center" vertical="center" wrapText="1"/>
    </xf>
    <xf numFmtId="0" fontId="71" fillId="0" borderId="22" xfId="0" applyFont="1" applyBorder="1" applyAlignment="1">
      <alignment horizontal="center" vertical="center" wrapText="1"/>
    </xf>
    <xf numFmtId="0" fontId="71" fillId="0" borderId="23" xfId="0" applyFont="1" applyBorder="1" applyAlignment="1">
      <alignment horizontal="center" vertical="center" wrapText="1"/>
    </xf>
    <xf numFmtId="0" fontId="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29" xfId="0" applyFont="1" applyBorder="1" applyAlignment="1">
      <alignment horizontal="center" vertical="center" wrapText="1"/>
    </xf>
    <xf numFmtId="0" fontId="6" fillId="0" borderId="24"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25"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3"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4" fillId="0" borderId="0" xfId="0" applyFont="1" applyAlignment="1">
      <alignment horizontal="center" vertical="center"/>
    </xf>
    <xf numFmtId="0" fontId="69" fillId="24" borderId="0" xfId="0" applyFont="1" applyFill="1" applyAlignment="1">
      <alignment horizontal="center" vertical="center"/>
    </xf>
    <xf numFmtId="0" fontId="69" fillId="24" borderId="18" xfId="0" applyFont="1" applyFill="1" applyBorder="1" applyAlignment="1">
      <alignment horizontal="center" vertical="center"/>
    </xf>
    <xf numFmtId="0" fontId="2" fillId="24" borderId="0" xfId="0" applyFont="1" applyFill="1" applyAlignment="1">
      <alignment horizontal="center" vertical="center"/>
    </xf>
    <xf numFmtId="0" fontId="2" fillId="24" borderId="18" xfId="0" applyFont="1" applyFill="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69" fillId="5" borderId="0" xfId="0" applyFont="1" applyFill="1" applyAlignment="1">
      <alignment horizontal="center" vertical="center"/>
    </xf>
    <xf numFmtId="0" fontId="2" fillId="5" borderId="0" xfId="0" applyFont="1" applyFill="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9" fillId="5" borderId="26" xfId="0" applyFont="1" applyFill="1" applyBorder="1" applyAlignment="1">
      <alignment horizontal="center" vertical="center"/>
    </xf>
    <xf numFmtId="0" fontId="2" fillId="5" borderId="26" xfId="0" applyFont="1" applyFill="1" applyBorder="1" applyAlignment="1">
      <alignment horizontal="center" vertical="center"/>
    </xf>
    <xf numFmtId="0" fontId="69" fillId="0" borderId="22" xfId="0" applyFont="1" applyBorder="1" applyAlignment="1">
      <alignment vertical="center"/>
    </xf>
    <xf numFmtId="0" fontId="0" fillId="0" borderId="23" xfId="0" applyBorder="1" applyAlignment="1">
      <alignment vertical="center" wrapText="1"/>
    </xf>
    <xf numFmtId="0" fontId="69" fillId="0" borderId="1" xfId="0" applyFont="1" applyBorder="1" applyAlignment="1">
      <alignment vertical="center"/>
    </xf>
    <xf numFmtId="0" fontId="0" fillId="0" borderId="29" xfId="0" applyBorder="1" applyAlignment="1">
      <alignment vertical="center" wrapText="1"/>
    </xf>
    <xf numFmtId="0" fontId="69" fillId="0" borderId="24" xfId="0" applyFont="1" applyBorder="1" applyAlignment="1">
      <alignment vertical="center"/>
    </xf>
    <xf numFmtId="0" fontId="0" fillId="0" borderId="25" xfId="0" applyBorder="1" applyAlignment="1">
      <alignment vertical="center" wrapText="1"/>
    </xf>
    <xf numFmtId="0" fontId="2" fillId="0" borderId="67" xfId="0" applyFont="1" applyBorder="1" applyAlignment="1">
      <alignment horizontal="center" vertical="center"/>
    </xf>
    <xf numFmtId="0" fontId="6" fillId="0" borderId="68" xfId="0" applyFont="1" applyBorder="1" applyAlignment="1">
      <alignment vertical="center"/>
    </xf>
    <xf numFmtId="0" fontId="5" fillId="0" borderId="69" xfId="0" applyFont="1" applyBorder="1" applyAlignment="1">
      <alignment vertical="center"/>
    </xf>
    <xf numFmtId="0" fontId="2" fillId="3" borderId="70" xfId="0" applyFont="1" applyFill="1" applyBorder="1" applyAlignment="1">
      <alignment horizontal="center" vertical="center"/>
    </xf>
    <xf numFmtId="0" fontId="6" fillId="3" borderId="0" xfId="0" applyFont="1" applyFill="1" applyAlignment="1">
      <alignment vertical="center"/>
    </xf>
    <xf numFmtId="0" fontId="5" fillId="3" borderId="71" xfId="0" applyFont="1" applyFill="1" applyBorder="1" applyAlignment="1">
      <alignment vertical="center"/>
    </xf>
    <xf numFmtId="0" fontId="2" fillId="0" borderId="70" xfId="0" applyFont="1" applyBorder="1" applyAlignment="1">
      <alignment horizontal="center" vertical="center"/>
    </xf>
    <xf numFmtId="0" fontId="5" fillId="0" borderId="71" xfId="0" applyFont="1" applyBorder="1" applyAlignment="1">
      <alignment vertical="center"/>
    </xf>
    <xf numFmtId="0" fontId="2" fillId="0" borderId="72" xfId="0" applyFont="1" applyBorder="1" applyAlignment="1">
      <alignment horizontal="center" vertical="center"/>
    </xf>
    <xf numFmtId="0" fontId="6" fillId="0" borderId="73" xfId="0" applyFont="1" applyBorder="1" applyAlignment="1">
      <alignment vertical="center"/>
    </xf>
    <xf numFmtId="0" fontId="5" fillId="0" borderId="74"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9" fontId="30" fillId="0" borderId="1" xfId="1" applyFont="1" applyFill="1" applyBorder="1" applyAlignment="1" applyProtection="1">
      <alignment horizontal="center" vertical="center" wrapText="1"/>
      <protection locked="0"/>
    </xf>
    <xf numFmtId="0" fontId="21" fillId="6" borderId="75" xfId="0" applyFont="1" applyFill="1" applyBorder="1" applyAlignment="1">
      <alignment horizontal="justify" vertical="center" wrapText="1"/>
    </xf>
    <xf numFmtId="0" fontId="22" fillId="6" borderId="75"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2" xfId="0" applyFont="1" applyBorder="1" applyAlignment="1">
      <alignment vertical="center" wrapText="1"/>
    </xf>
    <xf numFmtId="0" fontId="16" fillId="0" borderId="76" xfId="0" applyFont="1" applyBorder="1" applyAlignment="1">
      <alignment vertical="center" wrapText="1"/>
    </xf>
    <xf numFmtId="0" fontId="16" fillId="0" borderId="51" xfId="0" applyFont="1" applyBorder="1" applyAlignment="1">
      <alignment vertical="center" wrapText="1"/>
    </xf>
    <xf numFmtId="0" fontId="16" fillId="0" borderId="61" xfId="0" applyFont="1" applyBorder="1" applyAlignment="1">
      <alignment vertical="center" wrapText="1"/>
    </xf>
    <xf numFmtId="0" fontId="16" fillId="0" borderId="30" xfId="0" applyFont="1" applyBorder="1" applyAlignment="1">
      <alignment vertical="center" wrapText="1"/>
    </xf>
    <xf numFmtId="0" fontId="16" fillId="0" borderId="32"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0" fillId="0" borderId="6" xfId="1" applyFont="1" applyFill="1" applyBorder="1" applyAlignment="1" applyProtection="1">
      <alignment horizontal="center" vertical="center" wrapText="1"/>
      <protection locked="0"/>
    </xf>
    <xf numFmtId="0" fontId="3" fillId="0" borderId="33" xfId="0" applyFont="1" applyBorder="1" applyAlignment="1">
      <alignment wrapText="1"/>
    </xf>
    <xf numFmtId="0" fontId="0" fillId="0" borderId="33" xfId="0"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0" fillId="0" borderId="33" xfId="0" applyBorder="1" applyAlignment="1" applyProtection="1">
      <alignment horizontal="center" vertical="center" textRotation="90" wrapText="1"/>
      <protection locked="0"/>
    </xf>
    <xf numFmtId="0" fontId="2" fillId="0" borderId="33"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textRotation="90" wrapText="1"/>
      <protection locked="0"/>
    </xf>
    <xf numFmtId="9" fontId="30" fillId="0" borderId="33" xfId="1" applyFont="1" applyFill="1" applyBorder="1" applyAlignment="1" applyProtection="1">
      <alignment horizontal="center" vertical="center" wrapText="1"/>
      <protection locked="0"/>
    </xf>
    <xf numFmtId="0" fontId="0" fillId="0" borderId="33" xfId="0" applyBorder="1" applyAlignment="1">
      <alignment horizontal="left" vertical="center" wrapText="1"/>
    </xf>
    <xf numFmtId="0" fontId="5" fillId="0" borderId="33"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textRotation="90" wrapText="1"/>
      <protection locked="0"/>
    </xf>
    <xf numFmtId="9" fontId="78" fillId="0" borderId="1" xfId="1" applyFont="1" applyBorder="1" applyAlignment="1" applyProtection="1">
      <alignment horizontal="center" vertical="center" wrapText="1"/>
      <protection locked="0"/>
    </xf>
    <xf numFmtId="9" fontId="78" fillId="0" borderId="6" xfId="1" applyFont="1" applyBorder="1" applyAlignment="1" applyProtection="1">
      <alignment horizontal="center" vertical="center" wrapText="1"/>
      <protection locked="0"/>
    </xf>
    <xf numFmtId="9" fontId="78" fillId="0" borderId="0" xfId="1" applyFont="1" applyBorder="1" applyAlignment="1" applyProtection="1">
      <alignment horizontal="center" vertical="center" wrapText="1"/>
      <protection locked="0"/>
    </xf>
    <xf numFmtId="9" fontId="79" fillId="0" borderId="1" xfId="1" applyFont="1" applyFill="1" applyBorder="1" applyAlignment="1" applyProtection="1">
      <alignment horizontal="justify" vertical="center" wrapText="1"/>
      <protection locked="0"/>
    </xf>
    <xf numFmtId="0" fontId="5" fillId="0" borderId="1" xfId="0" applyFont="1" applyBorder="1" applyAlignment="1">
      <alignment horizontal="left" vertical="center" wrapText="1"/>
    </xf>
    <xf numFmtId="9" fontId="5" fillId="0" borderId="1" xfId="1" applyFont="1" applyFill="1" applyBorder="1" applyAlignment="1" applyProtection="1">
      <alignment horizontal="justify" vertical="top"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3" fillId="0" borderId="6" xfId="0" applyFont="1" applyBorder="1" applyAlignment="1" applyProtection="1">
      <alignment horizontal="center" vertical="center" textRotation="90" wrapText="1"/>
      <protection locked="0"/>
    </xf>
    <xf numFmtId="0" fontId="14" fillId="0" borderId="33" xfId="0" applyFont="1" applyBorder="1" applyAlignment="1" applyProtection="1">
      <alignment horizontal="center" vertical="center" textRotation="90" wrapText="1"/>
      <protection locked="0"/>
    </xf>
    <xf numFmtId="0" fontId="33" fillId="0" borderId="33"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0" fillId="0" borderId="1" xfId="0" applyFont="1" applyBorder="1" applyAlignment="1">
      <alignment horizontal="justify" vertical="center" wrapText="1"/>
    </xf>
    <xf numFmtId="0" fontId="81" fillId="0" borderId="1" xfId="0" applyFont="1" applyBorder="1" applyAlignment="1">
      <alignment horizontal="justify" vertical="center" wrapText="1"/>
    </xf>
    <xf numFmtId="0" fontId="14" fillId="0" borderId="1" xfId="0" applyFont="1" applyBorder="1" applyAlignment="1">
      <alignment vertical="center" wrapText="1"/>
    </xf>
    <xf numFmtId="0" fontId="0" fillId="0" borderId="7" xfId="0" applyBorder="1" applyAlignment="1" applyProtection="1">
      <alignment horizontal="center" vertical="center" wrapText="1"/>
      <protection locked="0"/>
    </xf>
    <xf numFmtId="0" fontId="76" fillId="0" borderId="16" xfId="0" applyFont="1" applyBorder="1" applyAlignment="1">
      <alignment horizontal="center" vertical="center" wrapText="1"/>
    </xf>
    <xf numFmtId="0" fontId="16" fillId="0" borderId="3" xfId="0" applyFont="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textRotation="90" wrapText="1"/>
      <protection locked="0"/>
    </xf>
    <xf numFmtId="0" fontId="79" fillId="0" borderId="1" xfId="0" applyFont="1" applyBorder="1" applyAlignment="1">
      <alignment horizontal="center" vertical="center" textRotation="90" wrapText="1"/>
    </xf>
    <xf numFmtId="0" fontId="43"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textRotation="90" wrapText="1"/>
      <protection locked="0"/>
    </xf>
    <xf numFmtId="0" fontId="21" fillId="6" borderId="79" xfId="0" applyFont="1" applyFill="1" applyBorder="1" applyAlignment="1">
      <alignment horizontal="left" vertical="top" wrapText="1"/>
    </xf>
    <xf numFmtId="49" fontId="31" fillId="0" borderId="1" xfId="0" applyNumberFormat="1" applyFont="1" applyBorder="1" applyAlignment="1" applyProtection="1">
      <alignment horizontal="center" vertical="center" wrapText="1"/>
      <protection locked="0"/>
    </xf>
    <xf numFmtId="1" fontId="83" fillId="0" borderId="1" xfId="1" applyNumberFormat="1" applyFont="1" applyFill="1" applyBorder="1" applyAlignment="1" applyProtection="1">
      <alignment horizontal="justify" vertical="center" wrapText="1"/>
      <protection locked="0"/>
    </xf>
    <xf numFmtId="1" fontId="82" fillId="0" borderId="1" xfId="1" applyNumberFormat="1" applyFont="1" applyFill="1" applyBorder="1" applyAlignment="1" applyProtection="1">
      <alignment horizontal="justify" vertical="center" wrapText="1"/>
      <protection locked="0"/>
    </xf>
    <xf numFmtId="9" fontId="83" fillId="0" borderId="1" xfId="1" applyFont="1" applyFill="1" applyBorder="1" applyAlignment="1" applyProtection="1">
      <alignment horizontal="left" vertical="top" wrapText="1"/>
      <protection locked="0"/>
    </xf>
    <xf numFmtId="9" fontId="83" fillId="0" borderId="1" xfId="1" applyFont="1" applyFill="1" applyBorder="1" applyAlignment="1" applyProtection="1">
      <alignment horizontal="justify" vertical="top" wrapText="1"/>
      <protection locked="0"/>
    </xf>
    <xf numFmtId="0" fontId="5" fillId="0" borderId="6" xfId="0" applyFont="1" applyBorder="1" applyAlignment="1">
      <alignment horizontal="left" vertical="center" wrapText="1"/>
    </xf>
    <xf numFmtId="9" fontId="15" fillId="0" borderId="1" xfId="1" applyFont="1" applyFill="1" applyBorder="1" applyAlignment="1" applyProtection="1">
      <alignment horizontal="justify" vertical="center" wrapText="1"/>
      <protection locked="0"/>
    </xf>
    <xf numFmtId="14" fontId="82" fillId="0" borderId="1" xfId="0" applyNumberFormat="1" applyFont="1" applyBorder="1" applyAlignment="1">
      <alignment horizontal="justify" vertical="center" wrapText="1"/>
    </xf>
    <xf numFmtId="9" fontId="78" fillId="0" borderId="1" xfId="1" applyFont="1" applyFill="1" applyBorder="1" applyAlignment="1" applyProtection="1">
      <alignment horizontal="center" vertical="center" wrapText="1"/>
      <protection locked="0"/>
    </xf>
    <xf numFmtId="9" fontId="84" fillId="0" borderId="1" xfId="1" applyFont="1" applyBorder="1" applyAlignment="1" applyProtection="1">
      <alignment horizontal="center" vertical="center" wrapText="1"/>
      <protection locked="0"/>
    </xf>
    <xf numFmtId="9" fontId="1" fillId="0" borderId="1" xfId="1" applyFont="1" applyFill="1" applyBorder="1" applyAlignment="1" applyProtection="1">
      <alignment horizontal="justify" vertical="top" wrapText="1"/>
      <protection locked="0"/>
    </xf>
    <xf numFmtId="9" fontId="1" fillId="0" borderId="6" xfId="1" applyFont="1" applyFill="1" applyBorder="1" applyAlignment="1" applyProtection="1">
      <alignment horizontal="justify" vertical="top" wrapText="1"/>
      <protection locked="0"/>
    </xf>
    <xf numFmtId="9" fontId="1" fillId="0" borderId="0" xfId="1" applyFont="1" applyFill="1" applyBorder="1" applyAlignment="1" applyProtection="1">
      <alignment horizontal="justify" vertical="top" wrapText="1"/>
      <protection locked="0"/>
    </xf>
    <xf numFmtId="9" fontId="67" fillId="0" borderId="1" xfId="1" applyFont="1" applyFill="1" applyBorder="1" applyAlignment="1" applyProtection="1">
      <alignment horizontal="justify" vertical="top" wrapText="1"/>
      <protection locked="0"/>
    </xf>
    <xf numFmtId="9" fontId="0" fillId="0" borderId="0" xfId="1" applyFont="1" applyFill="1" applyBorder="1" applyAlignment="1" applyProtection="1">
      <alignment horizontal="justify" vertical="top" wrapText="1"/>
      <protection locked="0"/>
    </xf>
    <xf numFmtId="9" fontId="14" fillId="12" borderId="1" xfId="1" applyFont="1" applyFill="1" applyBorder="1" applyAlignment="1" applyProtection="1">
      <alignment horizontal="justify" vertical="center" wrapText="1"/>
      <protection locked="0"/>
    </xf>
    <xf numFmtId="0" fontId="0" fillId="12" borderId="1" xfId="0" applyFill="1" applyBorder="1" applyAlignment="1">
      <alignment horizontal="center" vertical="center" wrapText="1"/>
    </xf>
    <xf numFmtId="0" fontId="14" fillId="12" borderId="1" xfId="0" applyFont="1" applyFill="1" applyBorder="1" applyAlignment="1">
      <alignment vertical="center" wrapText="1"/>
    </xf>
    <xf numFmtId="1" fontId="82" fillId="12" borderId="1" xfId="1" applyNumberFormat="1" applyFont="1" applyFill="1" applyBorder="1" applyAlignment="1" applyProtection="1">
      <alignment horizontal="justify" vertical="center" wrapText="1"/>
      <protection locked="0"/>
    </xf>
    <xf numFmtId="1" fontId="83" fillId="12" borderId="1" xfId="1" applyNumberFormat="1" applyFont="1" applyFill="1" applyBorder="1" applyAlignment="1" applyProtection="1">
      <alignment horizontal="justify" vertical="center" wrapText="1"/>
      <protection locked="0"/>
    </xf>
    <xf numFmtId="9" fontId="83" fillId="12" borderId="1" xfId="1" applyFont="1" applyFill="1" applyBorder="1" applyAlignment="1" applyProtection="1">
      <alignment horizontal="left" vertical="top" wrapText="1"/>
      <protection locked="0"/>
    </xf>
    <xf numFmtId="9" fontId="67" fillId="12" borderId="1" xfId="1" applyFont="1" applyFill="1" applyBorder="1" applyAlignment="1" applyProtection="1">
      <alignment horizontal="justify" vertical="top" wrapText="1"/>
      <protection locked="0"/>
    </xf>
    <xf numFmtId="0" fontId="19" fillId="0" borderId="0" xfId="0" applyFont="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0" fillId="0" borderId="6" xfId="0" applyBorder="1" applyAlignment="1" applyProtection="1">
      <alignment horizontal="justify" vertical="center" wrapText="1"/>
      <protection locked="0"/>
    </xf>
    <xf numFmtId="0" fontId="0" fillId="0" borderId="34" xfId="0" applyBorder="1" applyAlignment="1" applyProtection="1">
      <alignment horizontal="justify" vertical="center" wrapText="1"/>
      <protection locked="0"/>
    </xf>
    <xf numFmtId="0" fontId="5" fillId="0" borderId="6"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5" fillId="0" borderId="34"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34"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0" fontId="6" fillId="0" borderId="34" xfId="0" applyFont="1" applyBorder="1" applyAlignment="1" applyProtection="1">
      <alignment horizontal="justify" vertical="center" wrapText="1"/>
      <protection locked="0"/>
    </xf>
    <xf numFmtId="0" fontId="7" fillId="0" borderId="1" xfId="0" applyFont="1" applyBorder="1" applyAlignment="1">
      <alignment horizontal="right" vertical="center" wrapText="1"/>
    </xf>
    <xf numFmtId="0" fontId="2" fillId="0" borderId="6" xfId="0" applyFont="1" applyBorder="1" applyAlignment="1" applyProtection="1">
      <alignment horizontal="justify" vertical="center" wrapText="1"/>
      <protection locked="0"/>
    </xf>
    <xf numFmtId="0" fontId="2" fillId="0" borderId="34" xfId="0" applyFont="1" applyBorder="1" applyAlignment="1" applyProtection="1">
      <alignment horizontal="justify" vertical="center" wrapText="1"/>
      <protection locked="0"/>
    </xf>
    <xf numFmtId="0" fontId="5" fillId="7" borderId="6" xfId="0" applyFont="1" applyFill="1" applyBorder="1" applyAlignment="1" applyProtection="1">
      <alignment horizontal="center" vertical="center" textRotation="90" wrapText="1"/>
      <protection locked="0"/>
    </xf>
    <xf numFmtId="0" fontId="5" fillId="7" borderId="34" xfId="0" applyFont="1" applyFill="1" applyBorder="1" applyAlignment="1" applyProtection="1">
      <alignment horizontal="center" vertical="center" textRotation="90" wrapText="1"/>
      <protection locked="0"/>
    </xf>
    <xf numFmtId="0" fontId="24" fillId="3" borderId="3"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9" fillId="4" borderId="1" xfId="0" applyFont="1" applyFill="1" applyBorder="1" applyAlignment="1">
      <alignment horizontal="center" vertical="center" textRotation="90"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4" fillId="0" borderId="0" xfId="0" applyFont="1" applyAlignment="1">
      <alignment horizontal="left" wrapText="1"/>
    </xf>
    <xf numFmtId="0" fontId="4" fillId="0" borderId="16" xfId="0" applyFont="1" applyBorder="1" applyAlignment="1">
      <alignment horizontal="left"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8" fillId="4" borderId="1"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2" xfId="0" applyFont="1" applyBorder="1" applyAlignment="1" applyProtection="1">
      <alignment horizontal="center" vertical="center" wrapText="1"/>
      <protection locked="0"/>
    </xf>
    <xf numFmtId="0" fontId="18" fillId="0" borderId="22" xfId="0" applyFont="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18" fillId="0" borderId="78" xfId="0" applyFont="1" applyBorder="1" applyAlignment="1" applyProtection="1">
      <alignment horizontal="center" vertical="center" wrapText="1"/>
      <protection locked="0"/>
    </xf>
    <xf numFmtId="0" fontId="15" fillId="0" borderId="77" xfId="0" applyFont="1" applyBorder="1" applyAlignment="1" applyProtection="1">
      <alignment horizontal="justify" vertical="center" wrapText="1"/>
      <protection locked="0"/>
    </xf>
    <xf numFmtId="0" fontId="15" fillId="0" borderId="24" xfId="0" applyFont="1" applyBorder="1" applyAlignment="1" applyProtection="1">
      <alignment horizontal="justify" vertical="center" wrapText="1"/>
      <protection locked="0"/>
    </xf>
    <xf numFmtId="0" fontId="15" fillId="0" borderId="25" xfId="0" applyFont="1" applyBorder="1" applyAlignment="1" applyProtection="1">
      <alignment horizontal="justify" vertical="center" wrapText="1"/>
      <protection locked="0"/>
    </xf>
    <xf numFmtId="0" fontId="4" fillId="4" borderId="1" xfId="0" applyFont="1" applyFill="1" applyBorder="1" applyAlignment="1">
      <alignment horizontal="center" vertical="center" textRotation="90" wrapText="1"/>
    </xf>
    <xf numFmtId="0" fontId="16" fillId="0" borderId="52" xfId="0" applyFont="1" applyBorder="1" applyAlignment="1">
      <alignment horizontal="left" vertical="center" wrapText="1"/>
    </xf>
    <xf numFmtId="0" fontId="16" fillId="0" borderId="78" xfId="0" applyFont="1" applyBorder="1" applyAlignment="1">
      <alignment horizontal="left"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8" fillId="0" borderId="24"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wrapText="1"/>
      <protection locked="0"/>
    </xf>
    <xf numFmtId="0" fontId="44" fillId="0" borderId="33" xfId="0" applyFont="1" applyBorder="1" applyAlignment="1">
      <alignment vertical="center" wrapText="1"/>
    </xf>
    <xf numFmtId="0" fontId="8" fillId="0" borderId="6" xfId="0" applyFont="1" applyBorder="1" applyAlignment="1">
      <alignment horizontal="center" vertical="center" textRotation="90" wrapText="1"/>
    </xf>
    <xf numFmtId="0" fontId="8" fillId="0" borderId="34"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0" fontId="8" fillId="0" borderId="36"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38" fillId="0" borderId="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38" fillId="0" borderId="1" xfId="0" applyFont="1" applyBorder="1" applyAlignment="1">
      <alignment horizontal="center" vertical="center" textRotation="90" wrapText="1"/>
    </xf>
    <xf numFmtId="0" fontId="39" fillId="9" borderId="36"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35" xfId="0" applyFont="1" applyBorder="1" applyAlignment="1">
      <alignment horizontal="center" vertical="center" wrapText="1"/>
    </xf>
    <xf numFmtId="0" fontId="5" fillId="0" borderId="2" xfId="0" applyFont="1" applyBorder="1" applyAlignment="1">
      <alignment vertical="center"/>
    </xf>
    <xf numFmtId="0" fontId="6" fillId="0" borderId="0" xfId="0" applyFont="1" applyAlignment="1">
      <alignment horizontal="left" vertical="center" wrapText="1"/>
    </xf>
    <xf numFmtId="0" fontId="47" fillId="0" borderId="37" xfId="0" applyFont="1" applyBorder="1" applyAlignment="1">
      <alignment horizontal="center" vertical="center" wrapText="1"/>
    </xf>
    <xf numFmtId="0" fontId="3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8" fillId="0" borderId="0" xfId="0" applyFont="1" applyAlignment="1">
      <alignment horizontal="center" wrapText="1"/>
    </xf>
    <xf numFmtId="0" fontId="56" fillId="0" borderId="0" xfId="0" applyFont="1" applyAlignment="1">
      <alignment horizontal="center" vertical="center"/>
    </xf>
    <xf numFmtId="0" fontId="58" fillId="0" borderId="0" xfId="0" applyFont="1" applyAlignment="1">
      <alignment horizontal="center" vertical="center" wrapText="1"/>
    </xf>
    <xf numFmtId="0" fontId="71" fillId="21" borderId="10" xfId="0" applyFont="1" applyFill="1" applyBorder="1" applyAlignment="1">
      <alignment horizontal="center" vertical="center"/>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8" xfId="0" applyFont="1" applyFill="1" applyBorder="1" applyAlignment="1">
      <alignment horizontal="center" vertical="center"/>
    </xf>
    <xf numFmtId="0" fontId="69" fillId="16" borderId="15" xfId="0" applyFont="1" applyFill="1" applyBorder="1" applyAlignment="1">
      <alignment horizontal="center" vertical="center" textRotation="90"/>
    </xf>
    <xf numFmtId="0" fontId="69" fillId="16" borderId="19" xfId="0" applyFont="1" applyFill="1" applyBorder="1" applyAlignment="1">
      <alignment horizontal="center" vertical="center" textRotation="90"/>
    </xf>
    <xf numFmtId="0" fontId="70" fillId="17" borderId="1" xfId="0" applyFont="1" applyFill="1" applyBorder="1" applyAlignment="1">
      <alignment horizontal="center" vertical="center"/>
    </xf>
    <xf numFmtId="0" fontId="70" fillId="17" borderId="3" xfId="0" applyFont="1" applyFill="1" applyBorder="1" applyAlignment="1">
      <alignment horizontal="center" vertical="center"/>
    </xf>
    <xf numFmtId="0" fontId="70" fillId="17" borderId="46" xfId="0" applyFont="1" applyFill="1" applyBorder="1" applyAlignment="1">
      <alignment horizontal="center" vertical="center"/>
    </xf>
    <xf numFmtId="0" fontId="72" fillId="21" borderId="57" xfId="0" applyFont="1" applyFill="1" applyBorder="1" applyAlignment="1">
      <alignment horizontal="center" vertical="center" textRotation="90"/>
    </xf>
    <xf numFmtId="0" fontId="72" fillId="21" borderId="58" xfId="0" applyFont="1" applyFill="1" applyBorder="1" applyAlignment="1">
      <alignment horizontal="center" vertical="center" textRotation="90"/>
    </xf>
    <xf numFmtId="0" fontId="72" fillId="21" borderId="59" xfId="0" applyFont="1" applyFill="1" applyBorder="1" applyAlignment="1">
      <alignment horizontal="center" vertical="center" textRotation="90"/>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69" fillId="16" borderId="11" xfId="0" applyFont="1" applyFill="1" applyBorder="1" applyAlignment="1">
      <alignment horizontal="center" vertical="center"/>
    </xf>
    <xf numFmtId="0" fontId="69" fillId="16" borderId="14" xfId="0" applyFont="1" applyFill="1" applyBorder="1" applyAlignment="1">
      <alignment horizontal="center" vertical="center"/>
    </xf>
    <xf numFmtId="0" fontId="6" fillId="17" borderId="1" xfId="0" applyFont="1" applyFill="1" applyBorder="1" applyAlignment="1">
      <alignment horizontal="center" vertical="center"/>
    </xf>
    <xf numFmtId="0" fontId="70" fillId="19" borderId="52" xfId="0" applyFont="1" applyFill="1" applyBorder="1" applyAlignment="1">
      <alignment horizontal="center" vertical="center"/>
    </xf>
    <xf numFmtId="0" fontId="70" fillId="19" borderId="53" xfId="0" applyFont="1" applyFill="1" applyBorder="1" applyAlignment="1">
      <alignment horizontal="center" vertical="center"/>
    </xf>
    <xf numFmtId="0" fontId="70" fillId="20" borderId="52" xfId="0" applyFont="1" applyFill="1" applyBorder="1" applyAlignment="1">
      <alignment horizontal="center" vertical="center"/>
    </xf>
    <xf numFmtId="0" fontId="70" fillId="20" borderId="13" xfId="0" applyFont="1" applyFill="1" applyBorder="1" applyAlignment="1">
      <alignment horizontal="center" vertical="center"/>
    </xf>
    <xf numFmtId="0" fontId="70" fillId="20" borderId="53"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6" xfId="0" applyFont="1" applyFill="1" applyBorder="1" applyAlignment="1">
      <alignment horizontal="center" vertical="center"/>
    </xf>
    <xf numFmtId="0" fontId="2" fillId="17" borderId="1" xfId="0" applyFont="1" applyFill="1" applyBorder="1" applyAlignment="1">
      <alignment horizontal="center" vertical="center"/>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32" xfId="0" applyFont="1" applyBorder="1" applyAlignment="1">
      <alignment horizontal="center" vertical="center" textRotation="90" wrapText="1"/>
    </xf>
    <xf numFmtId="0" fontId="16" fillId="0" borderId="62" xfId="0" applyFont="1" applyBorder="1" applyAlignment="1">
      <alignment horizontal="center" vertical="center" textRotation="90" wrapText="1"/>
    </xf>
    <xf numFmtId="0" fontId="72" fillId="0" borderId="0" xfId="0" applyFont="1" applyAlignment="1">
      <alignment horizontal="center" vertical="center" textRotation="90"/>
    </xf>
    <xf numFmtId="0" fontId="72" fillId="0" borderId="0" xfId="0" applyFont="1" applyAlignment="1">
      <alignment horizontal="center" vertical="center"/>
    </xf>
    <xf numFmtId="0" fontId="75" fillId="3" borderId="64" xfId="0" applyFont="1" applyFill="1" applyBorder="1" applyAlignment="1">
      <alignment horizontal="center" vertical="center"/>
    </xf>
    <xf numFmtId="0" fontId="75" fillId="3" borderId="65" xfId="0" applyFont="1" applyFill="1" applyBorder="1" applyAlignment="1">
      <alignment horizontal="center" vertical="center"/>
    </xf>
    <xf numFmtId="0" fontId="75" fillId="3" borderId="66"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2" fillId="24" borderId="11" xfId="0" applyFont="1" applyFill="1" applyBorder="1" applyAlignment="1">
      <alignment horizontal="center" vertical="center"/>
    </xf>
    <xf numFmtId="0" fontId="72" fillId="24" borderId="14" xfId="0" applyFont="1" applyFill="1" applyBorder="1" applyAlignment="1">
      <alignment horizontal="center" vertical="center"/>
    </xf>
    <xf numFmtId="0" fontId="71" fillId="25" borderId="10" xfId="0" applyFont="1" applyFill="1" applyBorder="1" applyAlignment="1">
      <alignment horizontal="center" vertical="center"/>
    </xf>
    <xf numFmtId="0" fontId="71" fillId="25" borderId="14"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18" xfId="0" applyFont="1" applyFill="1" applyBorder="1" applyAlignment="1">
      <alignment horizontal="center" vertical="center"/>
    </xf>
    <xf numFmtId="0" fontId="72" fillId="25" borderId="57" xfId="0" applyFont="1" applyFill="1" applyBorder="1" applyAlignment="1">
      <alignment horizontal="center" vertical="center" textRotation="90"/>
    </xf>
    <xf numFmtId="0" fontId="72" fillId="25" borderId="58" xfId="0" applyFont="1" applyFill="1" applyBorder="1" applyAlignment="1">
      <alignment horizontal="center" vertical="center" textRotation="90"/>
    </xf>
    <xf numFmtId="0" fontId="72" fillId="25" borderId="59" xfId="0" applyFont="1" applyFill="1" applyBorder="1" applyAlignment="1">
      <alignment horizontal="center" vertical="center" textRotation="90"/>
    </xf>
    <xf numFmtId="0" fontId="72" fillId="5" borderId="15" xfId="0" applyFont="1" applyFill="1" applyBorder="1" applyAlignment="1">
      <alignment horizontal="center" vertical="center" textRotation="90"/>
    </xf>
    <xf numFmtId="0" fontId="72" fillId="5" borderId="19" xfId="0" applyFont="1" applyFill="1" applyBorder="1" applyAlignment="1">
      <alignment horizontal="center" vertical="center" textRotation="90"/>
    </xf>
    <xf numFmtId="0" fontId="72" fillId="26" borderId="57" xfId="0" applyFont="1" applyFill="1" applyBorder="1" applyAlignment="1">
      <alignment horizontal="center" vertical="center" textRotation="90"/>
    </xf>
    <xf numFmtId="0" fontId="72" fillId="26" borderId="58" xfId="0" applyFont="1" applyFill="1" applyBorder="1" applyAlignment="1">
      <alignment horizontal="center" vertical="center" textRotation="90"/>
    </xf>
    <xf numFmtId="0" fontId="72" fillId="26" borderId="59" xfId="0" applyFont="1" applyFill="1" applyBorder="1" applyAlignment="1">
      <alignment horizontal="center" vertical="center" textRotation="90"/>
    </xf>
    <xf numFmtId="9" fontId="15" fillId="12" borderId="1" xfId="1" applyFont="1" applyFill="1" applyBorder="1" applyAlignment="1" applyProtection="1">
      <alignment horizontal="justify" vertical="center" wrapText="1"/>
      <protection locked="0"/>
    </xf>
    <xf numFmtId="0" fontId="14" fillId="12" borderId="1" xfId="0" applyFont="1" applyFill="1" applyBorder="1" applyAlignment="1">
      <alignment horizontal="left" vertical="center" wrapText="1"/>
    </xf>
  </cellXfs>
  <cellStyles count="12">
    <cellStyle name="Millares" xfId="5" builtinId="3"/>
    <cellStyle name="Millares 2" xfId="3" xr:uid="{00000000-0005-0000-0000-000001000000}"/>
    <cellStyle name="Millares 3" xfId="4" xr:uid="{00000000-0005-0000-0000-000002000000}"/>
    <cellStyle name="Millares 3 2" xfId="6" xr:uid="{00000000-0005-0000-0000-000003000000}"/>
    <cellStyle name="Millares 3 3" xfId="8" xr:uid="{00000000-0005-0000-0000-000004000000}"/>
    <cellStyle name="Millares 3 4" xfId="10" xr:uid="{00000000-0005-0000-0000-000005000000}"/>
    <cellStyle name="Millares 4" xfId="7" xr:uid="{00000000-0005-0000-0000-000006000000}"/>
    <cellStyle name="Millares 5" xfId="9" xr:uid="{00000000-0005-0000-0000-000007000000}"/>
    <cellStyle name="Millares 6" xfId="11" xr:uid="{00000000-0005-0000-0000-000008000000}"/>
    <cellStyle name="Normal" xfId="0" builtinId="0"/>
    <cellStyle name="Normal 4" xfId="2" xr:uid="{00000000-0005-0000-0000-00000A000000}"/>
    <cellStyle name="Porcentaje" xfId="1" builtinId="5"/>
  </cellStyles>
  <dxfs count="275">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79646"/>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FF0000"/>
        </patternFill>
      </fill>
    </dxf>
    <dxf>
      <fill>
        <patternFill>
          <bgColor theme="9"/>
        </patternFill>
      </fill>
    </dxf>
    <dxf>
      <fill>
        <patternFill>
          <bgColor rgb="FFCCFF66"/>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274"/>
      <tableStyleElement type="headerRow" dxfId="2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FC-471A-84D5-E6DEE29F9370}"/>
                </c:ext>
              </c:extLst>
            </c:dLbl>
            <c:dLbl>
              <c:idx val="2"/>
              <c:layout>
                <c:manualLayout>
                  <c:x val="6.5972222222222224E-2"/>
                  <c:y val="-0.15510147710523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FC-471A-84D5-E6DEE29F9370}"/>
                </c:ext>
              </c:extLst>
            </c:dLbl>
            <c:dLbl>
              <c:idx val="3"/>
              <c:layout>
                <c:manualLayout>
                  <c:x val="0.18402777777777773"/>
                  <c:y val="-1.14889983040911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FC-471A-84D5-E6DEE29F937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em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718704</xdr:colOff>
      <xdr:row>1</xdr:row>
      <xdr:rowOff>492332</xdr:rowOff>
    </xdr:from>
    <xdr:to>
      <xdr:col>2</xdr:col>
      <xdr:colOff>943840</xdr:colOff>
      <xdr:row>4</xdr:row>
      <xdr:rowOff>566552</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18704" y="1091046"/>
          <a:ext cx="2293423" cy="173429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346979</xdr:colOff>
      <xdr:row>2</xdr:row>
      <xdr:rowOff>341880</xdr:rowOff>
    </xdr:from>
    <xdr:to>
      <xdr:col>26</xdr:col>
      <xdr:colOff>1123834</xdr:colOff>
      <xdr:row>5</xdr:row>
      <xdr:rowOff>28693</xdr:rowOff>
    </xdr:to>
    <xdr:pic>
      <xdr:nvPicPr>
        <xdr:cNvPr id="2" name="Imagen 1">
          <a:extLst>
            <a:ext uri="{FF2B5EF4-FFF2-40B4-BE49-F238E27FC236}">
              <a16:creationId xmlns:a16="http://schemas.microsoft.com/office/drawing/2014/main" id="{5E20559C-C50A-4440-8546-7F77C20364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200050" y="1634559"/>
          <a:ext cx="1538855" cy="1564598"/>
        </a:xfrm>
        <a:prstGeom prst="rect">
          <a:avLst/>
        </a:prstGeom>
        <a:noFill/>
        <a:ln>
          <a:noFill/>
        </a:ln>
      </xdr:spPr>
    </xdr:pic>
    <xdr:clientData/>
  </xdr:twoCellAnchor>
  <xdr:twoCellAnchor editAs="oneCell">
    <xdr:from>
      <xdr:col>26</xdr:col>
      <xdr:colOff>1476375</xdr:colOff>
      <xdr:row>2</xdr:row>
      <xdr:rowOff>242060</xdr:rowOff>
    </xdr:from>
    <xdr:to>
      <xdr:col>26</xdr:col>
      <xdr:colOff>3102596</xdr:colOff>
      <xdr:row>5</xdr:row>
      <xdr:rowOff>42301</xdr:rowOff>
    </xdr:to>
    <xdr:pic>
      <xdr:nvPicPr>
        <xdr:cNvPr id="3" name="0 Imagen">
          <a:extLst>
            <a:ext uri="{FF2B5EF4-FFF2-40B4-BE49-F238E27FC236}">
              <a16:creationId xmlns:a16="http://schemas.microsoft.com/office/drawing/2014/main" id="{4B0CF758-1871-4F15-B56F-E9B70552A03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91446" y="1534739"/>
          <a:ext cx="1626221" cy="167802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a16="http://schemas.microsoft.com/office/drawing/2014/main" id="{0CB58578-6FD1-4F04-BF81-607E973C21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571499</xdr:colOff>
      <xdr:row>0</xdr:row>
      <xdr:rowOff>877562</xdr:rowOff>
    </xdr:from>
    <xdr:to>
      <xdr:col>26</xdr:col>
      <xdr:colOff>1000925</xdr:colOff>
      <xdr:row>3</xdr:row>
      <xdr:rowOff>557465</xdr:rowOff>
    </xdr:to>
    <xdr:pic>
      <xdr:nvPicPr>
        <xdr:cNvPr id="2" name="Imagen 1">
          <a:extLst>
            <a:ext uri="{FF2B5EF4-FFF2-40B4-BE49-F238E27FC236}">
              <a16:creationId xmlns:a16="http://schemas.microsoft.com/office/drawing/2014/main" id="{8B40972B-A9EA-426A-9529-CA20212FEF1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399499" y="877562"/>
          <a:ext cx="1651801" cy="1696028"/>
        </a:xfrm>
        <a:prstGeom prst="rect">
          <a:avLst/>
        </a:prstGeom>
        <a:noFill/>
        <a:ln>
          <a:noFill/>
        </a:ln>
      </xdr:spPr>
    </xdr:pic>
    <xdr:clientData/>
  </xdr:twoCellAnchor>
  <xdr:twoCellAnchor editAs="oneCell">
    <xdr:from>
      <xdr:col>26</xdr:col>
      <xdr:colOff>1396999</xdr:colOff>
      <xdr:row>0</xdr:row>
      <xdr:rowOff>873125</xdr:rowOff>
    </xdr:from>
    <xdr:to>
      <xdr:col>26</xdr:col>
      <xdr:colOff>3349624</xdr:colOff>
      <xdr:row>3</xdr:row>
      <xdr:rowOff>571500</xdr:rowOff>
    </xdr:to>
    <xdr:pic>
      <xdr:nvPicPr>
        <xdr:cNvPr id="3" name="0 Imagen">
          <a:extLst>
            <a:ext uri="{FF2B5EF4-FFF2-40B4-BE49-F238E27FC236}">
              <a16:creationId xmlns:a16="http://schemas.microsoft.com/office/drawing/2014/main" id="{92F70920-CCE6-4A93-AC2D-EDCC205E38E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47374" y="873125"/>
          <a:ext cx="1952625" cy="1714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190502</xdr:colOff>
      <xdr:row>2</xdr:row>
      <xdr:rowOff>398012</xdr:rowOff>
    </xdr:from>
    <xdr:to>
      <xdr:col>26</xdr:col>
      <xdr:colOff>628097</xdr:colOff>
      <xdr:row>6</xdr:row>
      <xdr:rowOff>0</xdr:rowOff>
    </xdr:to>
    <xdr:pic>
      <xdr:nvPicPr>
        <xdr:cNvPr id="2" name="Imagen 1">
          <a:extLst>
            <a:ext uri="{FF2B5EF4-FFF2-40B4-BE49-F238E27FC236}">
              <a16:creationId xmlns:a16="http://schemas.microsoft.com/office/drawing/2014/main" id="{44D3A9D8-BB42-4440-B1F2-049DA1FAFFD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19573" y="942298"/>
          <a:ext cx="1580595" cy="1792738"/>
        </a:xfrm>
        <a:prstGeom prst="rect">
          <a:avLst/>
        </a:prstGeom>
        <a:noFill/>
        <a:ln>
          <a:noFill/>
        </a:ln>
      </xdr:spPr>
    </xdr:pic>
    <xdr:clientData/>
  </xdr:twoCellAnchor>
  <xdr:twoCellAnchor editAs="oneCell">
    <xdr:from>
      <xdr:col>26</xdr:col>
      <xdr:colOff>843643</xdr:colOff>
      <xdr:row>2</xdr:row>
      <xdr:rowOff>421822</xdr:rowOff>
    </xdr:from>
    <xdr:to>
      <xdr:col>26</xdr:col>
      <xdr:colOff>2694214</xdr:colOff>
      <xdr:row>6</xdr:row>
      <xdr:rowOff>0</xdr:rowOff>
    </xdr:to>
    <xdr:pic>
      <xdr:nvPicPr>
        <xdr:cNvPr id="3" name="0 Imagen">
          <a:extLst>
            <a:ext uri="{FF2B5EF4-FFF2-40B4-BE49-F238E27FC236}">
              <a16:creationId xmlns:a16="http://schemas.microsoft.com/office/drawing/2014/main" id="{647E0372-5B0C-4DE0-A430-1A2841F630D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315714" y="966108"/>
          <a:ext cx="1850571" cy="176892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2" name="9 Imagen">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485" y="91008"/>
          <a:ext cx="1578737"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290285</xdr:colOff>
      <xdr:row>2</xdr:row>
      <xdr:rowOff>115111</xdr:rowOff>
    </xdr:from>
    <xdr:to>
      <xdr:col>26</xdr:col>
      <xdr:colOff>994522</xdr:colOff>
      <xdr:row>4</xdr:row>
      <xdr:rowOff>952894</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51535" y="654861"/>
          <a:ext cx="1609112" cy="1679158"/>
        </a:xfrm>
        <a:prstGeom prst="rect">
          <a:avLst/>
        </a:prstGeom>
        <a:noFill/>
        <a:ln>
          <a:noFill/>
        </a:ln>
      </xdr:spPr>
    </xdr:pic>
    <xdr:clientData/>
  </xdr:twoCellAnchor>
  <xdr:twoCellAnchor editAs="oneCell">
    <xdr:from>
      <xdr:col>26</xdr:col>
      <xdr:colOff>1732644</xdr:colOff>
      <xdr:row>3</xdr:row>
      <xdr:rowOff>29447</xdr:rowOff>
    </xdr:from>
    <xdr:to>
      <xdr:col>26</xdr:col>
      <xdr:colOff>3544419</xdr:colOff>
      <xdr:row>4</xdr:row>
      <xdr:rowOff>984714</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798769" y="775572"/>
          <a:ext cx="1811775" cy="1590267"/>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299358</xdr:colOff>
      <xdr:row>0</xdr:row>
      <xdr:rowOff>97350</xdr:rowOff>
    </xdr:from>
    <xdr:to>
      <xdr:col>26</xdr:col>
      <xdr:colOff>870857</xdr:colOff>
      <xdr:row>5</xdr:row>
      <xdr:rowOff>81642</xdr:rowOff>
    </xdr:to>
    <xdr:pic>
      <xdr:nvPicPr>
        <xdr:cNvPr id="2" name="Imagen 1">
          <a:extLst>
            <a:ext uri="{FF2B5EF4-FFF2-40B4-BE49-F238E27FC236}">
              <a16:creationId xmlns:a16="http://schemas.microsoft.com/office/drawing/2014/main" id="{08A35557-CDDF-4624-A663-D6763594613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14822" y="97350"/>
          <a:ext cx="1523999" cy="1685185"/>
        </a:xfrm>
        <a:prstGeom prst="rect">
          <a:avLst/>
        </a:prstGeom>
        <a:noFill/>
        <a:ln>
          <a:noFill/>
        </a:ln>
      </xdr:spPr>
    </xdr:pic>
    <xdr:clientData/>
  </xdr:twoCellAnchor>
  <xdr:twoCellAnchor editAs="oneCell">
    <xdr:from>
      <xdr:col>26</xdr:col>
      <xdr:colOff>1224643</xdr:colOff>
      <xdr:row>0</xdr:row>
      <xdr:rowOff>258535</xdr:rowOff>
    </xdr:from>
    <xdr:to>
      <xdr:col>26</xdr:col>
      <xdr:colOff>2816678</xdr:colOff>
      <xdr:row>5</xdr:row>
      <xdr:rowOff>68035</xdr:rowOff>
    </xdr:to>
    <xdr:pic>
      <xdr:nvPicPr>
        <xdr:cNvPr id="6" name="0 Imagen">
          <a:extLst>
            <a:ext uri="{FF2B5EF4-FFF2-40B4-BE49-F238E27FC236}">
              <a16:creationId xmlns:a16="http://schemas.microsoft.com/office/drawing/2014/main" id="{2CDD481A-5C3F-4D1E-BD64-7B5610BB1BF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492607" y="258535"/>
          <a:ext cx="1592035" cy="15103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2</xdr:row>
      <xdr:rowOff>119061</xdr:rowOff>
    </xdr:from>
    <xdr:to>
      <xdr:col>2</xdr:col>
      <xdr:colOff>750093</xdr:colOff>
      <xdr:row>4</xdr:row>
      <xdr:rowOff>1190624</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226218</xdr:colOff>
      <xdr:row>3</xdr:row>
      <xdr:rowOff>2</xdr:rowOff>
    </xdr:from>
    <xdr:to>
      <xdr:col>26</xdr:col>
      <xdr:colOff>738187</xdr:colOff>
      <xdr:row>4</xdr:row>
      <xdr:rowOff>1186600</xdr:rowOff>
    </xdr:to>
    <xdr:pic>
      <xdr:nvPicPr>
        <xdr:cNvPr id="2" name="Imagen 1">
          <a:extLst>
            <a:ext uri="{FF2B5EF4-FFF2-40B4-BE49-F238E27FC236}">
              <a16:creationId xmlns:a16="http://schemas.microsoft.com/office/drawing/2014/main" id="{97D7ED88-59FA-4C05-90E5-C9FC5BB912B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00218" y="726283"/>
          <a:ext cx="1285875" cy="1496161"/>
        </a:xfrm>
        <a:prstGeom prst="rect">
          <a:avLst/>
        </a:prstGeom>
        <a:noFill/>
        <a:ln>
          <a:noFill/>
        </a:ln>
      </xdr:spPr>
    </xdr:pic>
    <xdr:clientData/>
  </xdr:twoCellAnchor>
  <xdr:twoCellAnchor editAs="oneCell">
    <xdr:from>
      <xdr:col>26</xdr:col>
      <xdr:colOff>904872</xdr:colOff>
      <xdr:row>3</xdr:row>
      <xdr:rowOff>88048</xdr:rowOff>
    </xdr:from>
    <xdr:to>
      <xdr:col>26</xdr:col>
      <xdr:colOff>2297904</xdr:colOff>
      <xdr:row>5</xdr:row>
      <xdr:rowOff>7878</xdr:rowOff>
    </xdr:to>
    <xdr:pic>
      <xdr:nvPicPr>
        <xdr:cNvPr id="3" name="0 Imagen">
          <a:extLst>
            <a:ext uri="{FF2B5EF4-FFF2-40B4-BE49-F238E27FC236}">
              <a16:creationId xmlns:a16="http://schemas.microsoft.com/office/drawing/2014/main" id="{65B2E275-02E6-4266-B9DC-66D7A79E7AC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52778" y="814329"/>
          <a:ext cx="1393032" cy="14200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833439</xdr:colOff>
      <xdr:row>1</xdr:row>
      <xdr:rowOff>107152</xdr:rowOff>
    </xdr:from>
    <xdr:to>
      <xdr:col>26</xdr:col>
      <xdr:colOff>1117480</xdr:colOff>
      <xdr:row>5</xdr:row>
      <xdr:rowOff>198376</xdr:rowOff>
    </xdr:to>
    <xdr:pic>
      <xdr:nvPicPr>
        <xdr:cNvPr id="2" name="Imagen 1">
          <a:extLst>
            <a:ext uri="{FF2B5EF4-FFF2-40B4-BE49-F238E27FC236}">
              <a16:creationId xmlns:a16="http://schemas.microsoft.com/office/drawing/2014/main" id="{2EA4A262-658D-4A18-9E5B-6BF09E532A4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02" y="369090"/>
          <a:ext cx="1248447" cy="1305661"/>
        </a:xfrm>
        <a:prstGeom prst="rect">
          <a:avLst/>
        </a:prstGeom>
        <a:noFill/>
        <a:ln>
          <a:noFill/>
        </a:ln>
      </xdr:spPr>
    </xdr:pic>
    <xdr:clientData/>
  </xdr:twoCellAnchor>
  <xdr:twoCellAnchor editAs="oneCell">
    <xdr:from>
      <xdr:col>26</xdr:col>
      <xdr:colOff>1750218</xdr:colOff>
      <xdr:row>1</xdr:row>
      <xdr:rowOff>123768</xdr:rowOff>
    </xdr:from>
    <xdr:to>
      <xdr:col>26</xdr:col>
      <xdr:colOff>3235252</xdr:colOff>
      <xdr:row>5</xdr:row>
      <xdr:rowOff>269818</xdr:rowOff>
    </xdr:to>
    <xdr:pic>
      <xdr:nvPicPr>
        <xdr:cNvPr id="3" name="0 Imagen">
          <a:extLst>
            <a:ext uri="{FF2B5EF4-FFF2-40B4-BE49-F238E27FC236}">
              <a16:creationId xmlns:a16="http://schemas.microsoft.com/office/drawing/2014/main" id="{1F85C8D8-730B-4E53-A68F-AFE991EBA89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931187" y="385706"/>
          <a:ext cx="1485034" cy="13604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id="{00000000-0008-0000-05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380999</xdr:colOff>
      <xdr:row>2</xdr:row>
      <xdr:rowOff>169333</xdr:rowOff>
    </xdr:from>
    <xdr:to>
      <xdr:col>26</xdr:col>
      <xdr:colOff>911678</xdr:colOff>
      <xdr:row>6</xdr:row>
      <xdr:rowOff>0</xdr:rowOff>
    </xdr:to>
    <xdr:pic>
      <xdr:nvPicPr>
        <xdr:cNvPr id="2" name="Imagen 1">
          <a:extLst>
            <a:ext uri="{FF2B5EF4-FFF2-40B4-BE49-F238E27FC236}">
              <a16:creationId xmlns:a16="http://schemas.microsoft.com/office/drawing/2014/main" id="{24AB9C77-C938-4E8F-9940-2497AB86B9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96463" y="931333"/>
          <a:ext cx="1673679" cy="1722060"/>
        </a:xfrm>
        <a:prstGeom prst="rect">
          <a:avLst/>
        </a:prstGeom>
        <a:noFill/>
        <a:ln>
          <a:noFill/>
        </a:ln>
      </xdr:spPr>
    </xdr:pic>
    <xdr:clientData/>
  </xdr:twoCellAnchor>
  <xdr:twoCellAnchor editAs="oneCell">
    <xdr:from>
      <xdr:col>26</xdr:col>
      <xdr:colOff>1551215</xdr:colOff>
      <xdr:row>2</xdr:row>
      <xdr:rowOff>227109</xdr:rowOff>
    </xdr:from>
    <xdr:to>
      <xdr:col>26</xdr:col>
      <xdr:colOff>3360964</xdr:colOff>
      <xdr:row>6</xdr:row>
      <xdr:rowOff>27214</xdr:rowOff>
    </xdr:to>
    <xdr:pic>
      <xdr:nvPicPr>
        <xdr:cNvPr id="3" name="0 Imagen">
          <a:extLst>
            <a:ext uri="{FF2B5EF4-FFF2-40B4-BE49-F238E27FC236}">
              <a16:creationId xmlns:a16="http://schemas.microsoft.com/office/drawing/2014/main" id="{6DAD6896-9DC1-4755-8037-40C5B940BCD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009679" y="989109"/>
          <a:ext cx="1809749" cy="16914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285748</xdr:colOff>
      <xdr:row>1</xdr:row>
      <xdr:rowOff>152469</xdr:rowOff>
    </xdr:from>
    <xdr:to>
      <xdr:col>26</xdr:col>
      <xdr:colOff>774370</xdr:colOff>
      <xdr:row>5</xdr:row>
      <xdr:rowOff>95250</xdr:rowOff>
    </xdr:to>
    <xdr:pic>
      <xdr:nvPicPr>
        <xdr:cNvPr id="2" name="Imagen 1">
          <a:extLst>
            <a:ext uri="{FF2B5EF4-FFF2-40B4-BE49-F238E27FC236}">
              <a16:creationId xmlns:a16="http://schemas.microsoft.com/office/drawing/2014/main" id="{98F3A7A4-27DD-446F-B487-CB665A53DC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59748" y="506255"/>
          <a:ext cx="1481943" cy="1480388"/>
        </a:xfrm>
        <a:prstGeom prst="rect">
          <a:avLst/>
        </a:prstGeom>
        <a:noFill/>
        <a:ln>
          <a:noFill/>
        </a:ln>
      </xdr:spPr>
    </xdr:pic>
    <xdr:clientData/>
  </xdr:twoCellAnchor>
  <xdr:twoCellAnchor editAs="oneCell">
    <xdr:from>
      <xdr:col>26</xdr:col>
      <xdr:colOff>1183819</xdr:colOff>
      <xdr:row>1</xdr:row>
      <xdr:rowOff>149679</xdr:rowOff>
    </xdr:from>
    <xdr:to>
      <xdr:col>26</xdr:col>
      <xdr:colOff>2838942</xdr:colOff>
      <xdr:row>5</xdr:row>
      <xdr:rowOff>108857</xdr:rowOff>
    </xdr:to>
    <xdr:pic>
      <xdr:nvPicPr>
        <xdr:cNvPr id="3" name="0 Imagen">
          <a:extLst>
            <a:ext uri="{FF2B5EF4-FFF2-40B4-BE49-F238E27FC236}">
              <a16:creationId xmlns:a16="http://schemas.microsoft.com/office/drawing/2014/main" id="{332C3579-9909-43D3-9D48-F9384C12A64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751140" y="503465"/>
          <a:ext cx="1655123" cy="14967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302759</xdr:colOff>
      <xdr:row>2</xdr:row>
      <xdr:rowOff>258536</xdr:rowOff>
    </xdr:from>
    <xdr:to>
      <xdr:col>2</xdr:col>
      <xdr:colOff>857249</xdr:colOff>
      <xdr:row>5</xdr:row>
      <xdr:rowOff>830036</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26</xdr:col>
      <xdr:colOff>557893</xdr:colOff>
      <xdr:row>2</xdr:row>
      <xdr:rowOff>181534</xdr:rowOff>
    </xdr:from>
    <xdr:to>
      <xdr:col>27</xdr:col>
      <xdr:colOff>1372778</xdr:colOff>
      <xdr:row>5</xdr:row>
      <xdr:rowOff>857250</xdr:rowOff>
    </xdr:to>
    <xdr:pic>
      <xdr:nvPicPr>
        <xdr:cNvPr id="2" name="Imagen 1">
          <a:extLst>
            <a:ext uri="{FF2B5EF4-FFF2-40B4-BE49-F238E27FC236}">
              <a16:creationId xmlns:a16="http://schemas.microsoft.com/office/drawing/2014/main" id="{A57BC9FA-DD15-4E55-9DAB-4E2E91DB7F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240750" y="889105"/>
          <a:ext cx="1590492" cy="1764288"/>
        </a:xfrm>
        <a:prstGeom prst="rect">
          <a:avLst/>
        </a:prstGeom>
        <a:noFill/>
        <a:ln>
          <a:noFill/>
        </a:ln>
      </xdr:spPr>
    </xdr:pic>
    <xdr:clientData/>
  </xdr:twoCellAnchor>
  <xdr:twoCellAnchor editAs="oneCell">
    <xdr:from>
      <xdr:col>27</xdr:col>
      <xdr:colOff>1782536</xdr:colOff>
      <xdr:row>2</xdr:row>
      <xdr:rowOff>258534</xdr:rowOff>
    </xdr:from>
    <xdr:to>
      <xdr:col>27</xdr:col>
      <xdr:colOff>3701143</xdr:colOff>
      <xdr:row>5</xdr:row>
      <xdr:rowOff>911677</xdr:rowOff>
    </xdr:to>
    <xdr:pic>
      <xdr:nvPicPr>
        <xdr:cNvPr id="3" name="0 Imagen">
          <a:extLst>
            <a:ext uri="{FF2B5EF4-FFF2-40B4-BE49-F238E27FC236}">
              <a16:creationId xmlns:a16="http://schemas.microsoft.com/office/drawing/2014/main" id="{D021ADDA-2200-40AC-ACCB-ED2F72AB228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241000" y="966105"/>
          <a:ext cx="1918607" cy="17417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id="{00000000-0008-0000-08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394608</xdr:colOff>
      <xdr:row>2</xdr:row>
      <xdr:rowOff>13607</xdr:rowOff>
    </xdr:from>
    <xdr:to>
      <xdr:col>26</xdr:col>
      <xdr:colOff>870856</xdr:colOff>
      <xdr:row>6</xdr:row>
      <xdr:rowOff>430166</xdr:rowOff>
    </xdr:to>
    <xdr:pic>
      <xdr:nvPicPr>
        <xdr:cNvPr id="2" name="Imagen 1">
          <a:extLst>
            <a:ext uri="{FF2B5EF4-FFF2-40B4-BE49-F238E27FC236}">
              <a16:creationId xmlns:a16="http://schemas.microsoft.com/office/drawing/2014/main" id="{9D4D69AE-24B1-462E-AF6A-2992CA53778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86715" y="680357"/>
          <a:ext cx="1469570" cy="1573166"/>
        </a:xfrm>
        <a:prstGeom prst="rect">
          <a:avLst/>
        </a:prstGeom>
        <a:noFill/>
        <a:ln>
          <a:noFill/>
        </a:ln>
      </xdr:spPr>
    </xdr:pic>
    <xdr:clientData/>
  </xdr:twoCellAnchor>
  <xdr:twoCellAnchor editAs="oneCell">
    <xdr:from>
      <xdr:col>26</xdr:col>
      <xdr:colOff>1047747</xdr:colOff>
      <xdr:row>2</xdr:row>
      <xdr:rowOff>16388</xdr:rowOff>
    </xdr:from>
    <xdr:to>
      <xdr:col>26</xdr:col>
      <xdr:colOff>2721427</xdr:colOff>
      <xdr:row>6</xdr:row>
      <xdr:rowOff>443773</xdr:rowOff>
    </xdr:to>
    <xdr:pic>
      <xdr:nvPicPr>
        <xdr:cNvPr id="3" name="0 Imagen">
          <a:extLst>
            <a:ext uri="{FF2B5EF4-FFF2-40B4-BE49-F238E27FC236}">
              <a16:creationId xmlns:a16="http://schemas.microsoft.com/office/drawing/2014/main" id="{75B7E061-3271-400E-B63D-389078619D1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20533176" y="683138"/>
          <a:ext cx="1673680" cy="1583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Edgar\Downloads\Mapa%20de%20Riesgos%20Procesos%20Apoyo%20al%2031%20Marzo%202020%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rchivo\Downloads\Mapa%20de%20Riesgos%2031%20Marzo%2020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row>
        <row r="29">
          <cell r="F29" t="str">
            <v>X</v>
          </cell>
          <cell r="X29">
            <v>30</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sheetData sheetId="1"/>
      <sheetData sheetId="2">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sheetData sheetId="4"/>
      <sheetData sheetId="5">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sheetData sheetId="1">
        <row r="23">
          <cell r="F23" t="str">
            <v>X</v>
          </cell>
          <cell r="X23">
            <v>85</v>
          </cell>
        </row>
        <row r="24">
          <cell r="F24" t="str">
            <v>X</v>
          </cell>
          <cell r="X24">
            <v>85</v>
          </cell>
        </row>
        <row r="25">
          <cell r="F25" t="str">
            <v>X</v>
          </cell>
          <cell r="X25">
            <v>85</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F30" t="str">
            <v>X</v>
          </cell>
        </row>
        <row r="31">
          <cell r="F31" t="str">
            <v>X</v>
          </cell>
          <cell r="H31">
            <v>0</v>
          </cell>
          <cell r="X31">
            <v>70</v>
          </cell>
        </row>
        <row r="32">
          <cell r="F32" t="str">
            <v>X</v>
          </cell>
          <cell r="H32">
            <v>0</v>
          </cell>
          <cell r="X32">
            <v>40</v>
          </cell>
        </row>
        <row r="33">
          <cell r="F33" t="str">
            <v>X</v>
          </cell>
          <cell r="H33">
            <v>0</v>
          </cell>
          <cell r="X33">
            <v>40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AC30"/>
  <sheetViews>
    <sheetView showGridLines="0" topLeftCell="S13" zoomScale="70" zoomScaleNormal="70" zoomScalePageLayoutView="70" workbookViewId="0">
      <selection activeCell="AA13" sqref="AA13"/>
    </sheetView>
  </sheetViews>
  <sheetFormatPr baseColWidth="10" defaultColWidth="11.42578125" defaultRowHeight="12"/>
  <cols>
    <col min="1" max="1" width="29.7109375" style="1" customWidth="1"/>
    <col min="2" max="2" width="31" style="1" customWidth="1"/>
    <col min="3" max="3" width="28" style="1" customWidth="1"/>
    <col min="4" max="4" width="25.140625" style="1" customWidth="1"/>
    <col min="5" max="7" width="6.7109375" style="1" customWidth="1"/>
    <col min="8" max="8" width="6.7109375" style="3" customWidth="1"/>
    <col min="9" max="9" width="28.28515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24" style="1" customWidth="1"/>
    <col min="21" max="21" width="28.28515625" style="2" bestFit="1" customWidth="1"/>
    <col min="22" max="22" width="17.140625" style="1" hidden="1" customWidth="1"/>
    <col min="23" max="23" width="82" style="1" hidden="1" customWidth="1"/>
    <col min="24" max="24" width="0" style="1" hidden="1" customWidth="1"/>
    <col min="25" max="25" width="74.28515625" style="1" hidden="1" customWidth="1"/>
    <col min="26" max="26" width="11.42578125" style="1"/>
    <col min="27" max="27" width="74.28515625" style="1" bestFit="1" customWidth="1"/>
    <col min="28" max="28" width="11.42578125" style="1"/>
    <col min="29" max="29" width="74.28515625" style="1" bestFit="1" customWidth="1"/>
    <col min="30" max="16384" width="11.42578125" style="1"/>
  </cols>
  <sheetData>
    <row r="1" spans="2:29" ht="47.25" customHeight="1">
      <c r="B1" s="356" t="s">
        <v>318</v>
      </c>
      <c r="C1" s="356"/>
      <c r="D1" s="356"/>
      <c r="E1" s="356"/>
      <c r="F1" s="356"/>
      <c r="G1" s="356"/>
      <c r="H1" s="356"/>
      <c r="I1" s="356"/>
      <c r="J1" s="356"/>
      <c r="K1" s="356"/>
      <c r="L1" s="356"/>
      <c r="M1" s="356"/>
      <c r="N1" s="356"/>
      <c r="O1" s="356"/>
      <c r="P1" s="356"/>
      <c r="Q1" s="356"/>
      <c r="R1" s="356"/>
      <c r="S1" s="356"/>
      <c r="T1" s="356"/>
      <c r="U1" s="356"/>
    </row>
    <row r="2" spans="2:29" ht="54.75" customHeight="1">
      <c r="B2" s="356" t="s">
        <v>319</v>
      </c>
      <c r="C2" s="356"/>
      <c r="D2" s="356"/>
      <c r="E2" s="356"/>
      <c r="F2" s="356"/>
      <c r="G2" s="356"/>
      <c r="H2" s="356"/>
      <c r="I2" s="356"/>
      <c r="J2" s="356"/>
      <c r="K2" s="356"/>
      <c r="L2" s="356"/>
      <c r="M2" s="356"/>
      <c r="N2" s="356"/>
      <c r="O2" s="356"/>
      <c r="P2" s="356"/>
      <c r="Q2" s="356"/>
      <c r="R2" s="356"/>
      <c r="S2" s="356"/>
      <c r="T2" s="356"/>
      <c r="U2" s="356"/>
    </row>
    <row r="3" spans="2:29" ht="52.5" customHeight="1">
      <c r="C3" s="36"/>
      <c r="D3" s="36"/>
      <c r="E3" s="36"/>
      <c r="F3" s="36"/>
      <c r="G3" s="37"/>
      <c r="H3" s="36"/>
      <c r="I3" s="36"/>
      <c r="J3" s="36"/>
      <c r="K3" s="36"/>
      <c r="N3" s="3"/>
      <c r="P3" s="1"/>
      <c r="T3" s="2"/>
    </row>
    <row r="4" spans="2:29" s="15" customFormat="1" ht="24" customHeight="1">
      <c r="D4" s="60" t="s">
        <v>66</v>
      </c>
      <c r="E4" s="396" t="s">
        <v>232</v>
      </c>
      <c r="F4" s="397"/>
      <c r="G4" s="397"/>
      <c r="H4" s="397"/>
      <c r="I4" s="397"/>
      <c r="J4" s="397"/>
      <c r="K4" s="397"/>
      <c r="L4" s="397"/>
      <c r="M4" s="397"/>
      <c r="N4" s="397"/>
      <c r="O4" s="397"/>
      <c r="P4" s="398"/>
      <c r="Q4" s="394" t="s">
        <v>64</v>
      </c>
      <c r="R4" s="395"/>
      <c r="S4" s="385">
        <v>2023</v>
      </c>
      <c r="T4" s="386"/>
      <c r="U4" s="387"/>
    </row>
    <row r="5" spans="2:29" s="15" customFormat="1" ht="71.25" customHeight="1">
      <c r="D5" s="60" t="s">
        <v>63</v>
      </c>
      <c r="E5" s="388" t="s">
        <v>233</v>
      </c>
      <c r="F5" s="389"/>
      <c r="G5" s="389"/>
      <c r="H5" s="389"/>
      <c r="I5" s="389"/>
      <c r="J5" s="389"/>
      <c r="K5" s="389"/>
      <c r="L5" s="389"/>
      <c r="M5" s="389"/>
      <c r="N5" s="389"/>
      <c r="O5" s="389"/>
      <c r="P5" s="389"/>
      <c r="Q5" s="389"/>
      <c r="R5" s="389"/>
      <c r="S5" s="389"/>
      <c r="T5" s="389"/>
      <c r="U5" s="390"/>
    </row>
    <row r="6" spans="2:29" s="15" customFormat="1" ht="15">
      <c r="B6" s="34"/>
      <c r="C6" s="34"/>
      <c r="H6" s="33"/>
      <c r="I6" s="25"/>
      <c r="J6" s="25"/>
      <c r="O6" s="33"/>
      <c r="P6" s="33"/>
      <c r="U6" s="33"/>
    </row>
    <row r="7" spans="2:29" s="25" customFormat="1" ht="30" customHeight="1">
      <c r="B7" s="357" t="s">
        <v>61</v>
      </c>
      <c r="C7" s="357" t="s">
        <v>60</v>
      </c>
      <c r="D7" s="357" t="s">
        <v>58</v>
      </c>
      <c r="E7" s="358" t="s">
        <v>57</v>
      </c>
      <c r="F7" s="357" t="s">
        <v>56</v>
      </c>
      <c r="G7" s="357"/>
      <c r="H7" s="363" t="s">
        <v>51</v>
      </c>
      <c r="I7" s="361" t="s">
        <v>55</v>
      </c>
      <c r="J7" s="392" t="s">
        <v>54</v>
      </c>
      <c r="K7" s="393"/>
      <c r="L7" s="359" t="s">
        <v>53</v>
      </c>
      <c r="M7" s="357" t="s">
        <v>52</v>
      </c>
      <c r="N7" s="357"/>
      <c r="O7" s="363" t="s">
        <v>51</v>
      </c>
      <c r="P7" s="358" t="s">
        <v>50</v>
      </c>
      <c r="Q7" s="357" t="s">
        <v>49</v>
      </c>
      <c r="R7" s="391" t="s">
        <v>48</v>
      </c>
      <c r="S7" s="357" t="s">
        <v>47</v>
      </c>
      <c r="T7" s="361" t="s">
        <v>46</v>
      </c>
      <c r="U7" s="357" t="s">
        <v>45</v>
      </c>
      <c r="V7" s="384" t="s">
        <v>649</v>
      </c>
      <c r="W7" s="384"/>
      <c r="X7" s="382" t="s">
        <v>731</v>
      </c>
      <c r="Y7" s="383"/>
      <c r="Z7" s="382" t="s">
        <v>774</v>
      </c>
      <c r="AA7" s="383"/>
      <c r="AB7" s="382" t="s">
        <v>829</v>
      </c>
      <c r="AC7" s="383"/>
    </row>
    <row r="8" spans="2:29" s="25" customFormat="1" ht="87.75" customHeight="1">
      <c r="B8" s="357"/>
      <c r="C8" s="357"/>
      <c r="D8" s="357"/>
      <c r="E8" s="358"/>
      <c r="F8" s="31" t="s">
        <v>41</v>
      </c>
      <c r="G8" s="31" t="s">
        <v>40</v>
      </c>
      <c r="H8" s="364"/>
      <c r="I8" s="362"/>
      <c r="J8" s="30" t="s">
        <v>43</v>
      </c>
      <c r="K8" s="29" t="s">
        <v>42</v>
      </c>
      <c r="L8" s="360"/>
      <c r="M8" s="28" t="s">
        <v>41</v>
      </c>
      <c r="N8" s="27" t="s">
        <v>40</v>
      </c>
      <c r="O8" s="364"/>
      <c r="P8" s="358"/>
      <c r="Q8" s="357"/>
      <c r="R8" s="391"/>
      <c r="S8" s="357"/>
      <c r="T8" s="362"/>
      <c r="U8" s="357"/>
      <c r="V8" s="26" t="s">
        <v>626</v>
      </c>
      <c r="W8" s="26" t="s">
        <v>39</v>
      </c>
      <c r="X8" s="26" t="s">
        <v>626</v>
      </c>
      <c r="Y8" s="26" t="s">
        <v>39</v>
      </c>
      <c r="Z8" s="26" t="s">
        <v>626</v>
      </c>
      <c r="AA8" s="26" t="s">
        <v>39</v>
      </c>
      <c r="AB8" s="26" t="s">
        <v>626</v>
      </c>
      <c r="AC8" s="26" t="s">
        <v>39</v>
      </c>
    </row>
    <row r="9" spans="2:29" s="15" customFormat="1" ht="198.75" customHeight="1">
      <c r="B9" s="61" t="s">
        <v>621</v>
      </c>
      <c r="C9" s="62" t="s">
        <v>300</v>
      </c>
      <c r="D9" s="62" t="s">
        <v>234</v>
      </c>
      <c r="E9" s="18" t="s">
        <v>235</v>
      </c>
      <c r="F9" s="17">
        <v>3</v>
      </c>
      <c r="G9" s="17">
        <v>3</v>
      </c>
      <c r="H9" s="20" t="str">
        <f>INDEX([1]Listas!$L$4:$P$8,F9,G9)</f>
        <v>ALTA</v>
      </c>
      <c r="I9" s="63" t="s">
        <v>301</v>
      </c>
      <c r="J9" s="19" t="s">
        <v>12</v>
      </c>
      <c r="K9" s="44" t="str">
        <f>IF('[1]Evaluación de Controles'!F4="X","Probabilidad",IF('[1]Evaluación de Controles'!H4="X","Impacto",))</f>
        <v>Probabilidad</v>
      </c>
      <c r="L9" s="17">
        <f>'[1]Evaluación de Controles'!X4</f>
        <v>70</v>
      </c>
      <c r="M9" s="17">
        <f>IF('[1]Evaluación de Controles'!F4="X",IF(L9&gt;75,IF(F9&gt;2,F9-2,IF(F9&gt;1,F9-1,F9)),IF(L9&gt;50,IF(F9&gt;1,F9-1,F9),F9)),F9)</f>
        <v>2</v>
      </c>
      <c r="N9" s="17">
        <f>IF('[1]Evaluación de Controles'!H4="X",IF(L9&gt;75,IF(G9&gt;2,G9-2,IF(G9&gt;1,G9-1,G9)),IF(L9&gt;50,IF(G9&gt;1,G9-1,G9),G9)),G9)</f>
        <v>3</v>
      </c>
      <c r="O9" s="20" t="str">
        <f>INDEX([1]Listas!$L$4:$P$8,M9,N9)</f>
        <v>MODERADA</v>
      </c>
      <c r="P9" s="19" t="s">
        <v>11</v>
      </c>
      <c r="Q9" s="61" t="s">
        <v>302</v>
      </c>
      <c r="R9" s="18" t="s">
        <v>162</v>
      </c>
      <c r="S9" s="17" t="s">
        <v>236</v>
      </c>
      <c r="T9" s="61" t="s">
        <v>303</v>
      </c>
      <c r="U9" s="17" t="s">
        <v>304</v>
      </c>
      <c r="V9" s="68">
        <v>1</v>
      </c>
      <c r="W9" s="310" t="s">
        <v>694</v>
      </c>
      <c r="X9" s="342">
        <v>1</v>
      </c>
      <c r="Y9" s="311" t="s">
        <v>745</v>
      </c>
      <c r="Z9" s="342">
        <v>1</v>
      </c>
      <c r="AA9" s="311" t="s">
        <v>795</v>
      </c>
      <c r="AB9" s="342">
        <v>1</v>
      </c>
      <c r="AC9" s="311" t="s">
        <v>812</v>
      </c>
    </row>
    <row r="10" spans="2:29" s="15" customFormat="1" ht="147" customHeight="1">
      <c r="B10" s="365" t="s">
        <v>305</v>
      </c>
      <c r="C10" s="375" t="s">
        <v>306</v>
      </c>
      <c r="D10" s="373" t="s">
        <v>237</v>
      </c>
      <c r="E10" s="371" t="s">
        <v>14</v>
      </c>
      <c r="F10" s="373">
        <v>4</v>
      </c>
      <c r="G10" s="373">
        <v>3</v>
      </c>
      <c r="H10" s="367" t="str">
        <f>INDEX([1]Listas!$L$4:$P$8,F10,G10)</f>
        <v>ALTA</v>
      </c>
      <c r="I10" s="378" t="s">
        <v>307</v>
      </c>
      <c r="J10" s="369" t="s">
        <v>20</v>
      </c>
      <c r="K10" s="380" t="s">
        <v>41</v>
      </c>
      <c r="L10" s="373">
        <f>'[1]Evaluación de Controles'!X5</f>
        <v>10</v>
      </c>
      <c r="M10" s="373">
        <f>IF('[1]Evaluación de Controles'!F5="X",IF(L10&gt;75,IF(F10&gt;2,F10-2,IF(F10&gt;1,F10-1,F10)),IF(L10&gt;50,IF(F10&gt;1,F10-1,F10),F10)),F10)</f>
        <v>4</v>
      </c>
      <c r="N10" s="373">
        <f>IF('[1]Evaluación de Controles'!H5="X",IF(L10&gt;75,IF(G10&gt;2,G10-2,IF(G10&gt;1,G10-1,G10)),IF(L10&gt;50,IF(G10&gt;1,G10-1,G10),G10)),G10)</f>
        <v>3</v>
      </c>
      <c r="O10" s="367" t="str">
        <f>INDEX([1]Listas!$L$4:$P$8,M10,N10)</f>
        <v>ALTA</v>
      </c>
      <c r="P10" s="369" t="s">
        <v>96</v>
      </c>
      <c r="Q10" s="365" t="s">
        <v>308</v>
      </c>
      <c r="R10" s="371" t="s">
        <v>239</v>
      </c>
      <c r="S10" s="373" t="s">
        <v>238</v>
      </c>
      <c r="T10" s="365" t="s">
        <v>309</v>
      </c>
      <c r="U10" s="17" t="s">
        <v>310</v>
      </c>
      <c r="V10" s="68">
        <v>0.25</v>
      </c>
      <c r="W10" s="311" t="s">
        <v>695</v>
      </c>
      <c r="X10" s="342">
        <v>0.5</v>
      </c>
      <c r="Y10" s="311" t="s">
        <v>746</v>
      </c>
      <c r="Z10" s="342">
        <v>0.5</v>
      </c>
      <c r="AA10" s="311" t="s">
        <v>776</v>
      </c>
      <c r="AB10" s="342">
        <v>1</v>
      </c>
      <c r="AC10" s="311" t="s">
        <v>813</v>
      </c>
    </row>
    <row r="11" spans="2:29" s="15" customFormat="1" ht="105" customHeight="1">
      <c r="B11" s="366"/>
      <c r="C11" s="376"/>
      <c r="D11" s="374"/>
      <c r="E11" s="372"/>
      <c r="F11" s="374"/>
      <c r="G11" s="374"/>
      <c r="H11" s="368"/>
      <c r="I11" s="379"/>
      <c r="J11" s="370"/>
      <c r="K11" s="381"/>
      <c r="L11" s="374"/>
      <c r="M11" s="374"/>
      <c r="N11" s="374"/>
      <c r="O11" s="368"/>
      <c r="P11" s="370"/>
      <c r="Q11" s="366"/>
      <c r="R11" s="372"/>
      <c r="S11" s="374"/>
      <c r="T11" s="366"/>
      <c r="U11" s="17" t="s">
        <v>311</v>
      </c>
      <c r="V11" s="68">
        <v>0.25</v>
      </c>
      <c r="W11" s="312" t="s">
        <v>696</v>
      </c>
      <c r="X11" s="342">
        <v>0.5</v>
      </c>
      <c r="Y11" s="311" t="s">
        <v>747</v>
      </c>
      <c r="Z11" s="342">
        <v>0.5</v>
      </c>
      <c r="AA11" s="311" t="s">
        <v>747</v>
      </c>
      <c r="AB11" s="342">
        <v>1</v>
      </c>
      <c r="AC11" s="311" t="s">
        <v>747</v>
      </c>
    </row>
    <row r="12" spans="2:29" s="15" customFormat="1" ht="63" customHeight="1">
      <c r="B12" s="366"/>
      <c r="C12" s="376"/>
      <c r="D12" s="374"/>
      <c r="E12" s="372"/>
      <c r="F12" s="374"/>
      <c r="G12" s="374"/>
      <c r="H12" s="368"/>
      <c r="I12" s="379"/>
      <c r="J12" s="370"/>
      <c r="K12" s="381"/>
      <c r="L12" s="374"/>
      <c r="M12" s="374"/>
      <c r="N12" s="374"/>
      <c r="O12" s="368"/>
      <c r="P12" s="370"/>
      <c r="Q12" s="366"/>
      <c r="R12" s="372"/>
      <c r="S12" s="374"/>
      <c r="T12" s="366"/>
      <c r="U12" s="17" t="s">
        <v>312</v>
      </c>
      <c r="V12" s="68">
        <v>0.25</v>
      </c>
      <c r="W12" s="312" t="s">
        <v>697</v>
      </c>
      <c r="X12" s="342">
        <v>0.5</v>
      </c>
      <c r="Y12" s="311" t="s">
        <v>748</v>
      </c>
      <c r="Z12" s="342">
        <v>0.5</v>
      </c>
      <c r="AA12" s="311" t="s">
        <v>777</v>
      </c>
      <c r="AB12" s="342">
        <v>1</v>
      </c>
      <c r="AC12" s="311" t="s">
        <v>814</v>
      </c>
    </row>
    <row r="13" spans="2:29" s="15" customFormat="1" ht="240" customHeight="1">
      <c r="B13" s="61" t="s">
        <v>313</v>
      </c>
      <c r="C13" s="61" t="s">
        <v>314</v>
      </c>
      <c r="D13" s="17" t="s">
        <v>240</v>
      </c>
      <c r="E13" s="18" t="s">
        <v>74</v>
      </c>
      <c r="F13" s="17">
        <v>4</v>
      </c>
      <c r="G13" s="17">
        <v>3</v>
      </c>
      <c r="H13" s="20" t="str">
        <f>INDEX([1]Listas!$L$4:$P$8,F13,G13)</f>
        <v>ALTA</v>
      </c>
      <c r="I13" s="21" t="s">
        <v>241</v>
      </c>
      <c r="J13" s="19" t="s">
        <v>169</v>
      </c>
      <c r="K13" s="44" t="s">
        <v>41</v>
      </c>
      <c r="L13" s="17">
        <f>'[1]Evaluación de Controles'!X7</f>
        <v>30</v>
      </c>
      <c r="M13" s="17">
        <f>IF('[1]Evaluación de Controles'!F7="X",IF(L13&gt;75,IF(F13&gt;2,F13-2,IF(F13&gt;1,F13-1,F13)),IF(L13&gt;50,IF(F13&gt;1,F13-1,F13),F13)),F13)</f>
        <v>4</v>
      </c>
      <c r="N13" s="17">
        <f>IF('[1]Evaluación de Controles'!H7="X",IF(L13&gt;75,IF(G13&gt;2,G13-2,IF(G13&gt;1,G13-1,G13)),IF(L13&gt;50,IF(G13&gt;1,G13-1,G13),G13)),G13)</f>
        <v>3</v>
      </c>
      <c r="O13" s="20" t="str">
        <f>INDEX([1]Listas!$L$4:$P$8,M13,N13)</f>
        <v>ALTA</v>
      </c>
      <c r="P13" s="19" t="s">
        <v>11</v>
      </c>
      <c r="Q13" s="17" t="s">
        <v>315</v>
      </c>
      <c r="R13" s="18" t="s">
        <v>242</v>
      </c>
      <c r="S13" s="17" t="s">
        <v>238</v>
      </c>
      <c r="T13" s="17" t="s">
        <v>316</v>
      </c>
      <c r="U13" s="17" t="s">
        <v>317</v>
      </c>
      <c r="V13" s="68">
        <v>0.25</v>
      </c>
      <c r="W13" s="312" t="s">
        <v>732</v>
      </c>
      <c r="X13" s="342">
        <v>0.5</v>
      </c>
      <c r="Y13" s="311" t="s">
        <v>751</v>
      </c>
      <c r="Z13" s="342">
        <v>0.5</v>
      </c>
      <c r="AA13" s="311" t="s">
        <v>796</v>
      </c>
      <c r="AB13" s="342">
        <v>1</v>
      </c>
      <c r="AC13" s="311" t="s">
        <v>815</v>
      </c>
    </row>
    <row r="14" spans="2:29" s="15" customFormat="1" ht="84.75" hidden="1" customHeight="1">
      <c r="B14" s="17"/>
      <c r="C14" s="22"/>
      <c r="D14" s="17"/>
      <c r="E14" s="18"/>
      <c r="F14" s="17"/>
      <c r="G14" s="17"/>
      <c r="H14" s="20"/>
      <c r="I14" s="21"/>
      <c r="J14" s="19"/>
      <c r="K14" s="44"/>
      <c r="L14" s="17"/>
      <c r="M14" s="17"/>
      <c r="N14" s="17"/>
      <c r="O14" s="20"/>
      <c r="P14" s="19"/>
      <c r="Q14" s="17"/>
      <c r="R14" s="18"/>
      <c r="S14" s="17"/>
      <c r="T14" s="17"/>
      <c r="U14" s="17"/>
      <c r="Y14" s="344" t="s">
        <v>749</v>
      </c>
      <c r="AA14" s="344" t="s">
        <v>749</v>
      </c>
      <c r="AC14" s="344" t="s">
        <v>749</v>
      </c>
    </row>
    <row r="15" spans="2:29" s="15" customFormat="1" ht="102" hidden="1" customHeight="1">
      <c r="B15" s="17"/>
      <c r="C15" s="22"/>
      <c r="D15" s="17"/>
      <c r="E15" s="18"/>
      <c r="F15" s="17"/>
      <c r="G15" s="17"/>
      <c r="H15" s="20"/>
      <c r="I15" s="21"/>
      <c r="J15" s="19"/>
      <c r="K15" s="44"/>
      <c r="L15" s="17"/>
      <c r="M15" s="17"/>
      <c r="N15" s="17"/>
      <c r="O15" s="20"/>
      <c r="P15" s="19"/>
      <c r="Q15" s="17"/>
      <c r="R15" s="18"/>
      <c r="S15" s="17"/>
      <c r="T15" s="17"/>
      <c r="U15" s="17"/>
      <c r="Y15" s="345" t="s">
        <v>697</v>
      </c>
      <c r="AA15" s="345" t="s">
        <v>697</v>
      </c>
      <c r="AC15" s="345" t="s">
        <v>697</v>
      </c>
    </row>
    <row r="16" spans="2:29" s="15" customFormat="1" ht="15.75">
      <c r="B16" s="42"/>
      <c r="C16" s="23"/>
      <c r="D16" s="42"/>
      <c r="E16" s="45"/>
      <c r="F16" s="42"/>
      <c r="G16" s="42"/>
      <c r="H16" s="46"/>
      <c r="I16" s="47"/>
      <c r="J16" s="48"/>
      <c r="K16" s="48"/>
      <c r="L16" s="42"/>
      <c r="M16" s="42"/>
      <c r="N16" s="42"/>
      <c r="O16" s="46"/>
      <c r="P16" s="48"/>
      <c r="Q16" s="42"/>
      <c r="R16" s="45"/>
      <c r="S16" s="42"/>
      <c r="T16" s="42"/>
      <c r="U16" s="42"/>
      <c r="Y16" s="346"/>
      <c r="AA16" s="346"/>
      <c r="AC16" s="346"/>
    </row>
    <row r="17" spans="2:29" ht="15">
      <c r="F17" s="377" t="s">
        <v>6</v>
      </c>
      <c r="G17" s="377"/>
      <c r="H17" s="7">
        <f>COUNTIF(H9:H13,"BAJA")</f>
        <v>0</v>
      </c>
      <c r="I17" s="1"/>
      <c r="J17" s="1"/>
      <c r="M17" s="377" t="s">
        <v>6</v>
      </c>
      <c r="N17" s="377"/>
      <c r="O17" s="7">
        <f>COUNTIF(O9:O13,"BAJA")</f>
        <v>0</v>
      </c>
      <c r="P17" s="1"/>
      <c r="U17" s="1"/>
      <c r="Y17" s="346"/>
      <c r="AA17" s="348"/>
      <c r="AC17" s="348"/>
    </row>
    <row r="18" spans="2:29" ht="15">
      <c r="F18" s="377" t="s">
        <v>5</v>
      </c>
      <c r="G18" s="377"/>
      <c r="H18" s="7">
        <f>COUNTIF(H9:H13,"MODERADA")</f>
        <v>0</v>
      </c>
      <c r="I18" s="1"/>
      <c r="J18" s="1"/>
      <c r="M18" s="377" t="s">
        <v>5</v>
      </c>
      <c r="N18" s="377"/>
      <c r="O18" s="7">
        <f>COUNTIF(O9:O13,"MODERADA")</f>
        <v>1</v>
      </c>
      <c r="P18" s="1"/>
      <c r="U18" s="1"/>
      <c r="Y18" s="346"/>
      <c r="AA18" s="346"/>
      <c r="AC18" s="346"/>
    </row>
    <row r="19" spans="2:29" ht="27" customHeight="1">
      <c r="B19" s="49"/>
      <c r="D19" s="12"/>
      <c r="F19" s="377" t="s">
        <v>4</v>
      </c>
      <c r="G19" s="377"/>
      <c r="H19" s="7">
        <f>COUNTIF(H9:H13,"ALTA")</f>
        <v>3</v>
      </c>
      <c r="I19" s="1"/>
      <c r="J19" s="1"/>
      <c r="M19" s="377" t="s">
        <v>4</v>
      </c>
      <c r="N19" s="377"/>
      <c r="O19" s="7">
        <f>COUNTIF(O9:O13,"ALTA")</f>
        <v>2</v>
      </c>
      <c r="P19" s="1"/>
      <c r="U19" s="1"/>
      <c r="Y19" s="346" t="s">
        <v>750</v>
      </c>
      <c r="AA19" s="346" t="s">
        <v>750</v>
      </c>
      <c r="AC19" s="346" t="s">
        <v>750</v>
      </c>
    </row>
    <row r="20" spans="2:29" ht="15.75">
      <c r="B20" s="50" t="s">
        <v>3</v>
      </c>
      <c r="D20" s="10" t="s">
        <v>2</v>
      </c>
      <c r="F20" s="377" t="s">
        <v>1</v>
      </c>
      <c r="G20" s="377"/>
      <c r="H20" s="7">
        <f>COUNTIF(H9:H13,"EXTREMA")</f>
        <v>0</v>
      </c>
      <c r="I20" s="1"/>
      <c r="J20" s="1"/>
      <c r="M20" s="377" t="s">
        <v>1</v>
      </c>
      <c r="N20" s="377"/>
      <c r="O20" s="7">
        <f>COUNTIF(O9:O13,"EXTREMA")</f>
        <v>0</v>
      </c>
      <c r="P20" s="1"/>
      <c r="U20" s="1"/>
      <c r="Y20" s="346"/>
      <c r="AA20" s="346"/>
      <c r="AC20" s="346"/>
    </row>
    <row r="21" spans="2:29" ht="29.25" customHeight="1">
      <c r="B21" s="51"/>
      <c r="F21" s="52"/>
      <c r="G21" s="52"/>
      <c r="H21" s="53"/>
      <c r="I21" s="1"/>
      <c r="J21" s="1"/>
      <c r="M21" s="52"/>
      <c r="N21" s="52"/>
      <c r="O21" s="53"/>
      <c r="P21" s="1"/>
      <c r="U21" s="1"/>
      <c r="Y21" s="346"/>
      <c r="AA21" s="346"/>
      <c r="AC21" s="346"/>
    </row>
    <row r="22" spans="2:29" ht="29.25" customHeight="1">
      <c r="B22" s="54"/>
      <c r="F22" s="52"/>
      <c r="G22" s="52"/>
      <c r="H22" s="53"/>
      <c r="I22" s="1"/>
      <c r="J22" s="1"/>
      <c r="M22" s="52"/>
      <c r="N22" s="52"/>
      <c r="O22" s="53"/>
      <c r="P22" s="1"/>
      <c r="U22" s="1"/>
    </row>
    <row r="23" spans="2:29" ht="29.25" customHeight="1">
      <c r="B23" s="50"/>
      <c r="F23" s="52"/>
      <c r="G23" s="52"/>
      <c r="H23" s="53"/>
      <c r="I23" s="1"/>
      <c r="J23" s="1"/>
      <c r="M23" s="52"/>
      <c r="N23" s="52"/>
      <c r="O23" s="53"/>
      <c r="P23" s="1"/>
      <c r="U23" s="1"/>
    </row>
    <row r="24" spans="2:29" ht="15.75">
      <c r="B24" s="6"/>
      <c r="C24" s="5"/>
      <c r="D24" s="64"/>
      <c r="E24" s="64"/>
      <c r="F24" s="64"/>
    </row>
    <row r="30" spans="2:29" s="55" customFormat="1">
      <c r="I30" s="56"/>
      <c r="J30" s="56"/>
    </row>
  </sheetData>
  <mergeCells count="54">
    <mergeCell ref="AB7:AC7"/>
    <mergeCell ref="V7:W7"/>
    <mergeCell ref="H7:H8"/>
    <mergeCell ref="S4:U4"/>
    <mergeCell ref="E5:U5"/>
    <mergeCell ref="U7:U8"/>
    <mergeCell ref="R7:R8"/>
    <mergeCell ref="I7:I8"/>
    <mergeCell ref="J7:K7"/>
    <mergeCell ref="Q4:R4"/>
    <mergeCell ref="E4:P4"/>
    <mergeCell ref="Z7:AA7"/>
    <mergeCell ref="X7:Y7"/>
    <mergeCell ref="F20:G20"/>
    <mergeCell ref="M20:N20"/>
    <mergeCell ref="F19:G19"/>
    <mergeCell ref="M19:N19"/>
    <mergeCell ref="M10:M12"/>
    <mergeCell ref="F17:G17"/>
    <mergeCell ref="M17:N17"/>
    <mergeCell ref="F18:G18"/>
    <mergeCell ref="M18:N18"/>
    <mergeCell ref="N10:N12"/>
    <mergeCell ref="H10:H12"/>
    <mergeCell ref="I10:I12"/>
    <mergeCell ref="J10:J12"/>
    <mergeCell ref="K10:K12"/>
    <mergeCell ref="L10:L12"/>
    <mergeCell ref="G10:G12"/>
    <mergeCell ref="B10:B12"/>
    <mergeCell ref="C10:C12"/>
    <mergeCell ref="D10:D12"/>
    <mergeCell ref="E10:E12"/>
    <mergeCell ref="F10:F12"/>
    <mergeCell ref="T10:T12"/>
    <mergeCell ref="O10:O12"/>
    <mergeCell ref="P10:P12"/>
    <mergeCell ref="Q10:Q12"/>
    <mergeCell ref="R10:R12"/>
    <mergeCell ref="S10:S12"/>
    <mergeCell ref="B1:U1"/>
    <mergeCell ref="B2:U2"/>
    <mergeCell ref="B7:B8"/>
    <mergeCell ref="C7:C8"/>
    <mergeCell ref="D7:D8"/>
    <mergeCell ref="E7:E8"/>
    <mergeCell ref="F7:G7"/>
    <mergeCell ref="L7:L8"/>
    <mergeCell ref="M7:N7"/>
    <mergeCell ref="S7:S8"/>
    <mergeCell ref="T7:T8"/>
    <mergeCell ref="O7:O8"/>
    <mergeCell ref="P7:P8"/>
    <mergeCell ref="Q7:Q8"/>
  </mergeCells>
  <conditionalFormatting sqref="D3:E3 L3:M3">
    <cfRule type="colorScale" priority="1">
      <colorScale>
        <cfvo type="num" val="1"/>
        <cfvo type="num" val="3"/>
        <cfvo type="num" val="5"/>
        <color theme="6" tint="-0.499984740745262"/>
        <color rgb="FFFFFF00"/>
        <color rgb="FFC00000"/>
      </colorScale>
    </cfRule>
  </conditionalFormatting>
  <conditionalFormatting sqref="E6:F6 E17:E23 M17:N1048576 M6:N6 E25:F1048576 F7:G10 M9:N10 M13:N15">
    <cfRule type="colorScale" priority="25">
      <colorScale>
        <cfvo type="num" val="1"/>
        <cfvo type="num" val="3"/>
        <cfvo type="num" val="5"/>
        <color theme="6" tint="-0.499984740745262"/>
        <color rgb="FFFFFF00"/>
        <color rgb="FFC00000"/>
      </colorScale>
    </cfRule>
  </conditionalFormatting>
  <conditionalFormatting sqref="F13:G16">
    <cfRule type="colorScale" priority="19">
      <colorScale>
        <cfvo type="num" val="1"/>
        <cfvo type="num" val="3"/>
        <cfvo type="num" val="5"/>
        <color theme="6" tint="-0.499984740745262"/>
        <color rgb="FFFFFF00"/>
        <color rgb="FFC00000"/>
      </colorScale>
    </cfRule>
  </conditionalFormatting>
  <conditionalFormatting sqref="G3 N3">
    <cfRule type="cellIs" dxfId="272" priority="2" operator="equal">
      <formula>"EXTREMA"</formula>
    </cfRule>
    <cfRule type="cellIs" dxfId="271" priority="3" operator="equal">
      <formula>"ALTA"</formula>
    </cfRule>
    <cfRule type="cellIs" dxfId="270" priority="4" operator="equal">
      <formula>"MODERADA"</formula>
    </cfRule>
    <cfRule type="cellIs" dxfId="269" priority="5" operator="equal">
      <formula>"BAJA"</formula>
    </cfRule>
  </conditionalFormatting>
  <conditionalFormatting sqref="H9:H10 H13:H15 O13:O15">
    <cfRule type="cellIs" dxfId="268" priority="17" operator="equal">
      <formula>"MODERADA"</formula>
    </cfRule>
    <cfRule type="cellIs" dxfId="267" priority="18" operator="equal">
      <formula>"BAJA"</formula>
    </cfRule>
  </conditionalFormatting>
  <conditionalFormatting sqref="H9:H10 O13:O15 H13:H16">
    <cfRule type="cellIs" dxfId="266" priority="15" operator="equal">
      <formula>"EXTREMA"</formula>
    </cfRule>
    <cfRule type="cellIs" dxfId="265" priority="16" operator="equal">
      <formula>"ALTA"</formula>
    </cfRule>
  </conditionalFormatting>
  <conditionalFormatting sqref="H16">
    <cfRule type="cellIs" dxfId="264" priority="22" operator="equal">
      <formula>"MODERADA"</formula>
    </cfRule>
    <cfRule type="cellIs" dxfId="263" priority="23" operator="equal">
      <formula>"BAJA"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M16:N16">
    <cfRule type="colorScale" priority="24">
      <colorScale>
        <cfvo type="num" val="1"/>
        <cfvo type="num" val="3"/>
        <cfvo type="num" val="5"/>
        <color theme="6" tint="-0.499984740745262"/>
        <color rgb="FFFFFF00"/>
        <color rgb="FFC00000"/>
      </colorScale>
    </cfRule>
  </conditionalFormatting>
  <conditionalFormatting sqref="O7:O8">
    <cfRule type="cellIs" dxfId="262" priority="7" operator="equal">
      <formula>"EXTREMA"</formula>
    </cfRule>
    <cfRule type="cellIs" dxfId="261" priority="8" operator="equal">
      <formula>"ALTA"</formula>
    </cfRule>
    <cfRule type="cellIs" dxfId="260" priority="9" operator="equal">
      <formula>"MODERADA"</formula>
    </cfRule>
    <cfRule type="cellIs" dxfId="259" priority="10" operator="equal">
      <formula>"BAJA"</formula>
    </cfRule>
  </conditionalFormatting>
  <conditionalFormatting sqref="O9:O10">
    <cfRule type="cellIs" dxfId="258" priority="11" operator="equal">
      <formula>"EXTREMA"</formula>
    </cfRule>
    <cfRule type="cellIs" dxfId="257" priority="12" operator="equal">
      <formula>"ALTA"</formula>
    </cfRule>
    <cfRule type="cellIs" dxfId="256" priority="13" operator="equal">
      <formula>"MODERADA"</formula>
    </cfRule>
    <cfRule type="cellIs" dxfId="255" priority="14" operator="equal">
      <formula>"BAJA"</formula>
    </cfRule>
  </conditionalFormatting>
  <printOptions horizontalCentered="1"/>
  <pageMargins left="0.7" right="0.7" top="0.75" bottom="0.75" header="0.3" footer="0.3"/>
  <pageSetup paperSize="138" scale="36" orientation="landscape" r:id="rId1"/>
  <drawing r:id="rId2"/>
  <extLst>
    <ext xmlns:x14="http://schemas.microsoft.com/office/spreadsheetml/2009/9/main" uri="{CCE6A557-97BC-4b89-ADB6-D9C93CAAB3DF}">
      <x14:dataValidations xmlns:xm="http://schemas.microsoft.com/office/excel/2006/main" disablePrompts="1" count="2">
        <x14:dataValidation type="list" showInputMessage="1" showErrorMessage="1" xr:uid="{00000000-0002-0000-0000-000000000000}">
          <x14:formula1>
            <xm:f>'\\Sistemas-11\shared\Users\Usuario\Desktop\INDEPORTES 2020\CUERENTENA01\SEGUIMIENTOS INDEPORTES\SEGUIMIENTO MAPA DE RISGOS INSTITUCIONAL\[Mapa de Riesgos Procesos Apoyo al 31 Marzo 2020.xlsx]Listas'!#REF!</xm:f>
          </x14:formula1>
          <xm:sqref>E9:E10 J9:J10 J13:J15 E13:E16</xm:sqref>
        </x14:dataValidation>
        <x14:dataValidation type="list" showInputMessage="1" showErrorMessage="1" xr:uid="{00000000-0002-0000-0000-000001000000}">
          <x14:formula1>
            <xm:f>'\\Sistemas-11\shared\Users\Usuario\Desktop\INDEPORTES 2020\CUERENTENA01\SEGUIMIENTOS INDEPORTES\SEGUIMIENTO MAPA DE RISGOS INSTITUCIONAL\[Mapa de Riesgos Procesos Apoyo al 31 Marzo 2020.xlsx]Listas'!#REF!</xm:f>
          </x14:formula1>
          <xm:sqref>K9:K10 K13:K15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cols>
    <col min="1" max="1" width="28.855468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0" style="1" hidden="1" customWidth="1"/>
    <col min="27" max="27" width="44" style="1" hidden="1" customWidth="1"/>
    <col min="28" max="28" width="26" style="1" hidden="1" customWidth="1"/>
    <col min="29" max="29" width="42.85546875" style="1" hidden="1" customWidth="1"/>
    <col min="30" max="30" width="23.85546875" style="1" customWidth="1"/>
    <col min="31" max="31" width="50.140625" style="1" customWidth="1"/>
    <col min="32" max="32" width="26.28515625" style="1" hidden="1" customWidth="1"/>
    <col min="33" max="33" width="41" style="1" hidden="1" customWidth="1"/>
    <col min="34" max="16384" width="11.42578125" style="1"/>
  </cols>
  <sheetData>
    <row r="1" spans="1:33" ht="21">
      <c r="B1" s="43"/>
      <c r="C1" s="43"/>
      <c r="D1" s="43"/>
      <c r="E1" s="356" t="s">
        <v>318</v>
      </c>
      <c r="F1" s="356"/>
      <c r="G1" s="356"/>
      <c r="H1" s="356"/>
      <c r="I1" s="356"/>
      <c r="J1" s="356"/>
      <c r="K1" s="356"/>
      <c r="L1" s="356"/>
      <c r="M1" s="356"/>
      <c r="N1" s="356"/>
      <c r="O1" s="356"/>
      <c r="P1" s="356"/>
      <c r="Q1" s="356"/>
      <c r="R1" s="356"/>
      <c r="S1" s="356"/>
      <c r="T1" s="356"/>
      <c r="U1" s="356"/>
      <c r="V1" s="356"/>
      <c r="W1" s="356"/>
      <c r="X1" s="356"/>
    </row>
    <row r="2" spans="1:33" ht="21">
      <c r="B2" s="43"/>
      <c r="C2" s="43"/>
      <c r="D2" s="43"/>
      <c r="E2" s="356" t="s">
        <v>319</v>
      </c>
      <c r="F2" s="356"/>
      <c r="G2" s="356"/>
      <c r="H2" s="356"/>
      <c r="I2" s="356"/>
      <c r="J2" s="356"/>
      <c r="K2" s="356"/>
      <c r="L2" s="356"/>
      <c r="M2" s="356"/>
      <c r="N2" s="356"/>
      <c r="O2" s="356"/>
      <c r="P2" s="356"/>
      <c r="Q2" s="356"/>
      <c r="R2" s="356"/>
      <c r="S2" s="356"/>
      <c r="T2" s="356"/>
      <c r="U2" s="356"/>
      <c r="V2" s="356"/>
      <c r="W2" s="356"/>
      <c r="X2" s="356"/>
    </row>
    <row r="3" spans="1:33" ht="73.5" customHeight="1">
      <c r="B3" s="43"/>
      <c r="C3" s="43"/>
      <c r="D3" s="43"/>
      <c r="G3" s="36"/>
      <c r="H3" s="36"/>
      <c r="I3" s="36"/>
      <c r="J3" s="36"/>
      <c r="K3" s="37"/>
      <c r="L3" s="36"/>
      <c r="M3" s="36"/>
      <c r="N3" s="36"/>
      <c r="O3" s="36"/>
      <c r="P3" s="1"/>
      <c r="R3" s="3"/>
      <c r="S3" s="3"/>
      <c r="U3" s="1"/>
      <c r="V3" s="1"/>
    </row>
    <row r="4" spans="1:33" ht="21.75" thickBot="1">
      <c r="B4" s="38"/>
      <c r="C4" s="38"/>
      <c r="D4" s="59"/>
      <c r="E4" s="59"/>
      <c r="F4" s="59"/>
      <c r="G4" s="59"/>
      <c r="H4" s="59"/>
      <c r="I4" s="59"/>
      <c r="J4" s="59"/>
      <c r="K4" s="59"/>
      <c r="L4" s="59"/>
      <c r="M4" s="59"/>
      <c r="N4" s="59"/>
      <c r="O4" s="59"/>
      <c r="P4" s="59"/>
      <c r="Q4" s="59"/>
      <c r="R4" s="59"/>
      <c r="S4" s="59"/>
      <c r="T4" s="59"/>
      <c r="U4" s="38"/>
      <c r="V4" s="38"/>
      <c r="W4" s="38"/>
      <c r="X4" s="38"/>
    </row>
    <row r="5" spans="1:33" s="15" customFormat="1" ht="24" customHeight="1">
      <c r="A5" s="13"/>
      <c r="D5" s="283" t="s">
        <v>66</v>
      </c>
      <c r="E5" s="420" t="s">
        <v>112</v>
      </c>
      <c r="F5" s="420"/>
      <c r="G5" s="420"/>
      <c r="H5" s="420"/>
      <c r="I5" s="420"/>
      <c r="J5" s="420"/>
      <c r="K5" s="420"/>
      <c r="L5" s="420"/>
      <c r="M5" s="420"/>
      <c r="N5" s="420"/>
      <c r="O5" s="420"/>
      <c r="P5" s="420"/>
      <c r="Q5" s="421" t="s">
        <v>64</v>
      </c>
      <c r="R5" s="421"/>
      <c r="S5" s="422">
        <v>2022</v>
      </c>
      <c r="T5" s="422"/>
      <c r="U5" s="423"/>
      <c r="V5" s="35"/>
      <c r="X5" s="35"/>
    </row>
    <row r="6" spans="1:33" s="15" customFormat="1" ht="48.75" customHeight="1" thickBot="1">
      <c r="A6" s="13"/>
      <c r="D6" s="284" t="s">
        <v>63</v>
      </c>
      <c r="E6" s="428" t="s">
        <v>111</v>
      </c>
      <c r="F6" s="428"/>
      <c r="G6" s="428"/>
      <c r="H6" s="428"/>
      <c r="I6" s="428"/>
      <c r="J6" s="428"/>
      <c r="K6" s="428"/>
      <c r="L6" s="428"/>
      <c r="M6" s="428"/>
      <c r="N6" s="428"/>
      <c r="O6" s="428"/>
      <c r="P6" s="428"/>
      <c r="Q6" s="428"/>
      <c r="R6" s="428"/>
      <c r="S6" s="428"/>
      <c r="T6" s="428"/>
      <c r="U6" s="429"/>
      <c r="V6" s="42"/>
      <c r="X6" s="42"/>
    </row>
    <row r="7" spans="1:33" s="15" customFormat="1" ht="15">
      <c r="A7" s="13"/>
      <c r="B7" s="34"/>
      <c r="C7" s="34"/>
      <c r="H7" s="33"/>
      <c r="I7" s="25"/>
      <c r="J7" s="25"/>
      <c r="O7" s="33"/>
      <c r="P7" s="33"/>
      <c r="U7" s="33"/>
      <c r="V7" s="33"/>
      <c r="X7" s="33"/>
    </row>
    <row r="8" spans="1:33" s="25" customFormat="1" ht="39.75" customHeight="1">
      <c r="A8" s="13"/>
      <c r="B8" s="357" t="s">
        <v>61</v>
      </c>
      <c r="C8" s="357" t="s">
        <v>60</v>
      </c>
      <c r="D8" s="357" t="s">
        <v>58</v>
      </c>
      <c r="E8" s="358" t="s">
        <v>57</v>
      </c>
      <c r="F8" s="357" t="s">
        <v>56</v>
      </c>
      <c r="G8" s="357"/>
      <c r="H8" s="363" t="s">
        <v>51</v>
      </c>
      <c r="I8" s="361" t="s">
        <v>55</v>
      </c>
      <c r="J8" s="392" t="s">
        <v>54</v>
      </c>
      <c r="K8" s="393"/>
      <c r="L8" s="359" t="s">
        <v>53</v>
      </c>
      <c r="M8" s="357" t="s">
        <v>52</v>
      </c>
      <c r="N8" s="357"/>
      <c r="O8" s="363" t="s">
        <v>51</v>
      </c>
      <c r="P8" s="358" t="s">
        <v>50</v>
      </c>
      <c r="Q8" s="357" t="s">
        <v>49</v>
      </c>
      <c r="R8" s="391" t="s">
        <v>48</v>
      </c>
      <c r="S8" s="357" t="s">
        <v>47</v>
      </c>
      <c r="T8" s="361" t="s">
        <v>46</v>
      </c>
      <c r="U8" s="357" t="s">
        <v>45</v>
      </c>
      <c r="V8" s="437" t="s">
        <v>44</v>
      </c>
      <c r="W8" s="438"/>
      <c r="X8" s="437" t="s">
        <v>270</v>
      </c>
      <c r="Y8" s="439"/>
      <c r="Z8" s="384" t="s">
        <v>622</v>
      </c>
      <c r="AA8" s="384"/>
      <c r="AB8" s="384" t="s">
        <v>623</v>
      </c>
      <c r="AC8" s="384"/>
      <c r="AD8" s="384" t="s">
        <v>624</v>
      </c>
      <c r="AE8" s="384"/>
      <c r="AF8" s="384" t="s">
        <v>625</v>
      </c>
      <c r="AG8" s="384"/>
    </row>
    <row r="9" spans="1:33" s="25" customFormat="1" ht="90" customHeight="1">
      <c r="A9" s="13"/>
      <c r="B9" s="357"/>
      <c r="C9" s="357"/>
      <c r="D9" s="357"/>
      <c r="E9" s="358"/>
      <c r="F9" s="31" t="s">
        <v>41</v>
      </c>
      <c r="G9" s="31" t="s">
        <v>40</v>
      </c>
      <c r="H9" s="364"/>
      <c r="I9" s="362"/>
      <c r="J9" s="30" t="s">
        <v>43</v>
      </c>
      <c r="K9" s="29" t="s">
        <v>42</v>
      </c>
      <c r="L9" s="360"/>
      <c r="M9" s="28" t="s">
        <v>41</v>
      </c>
      <c r="N9" s="27" t="s">
        <v>40</v>
      </c>
      <c r="O9" s="364"/>
      <c r="P9" s="358"/>
      <c r="Q9" s="357"/>
      <c r="R9" s="391"/>
      <c r="S9" s="357"/>
      <c r="T9" s="362"/>
      <c r="U9" s="357"/>
      <c r="V9" s="41" t="s">
        <v>110</v>
      </c>
      <c r="W9" s="41" t="s">
        <v>39</v>
      </c>
      <c r="X9" s="41" t="s">
        <v>110</v>
      </c>
      <c r="Y9" s="41" t="s">
        <v>39</v>
      </c>
      <c r="Z9" s="26" t="s">
        <v>626</v>
      </c>
      <c r="AA9" s="26" t="s">
        <v>39</v>
      </c>
      <c r="AB9" s="26" t="s">
        <v>626</v>
      </c>
      <c r="AC9" s="26" t="s">
        <v>39</v>
      </c>
      <c r="AD9" s="26" t="s">
        <v>626</v>
      </c>
      <c r="AE9" s="26" t="s">
        <v>39</v>
      </c>
      <c r="AF9" s="26" t="s">
        <v>626</v>
      </c>
      <c r="AG9" s="26" t="s">
        <v>39</v>
      </c>
    </row>
    <row r="10" spans="1:33" s="15" customFormat="1" ht="129" customHeight="1">
      <c r="A10" s="23"/>
      <c r="B10" s="17" t="s">
        <v>109</v>
      </c>
      <c r="C10" s="22" t="s">
        <v>108</v>
      </c>
      <c r="D10" s="17" t="s">
        <v>107</v>
      </c>
      <c r="E10" s="18" t="s">
        <v>14</v>
      </c>
      <c r="F10" s="17">
        <v>3</v>
      </c>
      <c r="G10" s="17">
        <v>2</v>
      </c>
      <c r="H10" s="20" t="str">
        <f>INDEX([8]Listas!$L$4:$P$8,F10,G10)</f>
        <v>MODERADA</v>
      </c>
      <c r="I10" s="21" t="s">
        <v>106</v>
      </c>
      <c r="J10" s="19" t="s">
        <v>12</v>
      </c>
      <c r="K10" s="19" t="str">
        <f>IF('[8]Evaluación de Controles'!F43="X","Probabilidad",IF('[8]Evaluación de Controles'!H43="X","Impacto",))</f>
        <v>Probabilidad</v>
      </c>
      <c r="L10" s="17">
        <f>'[8]Evaluación de Controles'!X43</f>
        <v>60</v>
      </c>
      <c r="M10" s="17">
        <f>IF('[8]Evaluación de Controles'!F43="X",IF(L10&gt;75,IF(F10&gt;2,F10-2,IF(F10&gt;1,F10-1,F10)),IF(L10&gt;50,IF(F10&gt;1,F10-1,F10),F10)),F10)</f>
        <v>2</v>
      </c>
      <c r="N10" s="17" t="e">
        <f>IF('[8]Evaluación de Controles'!H43="X",IF(L10&gt;75,IF(G10&gt;2,G10-2,IF(G10&gt;1,G10-1,G10)),IF(L10&gt;50,IF(G10&gt;1,G10-1,G10),G10)),G10)</f>
        <v>#REF!</v>
      </c>
      <c r="O10" s="20" t="e">
        <f>INDEX([8]Listas!$L$4:$P$8,M10,N10)</f>
        <v>#REF!</v>
      </c>
      <c r="P10" s="19" t="s">
        <v>11</v>
      </c>
      <c r="Q10" s="17" t="s">
        <v>105</v>
      </c>
      <c r="R10" s="18" t="s">
        <v>94</v>
      </c>
      <c r="S10" s="17" t="s">
        <v>70</v>
      </c>
      <c r="T10" s="17" t="s">
        <v>81</v>
      </c>
      <c r="U10" s="17" t="s">
        <v>104</v>
      </c>
      <c r="V10" s="40">
        <v>0.9</v>
      </c>
      <c r="W10" s="24" t="s">
        <v>103</v>
      </c>
      <c r="X10" s="40">
        <v>0.3</v>
      </c>
      <c r="Y10" s="274" t="s">
        <v>102</v>
      </c>
      <c r="Z10" s="272">
        <v>1</v>
      </c>
      <c r="AA10" s="276" t="s">
        <v>628</v>
      </c>
      <c r="AB10" s="272">
        <v>1</v>
      </c>
      <c r="AC10" s="276" t="s">
        <v>628</v>
      </c>
      <c r="AD10" s="272">
        <v>1</v>
      </c>
      <c r="AE10" s="321" t="s">
        <v>636</v>
      </c>
      <c r="AF10" s="85"/>
      <c r="AG10" s="85"/>
    </row>
    <row r="11" spans="1:33" s="15" customFormat="1" ht="111.75" customHeight="1">
      <c r="A11" s="23"/>
      <c r="B11" s="17" t="s">
        <v>101</v>
      </c>
      <c r="C11" s="22" t="s">
        <v>100</v>
      </c>
      <c r="D11" s="17" t="s">
        <v>99</v>
      </c>
      <c r="E11" s="18" t="s">
        <v>98</v>
      </c>
      <c r="F11" s="17">
        <v>2</v>
      </c>
      <c r="G11" s="17">
        <v>3</v>
      </c>
      <c r="H11" s="20" t="str">
        <f>INDEX([8]Listas!$L$4:$P$8,F11,G11)</f>
        <v>MODERADA</v>
      </c>
      <c r="I11" s="21" t="s">
        <v>97</v>
      </c>
      <c r="J11" s="19" t="s">
        <v>12</v>
      </c>
      <c r="K11" s="19" t="str">
        <f>IF('[8]Evaluación de Controles'!F44="X","Probabilidad",IF('[8]Evaluación de Controles'!H44="X","Impacto",))</f>
        <v>Probabilidad</v>
      </c>
      <c r="L11" s="17">
        <f>'[8]Evaluación de Controles'!X44</f>
        <v>70</v>
      </c>
      <c r="M11" s="17">
        <f>IF('[8]Evaluación de Controles'!F44="X",IF(L11&gt;75,IF(F11&gt;2,F11-2,IF(F11&gt;1,F11-1,F11)),IF(L11&gt;50,IF(F11&gt;1,F11-1,F11),F11)),F11)</f>
        <v>1</v>
      </c>
      <c r="N11" s="17" t="e">
        <f>IF('[8]Evaluación de Controles'!H44="X",IF(L11&gt;75,IF(G11&gt;2,G11-2,IF(G11&gt;1,G11-1,G11)),IF(L11&gt;50,IF(G11&gt;1,G11-1,G11),G11)),G11)</f>
        <v>#REF!</v>
      </c>
      <c r="O11" s="20" t="e">
        <f>INDEX([8]Listas!$L$4:$P$8,M11,N11)</f>
        <v>#REF!</v>
      </c>
      <c r="P11" s="19" t="s">
        <v>96</v>
      </c>
      <c r="Q11" s="17" t="s">
        <v>95</v>
      </c>
      <c r="R11" s="18" t="s">
        <v>94</v>
      </c>
      <c r="S11" s="17" t="s">
        <v>93</v>
      </c>
      <c r="T11" s="17" t="s">
        <v>92</v>
      </c>
      <c r="U11" s="17" t="s">
        <v>91</v>
      </c>
      <c r="V11" s="40">
        <v>0.9</v>
      </c>
      <c r="W11" s="24" t="s">
        <v>90</v>
      </c>
      <c r="X11" s="40">
        <v>0.3</v>
      </c>
      <c r="Y11" s="275" t="s">
        <v>89</v>
      </c>
      <c r="Z11" s="272">
        <v>1</v>
      </c>
      <c r="AA11" s="277" t="s">
        <v>629</v>
      </c>
      <c r="AB11" s="272">
        <v>1</v>
      </c>
      <c r="AC11" s="277" t="s">
        <v>632</v>
      </c>
      <c r="AD11" s="272">
        <v>1</v>
      </c>
      <c r="AE11" s="322" t="s">
        <v>638</v>
      </c>
      <c r="AF11" s="85"/>
      <c r="AG11" s="85"/>
    </row>
    <row r="12" spans="1:33" s="15" customFormat="1" ht="154.5" customHeight="1">
      <c r="A12" s="23"/>
      <c r="B12" s="17" t="s">
        <v>88</v>
      </c>
      <c r="C12" s="22" t="s">
        <v>87</v>
      </c>
      <c r="D12" s="17" t="s">
        <v>86</v>
      </c>
      <c r="E12" s="18" t="s">
        <v>85</v>
      </c>
      <c r="F12" s="17">
        <v>3</v>
      </c>
      <c r="G12" s="17">
        <v>2</v>
      </c>
      <c r="H12" s="20" t="str">
        <f>INDEX([8]Listas!$L$4:$P$8,F12,G12)</f>
        <v>MODERADA</v>
      </c>
      <c r="I12" s="21" t="s">
        <v>84</v>
      </c>
      <c r="J12" s="19" t="s">
        <v>12</v>
      </c>
      <c r="K12" s="19" t="str">
        <f>IF('[8]Evaluación de Controles'!F45="X","Probabilidad",IF('[8]Evaluación de Controles'!H45="X","Impacto",))</f>
        <v>Probabilidad</v>
      </c>
      <c r="L12" s="17">
        <f>'[8]Evaluación de Controles'!X45</f>
        <v>70</v>
      </c>
      <c r="M12" s="17">
        <f>IF('[8]Evaluación de Controles'!F45="X",IF(L12&gt;75,IF(F12&gt;2,F12-2,IF(F12&gt;1,F12-1,F12)),IF(L12&gt;50,IF(F12&gt;1,F12-1,F12),F12)),F12)</f>
        <v>2</v>
      </c>
      <c r="N12" s="17" t="e">
        <f>IF('[8]Evaluación de Controles'!H45="X",IF(L12&gt;75,IF(G12&gt;2,G12-2,IF(G12&gt;1,G12-1,G12)),IF(L12&gt;50,IF(G12&gt;1,G12-1,G12),G12)),G12)</f>
        <v>#REF!</v>
      </c>
      <c r="O12" s="20" t="e">
        <f>INDEX([8]Listas!$L$4:$P$8,M12,N12)</f>
        <v>#REF!</v>
      </c>
      <c r="P12" s="19" t="s">
        <v>11</v>
      </c>
      <c r="Q12" s="17" t="s">
        <v>83</v>
      </c>
      <c r="R12" s="18" t="s">
        <v>82</v>
      </c>
      <c r="S12" s="17" t="s">
        <v>70</v>
      </c>
      <c r="T12" s="17" t="s">
        <v>81</v>
      </c>
      <c r="U12" s="17" t="s">
        <v>80</v>
      </c>
      <c r="V12" s="40">
        <v>0.9</v>
      </c>
      <c r="W12" s="24" t="s">
        <v>79</v>
      </c>
      <c r="X12" s="40">
        <v>0.3</v>
      </c>
      <c r="Y12" s="274" t="s">
        <v>78</v>
      </c>
      <c r="Z12" s="272">
        <v>0.8</v>
      </c>
      <c r="AA12" s="276" t="s">
        <v>630</v>
      </c>
      <c r="AB12" s="272">
        <v>0.5</v>
      </c>
      <c r="AC12" s="276" t="s">
        <v>633</v>
      </c>
      <c r="AD12" s="272">
        <v>0.5</v>
      </c>
      <c r="AE12" s="321" t="s">
        <v>635</v>
      </c>
      <c r="AF12" s="85"/>
      <c r="AG12" s="85"/>
    </row>
    <row r="13" spans="1:33" s="15" customFormat="1" ht="154.5" customHeight="1">
      <c r="A13" s="23"/>
      <c r="B13" s="17" t="s">
        <v>77</v>
      </c>
      <c r="C13" s="22" t="s">
        <v>76</v>
      </c>
      <c r="D13" s="17" t="s">
        <v>75</v>
      </c>
      <c r="E13" s="18" t="s">
        <v>74</v>
      </c>
      <c r="F13" s="17">
        <v>1</v>
      </c>
      <c r="G13" s="17">
        <v>2</v>
      </c>
      <c r="H13" s="20" t="str">
        <f>INDEX([8]Listas!$L$4:$P$8,F13,G13)</f>
        <v>BAJA</v>
      </c>
      <c r="I13" s="21" t="s">
        <v>73</v>
      </c>
      <c r="J13" s="19" t="s">
        <v>12</v>
      </c>
      <c r="K13" s="19" t="str">
        <f>IF('[8]Evaluación de Controles'!F46="X","Probabilidad",IF('[8]Evaluación de Controles'!H46="X","Impacto",))</f>
        <v>Probabilidad</v>
      </c>
      <c r="L13" s="17">
        <f>'[8]Evaluación de Controles'!X46</f>
        <v>70</v>
      </c>
      <c r="M13" s="17">
        <f>IF('[8]Evaluación de Controles'!F46="X",IF(L13&gt;75,IF(F13&gt;2,F13-2,IF(F13&gt;1,F13-1,F13)),IF(L13&gt;50,IF(F13&gt;1,F13-1,F13),F13)),F13)</f>
        <v>1</v>
      </c>
      <c r="N13" s="17" t="e">
        <f>IF('[8]Evaluación de Controles'!H46="X",IF(L13&gt;75,IF(G13&gt;2,G13-2,IF(G13&gt;1,G13-1,G13)),IF(L13&gt;50,IF(G13&gt;1,G13-1,G13),G13)),G13)</f>
        <v>#REF!</v>
      </c>
      <c r="O13" s="20" t="e">
        <f>INDEX([8]Listas!$L$4:$P$8,M13,N13)</f>
        <v>#REF!</v>
      </c>
      <c r="P13" s="19" t="s">
        <v>11</v>
      </c>
      <c r="Q13" s="17" t="s">
        <v>72</v>
      </c>
      <c r="R13" s="18" t="s">
        <v>71</v>
      </c>
      <c r="S13" s="17" t="s">
        <v>70</v>
      </c>
      <c r="T13" s="17" t="s">
        <v>69</v>
      </c>
      <c r="U13" s="17" t="s">
        <v>68</v>
      </c>
      <c r="V13" s="40">
        <v>0.9</v>
      </c>
      <c r="W13" s="24" t="s">
        <v>67</v>
      </c>
      <c r="X13" s="40">
        <v>0.3</v>
      </c>
      <c r="Y13" s="274" t="s">
        <v>271</v>
      </c>
      <c r="Z13" s="272">
        <v>1</v>
      </c>
      <c r="AA13" s="276" t="s">
        <v>631</v>
      </c>
      <c r="AB13" s="272">
        <v>1</v>
      </c>
      <c r="AC13" s="276" t="s">
        <v>634</v>
      </c>
      <c r="AD13" s="272">
        <v>1</v>
      </c>
      <c r="AE13" s="321" t="s">
        <v>637</v>
      </c>
      <c r="AF13" s="85"/>
      <c r="AG13" s="85"/>
    </row>
    <row r="14" spans="1:33" s="15" customFormat="1" ht="99" hidden="1" customHeight="1">
      <c r="A14" s="23"/>
      <c r="B14" s="17"/>
      <c r="C14" s="22"/>
      <c r="D14" s="17"/>
      <c r="E14" s="18"/>
      <c r="F14" s="17"/>
      <c r="G14" s="17"/>
      <c r="H14" s="20"/>
      <c r="I14" s="21"/>
      <c r="J14" s="19"/>
      <c r="K14" s="19"/>
      <c r="L14" s="17"/>
      <c r="M14" s="17"/>
      <c r="N14" s="17"/>
      <c r="O14" s="20"/>
      <c r="P14" s="19"/>
      <c r="Q14" s="17"/>
      <c r="R14" s="18"/>
      <c r="S14" s="17"/>
      <c r="T14" s="17"/>
      <c r="U14" s="17"/>
      <c r="V14" s="39"/>
      <c r="W14" s="16"/>
      <c r="X14" s="39"/>
      <c r="Y14" s="16"/>
    </row>
    <row r="15" spans="1:33" s="15" customFormat="1" ht="109.5" hidden="1" customHeight="1">
      <c r="A15" s="23"/>
      <c r="B15" s="17"/>
      <c r="C15" s="22"/>
      <c r="D15" s="17"/>
      <c r="E15" s="18"/>
      <c r="F15" s="17"/>
      <c r="G15" s="17"/>
      <c r="H15" s="20"/>
      <c r="I15" s="21"/>
      <c r="J15" s="19"/>
      <c r="K15" s="19"/>
      <c r="L15" s="17"/>
      <c r="M15" s="17"/>
      <c r="N15" s="17"/>
      <c r="O15" s="20"/>
      <c r="P15" s="19"/>
      <c r="Q15" s="17"/>
      <c r="R15" s="18"/>
      <c r="S15" s="17"/>
      <c r="T15" s="17"/>
      <c r="U15" s="17"/>
      <c r="V15" s="39"/>
      <c r="W15" s="16"/>
      <c r="X15" s="39"/>
      <c r="Y15" s="16"/>
    </row>
    <row r="16" spans="1:33">
      <c r="C16" s="14"/>
      <c r="L16" s="8"/>
    </row>
    <row r="17" spans="2:24">
      <c r="B17" s="9"/>
      <c r="C17" s="9"/>
      <c r="D17" s="9"/>
      <c r="E17" s="9"/>
      <c r="F17" s="377" t="s">
        <v>6</v>
      </c>
      <c r="G17" s="377"/>
      <c r="H17" s="7">
        <f>COUNTIF(H10:H13,"BAJA")</f>
        <v>1</v>
      </c>
      <c r="L17" s="8"/>
      <c r="M17" s="377" t="s">
        <v>6</v>
      </c>
      <c r="N17" s="377"/>
      <c r="O17" s="7">
        <f>COUNTIF(O10:O13,"BAJA")</f>
        <v>0</v>
      </c>
      <c r="V17" s="1"/>
      <c r="X17" s="1"/>
    </row>
    <row r="18" spans="2:24">
      <c r="B18" s="412"/>
      <c r="C18" s="412"/>
      <c r="D18" s="412"/>
      <c r="E18" s="412"/>
      <c r="F18" s="377" t="s">
        <v>5</v>
      </c>
      <c r="G18" s="377"/>
      <c r="H18" s="7">
        <f>COUNTIF(H10:H13,"MODERADA")</f>
        <v>3</v>
      </c>
      <c r="L18" s="9"/>
      <c r="M18" s="377" t="s">
        <v>5</v>
      </c>
      <c r="N18" s="377"/>
      <c r="O18" s="7">
        <f>COUNTIF(O10:O13,"MODERADA")</f>
        <v>0</v>
      </c>
      <c r="V18" s="1"/>
      <c r="X18" s="1"/>
    </row>
    <row r="19" spans="2:24">
      <c r="B19" s="12"/>
      <c r="D19" s="12"/>
      <c r="F19" s="377" t="s">
        <v>4</v>
      </c>
      <c r="G19" s="377"/>
      <c r="H19" s="7">
        <f>COUNTIF(H10:H13,"ALTA")</f>
        <v>0</v>
      </c>
      <c r="M19" s="377" t="s">
        <v>4</v>
      </c>
      <c r="N19" s="377"/>
      <c r="O19" s="7">
        <f>COUNTIF(O10:O13,"ALTA")</f>
        <v>0</v>
      </c>
      <c r="P19" s="1"/>
      <c r="U19" s="1"/>
      <c r="V19" s="1"/>
      <c r="X19" s="1"/>
    </row>
    <row r="20" spans="2:24" ht="15.75">
      <c r="B20" s="11" t="s">
        <v>3</v>
      </c>
      <c r="D20" s="10" t="s">
        <v>2</v>
      </c>
      <c r="F20" s="377" t="s">
        <v>1</v>
      </c>
      <c r="G20" s="377"/>
      <c r="H20" s="7">
        <f>COUNTIF(H10:H13,"EXTREMA")</f>
        <v>0</v>
      </c>
      <c r="M20" s="377" t="s">
        <v>1</v>
      </c>
      <c r="N20" s="377"/>
      <c r="O20" s="7">
        <f>COUNTIF(O10:O13,"EXTREMA")</f>
        <v>0</v>
      </c>
      <c r="P20" s="1"/>
      <c r="U20" s="1"/>
      <c r="V20" s="1"/>
      <c r="X20" s="1"/>
    </row>
    <row r="21" spans="2:24">
      <c r="L21" s="1" t="s">
        <v>0</v>
      </c>
      <c r="O21" s="1"/>
      <c r="P21" s="1"/>
      <c r="U21" s="1"/>
      <c r="V21" s="1"/>
      <c r="X21" s="1"/>
    </row>
    <row r="22" spans="2:24" ht="15.75">
      <c r="B22" s="6"/>
      <c r="C22" s="5"/>
      <c r="O22" s="1"/>
      <c r="P22" s="1"/>
      <c r="U22" s="1"/>
      <c r="V22" s="1"/>
      <c r="X22" s="1"/>
    </row>
    <row r="23" spans="2:24">
      <c r="O23" s="1"/>
      <c r="P23" s="1"/>
      <c r="U23" s="1"/>
      <c r="V23" s="1"/>
      <c r="X23" s="1"/>
    </row>
    <row r="24" spans="2:24">
      <c r="O24" s="1"/>
      <c r="P24" s="1"/>
      <c r="U24" s="1"/>
      <c r="V24" s="1"/>
      <c r="X24" s="1"/>
    </row>
    <row r="25" spans="2:24">
      <c r="O25" s="1"/>
      <c r="P25" s="1"/>
      <c r="U25" s="1"/>
      <c r="V25" s="1"/>
      <c r="X25" s="1"/>
    </row>
    <row r="26" spans="2:24">
      <c r="O26" s="1"/>
      <c r="P26" s="1"/>
      <c r="U26" s="1"/>
      <c r="V26" s="1"/>
      <c r="X26" s="1"/>
    </row>
    <row r="27" spans="2:24">
      <c r="O27" s="1"/>
      <c r="P27" s="1"/>
      <c r="U27" s="1"/>
      <c r="V27" s="1"/>
      <c r="X27" s="1"/>
    </row>
    <row r="28" spans="2:24">
      <c r="O28" s="1"/>
      <c r="P28" s="1"/>
      <c r="U28" s="1"/>
      <c r="V28" s="1"/>
      <c r="X28" s="1"/>
    </row>
    <row r="29" spans="2:24">
      <c r="O29" s="1"/>
      <c r="P29" s="1"/>
      <c r="U29" s="1"/>
      <c r="V29" s="1"/>
      <c r="X29" s="1"/>
    </row>
    <row r="30" spans="2:24">
      <c r="O30" s="1"/>
      <c r="P30" s="1"/>
      <c r="U30" s="1"/>
      <c r="V30" s="1"/>
      <c r="X30" s="1"/>
    </row>
    <row r="31" spans="2:24">
      <c r="O31" s="1"/>
      <c r="P31" s="1"/>
      <c r="U31" s="1"/>
      <c r="V31" s="1"/>
      <c r="X31" s="1"/>
    </row>
    <row r="32" spans="2:24">
      <c r="O32" s="1"/>
      <c r="P32" s="1"/>
      <c r="U32" s="1"/>
      <c r="V32" s="1"/>
      <c r="X32" s="1"/>
    </row>
    <row r="33" spans="8:24">
      <c r="O33" s="1"/>
      <c r="P33" s="1"/>
      <c r="U33" s="1"/>
      <c r="V33" s="1"/>
      <c r="X33" s="1"/>
    </row>
    <row r="34" spans="8:24">
      <c r="O34" s="1"/>
      <c r="P34" s="1"/>
      <c r="U34" s="1"/>
      <c r="V34" s="1"/>
      <c r="X34" s="1"/>
    </row>
    <row r="35" spans="8:24">
      <c r="H35" s="1"/>
      <c r="I35" s="1"/>
      <c r="J35" s="1"/>
      <c r="O35" s="1"/>
      <c r="P35" s="1"/>
      <c r="U35" s="1"/>
      <c r="V35" s="1"/>
      <c r="X35" s="1"/>
    </row>
    <row r="36" spans="8:24">
      <c r="H36" s="1"/>
      <c r="I36" s="1"/>
      <c r="J36" s="1"/>
      <c r="O36" s="1"/>
      <c r="P36" s="1"/>
      <c r="U36" s="1"/>
      <c r="V36" s="1"/>
      <c r="X36" s="1"/>
    </row>
    <row r="37" spans="8:24">
      <c r="H37" s="1"/>
      <c r="I37" s="1"/>
      <c r="J37" s="1"/>
      <c r="O37" s="1"/>
      <c r="P37" s="1"/>
      <c r="U37" s="1"/>
      <c r="V37" s="1"/>
      <c r="X37" s="1"/>
    </row>
    <row r="38" spans="8:24">
      <c r="H38" s="1"/>
      <c r="I38" s="1"/>
      <c r="J38" s="1"/>
      <c r="O38" s="1"/>
      <c r="P38" s="1"/>
      <c r="U38" s="1"/>
      <c r="V38" s="1"/>
      <c r="X38" s="1"/>
    </row>
    <row r="39" spans="8:24">
      <c r="H39" s="1"/>
      <c r="I39" s="1"/>
      <c r="J39" s="1"/>
      <c r="O39" s="1"/>
      <c r="P39" s="1"/>
      <c r="U39" s="1"/>
      <c r="V39" s="1"/>
      <c r="X39" s="1"/>
    </row>
    <row r="40" spans="8:24">
      <c r="H40" s="1"/>
      <c r="I40" s="1"/>
      <c r="J40" s="1"/>
      <c r="O40" s="1"/>
      <c r="P40" s="1"/>
      <c r="U40" s="1"/>
      <c r="V40" s="1"/>
      <c r="X40" s="1"/>
    </row>
    <row r="41" spans="8:24">
      <c r="H41" s="1"/>
      <c r="I41" s="1"/>
      <c r="J41" s="1"/>
      <c r="O41" s="1"/>
      <c r="P41" s="1"/>
      <c r="U41" s="1"/>
      <c r="V41" s="1"/>
      <c r="X41" s="1"/>
    </row>
    <row r="42" spans="8:24">
      <c r="H42" s="1"/>
      <c r="I42" s="1"/>
      <c r="J42" s="1"/>
      <c r="O42" s="1"/>
      <c r="P42" s="1"/>
      <c r="U42" s="1"/>
      <c r="V42" s="1"/>
      <c r="X42" s="1"/>
    </row>
    <row r="43" spans="8:24">
      <c r="H43" s="1"/>
      <c r="I43" s="1"/>
      <c r="J43" s="1"/>
      <c r="O43" s="1"/>
      <c r="P43" s="1"/>
      <c r="U43" s="1"/>
      <c r="V43" s="1"/>
      <c r="X43" s="1"/>
    </row>
    <row r="44" spans="8:24">
      <c r="H44" s="1"/>
      <c r="I44" s="1"/>
      <c r="J44" s="1"/>
      <c r="O44" s="1"/>
      <c r="P44" s="1"/>
      <c r="U44" s="1"/>
      <c r="V44" s="1"/>
      <c r="X44" s="1"/>
    </row>
    <row r="45" spans="8:24">
      <c r="H45" s="1"/>
      <c r="I45" s="1"/>
      <c r="J45" s="1"/>
      <c r="O45" s="1"/>
      <c r="P45" s="1"/>
      <c r="U45" s="1"/>
      <c r="V45" s="1"/>
      <c r="X45" s="1"/>
    </row>
    <row r="46" spans="8:24">
      <c r="H46" s="1"/>
      <c r="I46" s="1"/>
      <c r="J46" s="1"/>
      <c r="O46" s="1"/>
      <c r="P46" s="1"/>
      <c r="U46" s="1"/>
      <c r="V46" s="1"/>
      <c r="X46" s="1"/>
    </row>
    <row r="47" spans="8:24">
      <c r="H47" s="1"/>
      <c r="I47" s="1"/>
      <c r="J47" s="1"/>
      <c r="O47" s="1"/>
      <c r="P47" s="1"/>
      <c r="U47" s="1"/>
      <c r="V47" s="1"/>
      <c r="X47" s="1"/>
    </row>
    <row r="48" spans="8:24">
      <c r="H48" s="1"/>
      <c r="I48" s="1"/>
      <c r="J48" s="1"/>
      <c r="O48" s="1"/>
      <c r="P48" s="1"/>
      <c r="U48" s="1"/>
      <c r="V48" s="1"/>
      <c r="X48" s="1"/>
    </row>
    <row r="49" spans="8:24">
      <c r="H49" s="1"/>
      <c r="I49" s="1"/>
      <c r="J49" s="1"/>
      <c r="O49" s="1"/>
      <c r="P49" s="1"/>
      <c r="U49" s="1"/>
      <c r="V49" s="1"/>
      <c r="X49" s="1"/>
    </row>
    <row r="50" spans="8:24">
      <c r="H50" s="1"/>
      <c r="I50" s="1"/>
      <c r="J50" s="1"/>
      <c r="O50" s="1"/>
      <c r="P50" s="1"/>
      <c r="U50" s="1"/>
      <c r="V50" s="1"/>
      <c r="X50" s="1"/>
    </row>
    <row r="51" spans="8:24">
      <c r="H51" s="1"/>
      <c r="I51" s="1"/>
      <c r="J51" s="1"/>
      <c r="O51" s="1"/>
      <c r="P51" s="1"/>
      <c r="U51" s="1"/>
      <c r="V51" s="1"/>
      <c r="X51" s="1"/>
    </row>
    <row r="52" spans="8:24">
      <c r="H52" s="1"/>
      <c r="I52" s="1"/>
      <c r="J52" s="1"/>
      <c r="O52" s="1"/>
      <c r="P52" s="1"/>
      <c r="U52" s="1"/>
      <c r="V52" s="1"/>
      <c r="X52" s="1"/>
    </row>
    <row r="53" spans="8:24">
      <c r="H53" s="1"/>
      <c r="I53" s="1"/>
      <c r="J53" s="1"/>
      <c r="O53" s="1"/>
      <c r="P53" s="1"/>
      <c r="U53" s="1"/>
      <c r="V53" s="1"/>
      <c r="X53" s="1"/>
    </row>
    <row r="54" spans="8:24">
      <c r="H54" s="1"/>
      <c r="I54" s="1"/>
      <c r="J54" s="1"/>
      <c r="O54" s="1"/>
      <c r="P54" s="1"/>
      <c r="U54" s="1"/>
      <c r="V54" s="1"/>
      <c r="X54" s="1"/>
    </row>
    <row r="55" spans="8:24">
      <c r="H55" s="1"/>
      <c r="I55" s="1"/>
      <c r="J55" s="1"/>
      <c r="O55" s="1"/>
      <c r="P55" s="1"/>
      <c r="U55" s="1"/>
      <c r="V55" s="1"/>
      <c r="X55" s="1"/>
    </row>
    <row r="56" spans="8:24">
      <c r="H56" s="1"/>
      <c r="I56" s="1"/>
      <c r="J56" s="1"/>
      <c r="O56" s="1"/>
      <c r="P56" s="1"/>
      <c r="U56" s="1"/>
      <c r="V56" s="1"/>
      <c r="X56" s="1"/>
    </row>
    <row r="57" spans="8:24">
      <c r="H57" s="1"/>
      <c r="I57" s="1"/>
      <c r="J57" s="1"/>
      <c r="O57" s="1"/>
      <c r="P57" s="1"/>
      <c r="U57" s="1"/>
    </row>
    <row r="58" spans="8:24">
      <c r="H58" s="1"/>
      <c r="I58" s="1"/>
      <c r="J58" s="1"/>
      <c r="O58" s="1"/>
      <c r="P58" s="1"/>
      <c r="U58" s="1"/>
    </row>
  </sheetData>
  <mergeCells count="38">
    <mergeCell ref="AD8:AE8"/>
    <mergeCell ref="AF8:AG8"/>
    <mergeCell ref="E5:P5"/>
    <mergeCell ref="Q5:R5"/>
    <mergeCell ref="S5:U5"/>
    <mergeCell ref="AB8:AC8"/>
    <mergeCell ref="Z8:AA8"/>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B18:E18"/>
    <mergeCell ref="M8:N8"/>
    <mergeCell ref="O8:O9"/>
    <mergeCell ref="F17:G17"/>
    <mergeCell ref="F18:G18"/>
    <mergeCell ref="L8:L9"/>
    <mergeCell ref="B8:B9"/>
    <mergeCell ref="C8:C9"/>
    <mergeCell ref="D8:D9"/>
    <mergeCell ref="I8:I9"/>
    <mergeCell ref="F19:G19"/>
    <mergeCell ref="F20:G20"/>
    <mergeCell ref="M17:N17"/>
    <mergeCell ref="M18:N18"/>
    <mergeCell ref="M19:N19"/>
    <mergeCell ref="M20:N20"/>
  </mergeCells>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F17:F20">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H7">
    <cfRule type="cellIs" dxfId="78" priority="68" operator="equal">
      <formula>"BAJA"</formula>
    </cfRule>
    <cfRule type="cellIs" dxfId="77" priority="67" operator="equal">
      <formula>"MODERADA"</formula>
    </cfRule>
    <cfRule type="cellIs" dxfId="76" priority="66" operator="equal">
      <formula>"ALTA"</formula>
    </cfRule>
    <cfRule type="cellIs" dxfId="75" priority="65" operator="equal">
      <formula>"EXTREMA"</formula>
    </cfRule>
  </conditionalFormatting>
  <conditionalFormatting sqref="H10:H15 O10:O15">
    <cfRule type="cellIs" dxfId="74" priority="12" operator="equal">
      <formula>"EXTREMA"</formula>
    </cfRule>
    <cfRule type="cellIs" dxfId="73" priority="13" operator="equal">
      <formula>"ALTA"</formula>
    </cfRule>
    <cfRule type="cellIs" dxfId="72" priority="14" operator="equal">
      <formula>"MODERADA"</formula>
    </cfRule>
    <cfRule type="cellIs" dxfId="71" priority="15" operator="equal">
      <formula>"BAJA"</formula>
    </cfRule>
  </conditionalFormatting>
  <conditionalFormatting sqref="H16:H1048576">
    <cfRule type="cellIs" dxfId="70" priority="43" operator="equal">
      <formula>"BAJA"</formula>
    </cfRule>
    <cfRule type="cellIs" dxfId="69" priority="42" operator="equal">
      <formula>"MODERADA"</formula>
    </cfRule>
    <cfRule type="cellIs" dxfId="68" priority="41" operator="equal">
      <formula>"ALTA"</formula>
    </cfRule>
    <cfRule type="cellIs" dxfId="67" priority="40"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66" priority="5" operator="equal">
      <formula>"BAJA"</formula>
    </cfRule>
    <cfRule type="cellIs" dxfId="65" priority="4" operator="equal">
      <formula>"MODERADA"</formula>
    </cfRule>
    <cfRule type="cellIs" dxfId="64" priority="3" operator="equal">
      <formula>"ALTA"</formula>
    </cfRule>
    <cfRule type="cellIs" dxfId="63" priority="2" operator="equal">
      <formula>"EXTREMA"</formula>
    </cfRule>
  </conditionalFormatting>
  <conditionalFormatting sqref="M17:M20">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O7:O9">
    <cfRule type="cellIs" dxfId="62" priority="10" operator="equal">
      <formula>"BAJA"</formula>
    </cfRule>
    <cfRule type="cellIs" dxfId="61" priority="9" operator="equal">
      <formula>"MODERADA"</formula>
    </cfRule>
    <cfRule type="cellIs" dxfId="60" priority="8" operator="equal">
      <formula>"ALTA"</formula>
    </cfRule>
    <cfRule type="cellIs" dxfId="59" priority="7" operator="equal">
      <formula>"EXTREMA"</formula>
    </cfRule>
  </conditionalFormatting>
  <conditionalFormatting sqref="O16:O1048576">
    <cfRule type="cellIs" dxfId="58" priority="18" operator="equal">
      <formula>"MODERADA"</formula>
    </cfRule>
    <cfRule type="cellIs" dxfId="57" priority="17" operator="equal">
      <formula>"ALTA"</formula>
    </cfRule>
    <cfRule type="cellIs" dxfId="56" priority="16" operator="equal">
      <formula>"EXTREMA"</formula>
    </cfRule>
    <cfRule type="cellIs" dxfId="55" priority="19" operator="equal">
      <formula>"BAJA"</formula>
    </cfRule>
  </conditionalFormatting>
  <printOptions horizontalCentered="1"/>
  <pageMargins left="0.31496062992125984" right="0.11811023622047245" top="0.35433070866141736" bottom="0.35433070866141736" header="0.31496062992125984" footer="0.31496062992125984"/>
  <pageSetup paperSize="5" scale="49" fitToHeight="0"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autoPageBreaks="0" fitToPage="1"/>
  </sheetPr>
  <dimension ref="A1:AC56"/>
  <sheetViews>
    <sheetView showGridLines="0" topLeftCell="T11" zoomScale="60" zoomScaleNormal="60" zoomScaleSheetLayoutView="40" workbookViewId="0">
      <selection activeCell="AC12" sqref="AC12"/>
    </sheetView>
  </sheetViews>
  <sheetFormatPr baseColWidth="10" defaultColWidth="11.42578125" defaultRowHeight="12"/>
  <cols>
    <col min="1" max="1" width="28.7109375" style="1" customWidth="1"/>
    <col min="2" max="2" width="21.7109375" style="1" customWidth="1"/>
    <col min="3" max="3" width="28.42578125" style="1" customWidth="1"/>
    <col min="4" max="4" width="28" style="1" customWidth="1"/>
    <col min="5" max="7" width="6.7109375" style="1" customWidth="1"/>
    <col min="8" max="8" width="6.7109375" style="3" customWidth="1"/>
    <col min="9" max="9" width="33.85546875" style="4" customWidth="1"/>
    <col min="10" max="10" width="6.7109375" style="4" customWidth="1"/>
    <col min="11" max="11" width="6.7109375" style="1" customWidth="1"/>
    <col min="12" max="12" width="7.28515625" style="1" customWidth="1"/>
    <col min="13" max="13" width="8.42578125" style="1" bestFit="1" customWidth="1"/>
    <col min="14" max="14" width="12.5703125" style="1" customWidth="1"/>
    <col min="15" max="15" width="8.7109375" style="3" customWidth="1"/>
    <col min="16" max="16" width="6.7109375" style="3" customWidth="1"/>
    <col min="17" max="17" width="24.7109375" style="1" customWidth="1"/>
    <col min="18" max="18" width="6.7109375" style="1" customWidth="1"/>
    <col min="19" max="19" width="23.140625" style="1" customWidth="1"/>
    <col min="20" max="20" width="16.7109375" style="1" customWidth="1"/>
    <col min="21" max="21" width="16.7109375" style="2" customWidth="1"/>
    <col min="22" max="22" width="18.28515625" style="1" hidden="1" customWidth="1"/>
    <col min="23" max="23" width="65.5703125" style="1" hidden="1" customWidth="1"/>
    <col min="24" max="24" width="18.28515625" style="1" hidden="1" customWidth="1"/>
    <col min="25" max="25" width="86.7109375" style="1" hidden="1" customWidth="1"/>
    <col min="26" max="26" width="18.28515625" style="1" bestFit="1" customWidth="1"/>
    <col min="27" max="27" width="78.42578125" style="1" bestFit="1" customWidth="1"/>
    <col min="28" max="28" width="18.28515625" style="1" bestFit="1" customWidth="1"/>
    <col min="29" max="29" width="74" style="1" bestFit="1" customWidth="1"/>
    <col min="30" max="16384" width="11.42578125" style="1"/>
  </cols>
  <sheetData>
    <row r="1" spans="1:29" ht="113.25" customHeight="1">
      <c r="B1" s="356"/>
      <c r="C1" s="356"/>
      <c r="D1" s="38"/>
      <c r="E1" s="441" t="s">
        <v>647</v>
      </c>
      <c r="F1" s="442"/>
      <c r="G1" s="442"/>
      <c r="H1" s="442"/>
      <c r="I1" s="442"/>
      <c r="J1" s="442"/>
      <c r="K1" s="442"/>
      <c r="L1" s="442"/>
      <c r="M1" s="442"/>
      <c r="N1" s="442"/>
      <c r="O1" s="442"/>
      <c r="P1" s="442"/>
      <c r="Q1" s="442"/>
      <c r="R1" s="442"/>
      <c r="S1" s="442"/>
      <c r="T1" s="442"/>
      <c r="U1" s="442"/>
    </row>
    <row r="2" spans="1:29" ht="21">
      <c r="B2" s="43"/>
      <c r="C2" s="43"/>
      <c r="D2" s="36"/>
      <c r="E2" s="36"/>
      <c r="F2" s="36"/>
      <c r="G2" s="36"/>
      <c r="H2" s="37"/>
      <c r="I2" s="36"/>
      <c r="J2" s="36"/>
      <c r="K2" s="36"/>
      <c r="L2" s="36"/>
    </row>
    <row r="3" spans="1:29" s="15" customFormat="1" ht="24" customHeight="1">
      <c r="A3" s="13"/>
      <c r="D3" s="326" t="s">
        <v>66</v>
      </c>
      <c r="E3" s="414" t="s">
        <v>112</v>
      </c>
      <c r="F3" s="414"/>
      <c r="G3" s="414"/>
      <c r="H3" s="414"/>
      <c r="I3" s="414"/>
      <c r="J3" s="414"/>
      <c r="K3" s="414"/>
      <c r="L3" s="414"/>
      <c r="M3" s="414"/>
      <c r="N3" s="414"/>
      <c r="O3" s="414"/>
      <c r="P3" s="414"/>
      <c r="Q3" s="415" t="s">
        <v>64</v>
      </c>
      <c r="R3" s="415"/>
      <c r="S3" s="416">
        <v>2023</v>
      </c>
      <c r="T3" s="416"/>
      <c r="U3" s="416"/>
    </row>
    <row r="4" spans="1:29" s="15" customFormat="1" ht="87" customHeight="1">
      <c r="A4" s="13"/>
      <c r="D4" s="326" t="s">
        <v>63</v>
      </c>
      <c r="E4" s="417" t="s">
        <v>111</v>
      </c>
      <c r="F4" s="417"/>
      <c r="G4" s="417"/>
      <c r="H4" s="417"/>
      <c r="I4" s="417"/>
      <c r="J4" s="417"/>
      <c r="K4" s="417"/>
      <c r="L4" s="417"/>
      <c r="M4" s="417"/>
      <c r="N4" s="417"/>
      <c r="O4" s="417"/>
      <c r="P4" s="417"/>
      <c r="Q4" s="417"/>
      <c r="R4" s="417"/>
      <c r="S4" s="417"/>
      <c r="T4" s="417"/>
      <c r="U4" s="417"/>
    </row>
    <row r="5" spans="1:29" s="15" customFormat="1" ht="15">
      <c r="A5" s="13"/>
      <c r="B5" s="34"/>
      <c r="C5" s="34"/>
      <c r="H5" s="33"/>
      <c r="I5" s="25"/>
      <c r="J5" s="25"/>
      <c r="O5" s="33"/>
      <c r="P5" s="33"/>
      <c r="U5" s="33"/>
    </row>
    <row r="6" spans="1:29" s="25" customFormat="1" ht="30" customHeight="1">
      <c r="A6" s="13"/>
      <c r="B6" s="357" t="s">
        <v>61</v>
      </c>
      <c r="C6" s="357" t="s">
        <v>60</v>
      </c>
      <c r="D6" s="361" t="s">
        <v>58</v>
      </c>
      <c r="E6" s="358" t="s">
        <v>57</v>
      </c>
      <c r="F6" s="357" t="s">
        <v>56</v>
      </c>
      <c r="G6" s="357"/>
      <c r="H6" s="363" t="s">
        <v>51</v>
      </c>
      <c r="I6" s="361" t="s">
        <v>55</v>
      </c>
      <c r="J6" s="392" t="s">
        <v>54</v>
      </c>
      <c r="K6" s="393"/>
      <c r="L6" s="359" t="s">
        <v>53</v>
      </c>
      <c r="M6" s="357" t="s">
        <v>52</v>
      </c>
      <c r="N6" s="357"/>
      <c r="O6" s="363" t="s">
        <v>51</v>
      </c>
      <c r="P6" s="358" t="s">
        <v>50</v>
      </c>
      <c r="Q6" s="357" t="s">
        <v>49</v>
      </c>
      <c r="R6" s="391" t="s">
        <v>48</v>
      </c>
      <c r="S6" s="357" t="s">
        <v>47</v>
      </c>
      <c r="T6" s="361" t="s">
        <v>46</v>
      </c>
      <c r="U6" s="357" t="s">
        <v>45</v>
      </c>
      <c r="V6" s="437" t="s">
        <v>652</v>
      </c>
      <c r="W6" s="438"/>
      <c r="X6" s="440" t="s">
        <v>736</v>
      </c>
      <c r="Y6" s="440"/>
      <c r="Z6" s="440" t="s">
        <v>725</v>
      </c>
      <c r="AA6" s="440"/>
      <c r="AB6" s="440" t="s">
        <v>726</v>
      </c>
      <c r="AC6" s="440"/>
    </row>
    <row r="7" spans="1:29" s="25" customFormat="1" ht="96.75" customHeight="1">
      <c r="A7" s="13"/>
      <c r="B7" s="357"/>
      <c r="C7" s="357"/>
      <c r="D7" s="362"/>
      <c r="E7" s="358"/>
      <c r="F7" s="32" t="s">
        <v>41</v>
      </c>
      <c r="G7" s="31" t="s">
        <v>40</v>
      </c>
      <c r="H7" s="364"/>
      <c r="I7" s="362"/>
      <c r="J7" s="30" t="s">
        <v>43</v>
      </c>
      <c r="K7" s="29" t="s">
        <v>42</v>
      </c>
      <c r="L7" s="360"/>
      <c r="M7" s="28" t="s">
        <v>41</v>
      </c>
      <c r="N7" s="27" t="s">
        <v>40</v>
      </c>
      <c r="O7" s="364"/>
      <c r="P7" s="358"/>
      <c r="Q7" s="357"/>
      <c r="R7" s="391"/>
      <c r="S7" s="357"/>
      <c r="T7" s="362"/>
      <c r="U7" s="357"/>
      <c r="V7" s="41" t="s">
        <v>110</v>
      </c>
      <c r="W7" s="41" t="s">
        <v>39</v>
      </c>
      <c r="X7" s="41" t="s">
        <v>110</v>
      </c>
      <c r="Y7" s="41" t="s">
        <v>39</v>
      </c>
      <c r="Z7" s="41" t="s">
        <v>110</v>
      </c>
      <c r="AA7" s="41" t="s">
        <v>39</v>
      </c>
      <c r="AB7" s="41" t="s">
        <v>110</v>
      </c>
      <c r="AC7" s="41" t="s">
        <v>39</v>
      </c>
    </row>
    <row r="8" spans="1:29" s="15" customFormat="1" ht="195" customHeight="1">
      <c r="A8" s="23"/>
      <c r="B8" s="327" t="s">
        <v>656</v>
      </c>
      <c r="C8" s="328" t="s">
        <v>657</v>
      </c>
      <c r="D8" s="334" t="s">
        <v>661</v>
      </c>
      <c r="E8" s="329" t="s">
        <v>14</v>
      </c>
      <c r="F8" s="327">
        <v>3</v>
      </c>
      <c r="G8" s="327">
        <v>2</v>
      </c>
      <c r="H8" s="330" t="str">
        <f>INDEX([9]Listas!$L$4:$P$8,F8,G8)</f>
        <v>MODERADA</v>
      </c>
      <c r="I8" s="331" t="s">
        <v>662</v>
      </c>
      <c r="J8" s="332" t="s">
        <v>12</v>
      </c>
      <c r="K8" s="332" t="str">
        <f>IF('[9]Evaluación de Controles'!F43="X","Probabilidad",IF('[9]Evaluación de Controles'!H43="X","Impacto",))</f>
        <v>Probabilidad</v>
      </c>
      <c r="L8" s="327">
        <f>'[9]Evaluación de Controles'!X43</f>
        <v>60</v>
      </c>
      <c r="M8" s="327">
        <f>IF('[9]Evaluación de Controles'!F43="X",IF(L8&gt;75,IF(F8&gt;2,F8-2,IF(F8&gt;1,F8-1,F8)),IF(L8&gt;50,IF(F8&gt;1,F8-1,F8),F8)),F8)</f>
        <v>2</v>
      </c>
      <c r="N8" s="327" t="e">
        <f>IF('[9]Evaluación de Controles'!H43="X",IF(L8&gt;75,IF(G8&gt;2,G8-2,IF(G8&gt;1,G8-1,G8)),IF(L8&gt;50,IF(G8&gt;1,G8-1,G8),G8)),G8)</f>
        <v>#REF!</v>
      </c>
      <c r="O8" s="330" t="e">
        <f>INDEX([9]Listas!$L$4:$P$8,M8,N8)</f>
        <v>#REF!</v>
      </c>
      <c r="P8" s="332" t="s">
        <v>11</v>
      </c>
      <c r="Q8" s="327" t="s">
        <v>658</v>
      </c>
      <c r="R8" s="329" t="s">
        <v>94</v>
      </c>
      <c r="S8" s="327" t="s">
        <v>663</v>
      </c>
      <c r="T8" s="327" t="s">
        <v>659</v>
      </c>
      <c r="U8" s="327" t="s">
        <v>660</v>
      </c>
      <c r="V8" s="67">
        <v>1</v>
      </c>
      <c r="W8" s="340" t="s">
        <v>699</v>
      </c>
      <c r="X8" s="67">
        <v>1</v>
      </c>
      <c r="Y8" s="340" t="s">
        <v>764</v>
      </c>
      <c r="Z8" s="67">
        <v>1</v>
      </c>
      <c r="AA8" s="340" t="s">
        <v>798</v>
      </c>
      <c r="AB8" s="67">
        <v>1</v>
      </c>
      <c r="AC8" s="534" t="s">
        <v>832</v>
      </c>
    </row>
    <row r="9" spans="1:29" s="15" customFormat="1" ht="114.75" customHeight="1">
      <c r="A9" s="23"/>
      <c r="B9" s="327" t="s">
        <v>640</v>
      </c>
      <c r="C9" s="328" t="s">
        <v>641</v>
      </c>
      <c r="D9" s="327" t="s">
        <v>99</v>
      </c>
      <c r="E9" s="329" t="s">
        <v>98</v>
      </c>
      <c r="F9" s="327">
        <v>2</v>
      </c>
      <c r="G9" s="327">
        <v>3</v>
      </c>
      <c r="H9" s="330" t="str">
        <f>INDEX([9]Listas!$L$4:$P$8,F9,G9)</f>
        <v>MODERADA</v>
      </c>
      <c r="I9" s="331" t="s">
        <v>97</v>
      </c>
      <c r="J9" s="332" t="s">
        <v>12</v>
      </c>
      <c r="K9" s="332" t="str">
        <f>IF('[9]Evaluación de Controles'!F44="X","Probabilidad",IF('[9]Evaluación de Controles'!H44="X","Impacto",))</f>
        <v>Probabilidad</v>
      </c>
      <c r="L9" s="327">
        <f>'[9]Evaluación de Controles'!X44</f>
        <v>70</v>
      </c>
      <c r="M9" s="327">
        <f>IF('[9]Evaluación de Controles'!F44="X",IF(L9&gt;75,IF(F9&gt;2,F9-2,IF(F9&gt;1,F9-1,F9)),IF(L9&gt;50,IF(F9&gt;1,F9-1,F9),F9)),F9)</f>
        <v>1</v>
      </c>
      <c r="N9" s="327" t="e">
        <f>IF('[9]Evaluación de Controles'!H44="X",IF(L9&gt;75,IF(G9&gt;2,G9-2,IF(G9&gt;1,G9-1,G9)),IF(L9&gt;50,IF(G9&gt;1,G9-1,G9),G9)),G9)</f>
        <v>#REF!</v>
      </c>
      <c r="O9" s="330" t="e">
        <f>INDEX([9]Listas!$L$4:$P$8,M9,N9)</f>
        <v>#REF!</v>
      </c>
      <c r="P9" s="332" t="s">
        <v>96</v>
      </c>
      <c r="Q9" s="327" t="s">
        <v>95</v>
      </c>
      <c r="R9" s="329" t="s">
        <v>94</v>
      </c>
      <c r="S9" s="327" t="s">
        <v>93</v>
      </c>
      <c r="T9" s="17" t="s">
        <v>92</v>
      </c>
      <c r="U9" s="17" t="s">
        <v>91</v>
      </c>
      <c r="V9" s="67">
        <v>1</v>
      </c>
      <c r="W9" s="270" t="s">
        <v>713</v>
      </c>
      <c r="X9" s="67">
        <v>1</v>
      </c>
      <c r="Y9" s="270" t="s">
        <v>757</v>
      </c>
      <c r="Z9" s="67">
        <v>1</v>
      </c>
      <c r="AA9" s="270" t="s">
        <v>791</v>
      </c>
      <c r="AB9" s="67">
        <v>1</v>
      </c>
      <c r="AC9" s="349" t="s">
        <v>833</v>
      </c>
    </row>
    <row r="10" spans="1:29" s="15" customFormat="1" ht="144" customHeight="1">
      <c r="A10" s="23"/>
      <c r="B10" s="17" t="s">
        <v>667</v>
      </c>
      <c r="C10" s="22" t="s">
        <v>664</v>
      </c>
      <c r="D10" s="17" t="s">
        <v>86</v>
      </c>
      <c r="E10" s="329" t="s">
        <v>85</v>
      </c>
      <c r="F10" s="327">
        <v>3</v>
      </c>
      <c r="G10" s="327">
        <v>2</v>
      </c>
      <c r="H10" s="330" t="str">
        <f>INDEX([9]Listas!$L$4:$P$8,F10,G10)</f>
        <v>MODERADA</v>
      </c>
      <c r="I10" s="21" t="s">
        <v>84</v>
      </c>
      <c r="J10" s="332" t="s">
        <v>12</v>
      </c>
      <c r="K10" s="332" t="str">
        <f>IF('[9]Evaluación de Controles'!F45="X","Probabilidad",IF('[9]Evaluación de Controles'!H45="X","Impacto",))</f>
        <v>Probabilidad</v>
      </c>
      <c r="L10" s="327">
        <f>'[9]Evaluación de Controles'!X45</f>
        <v>70</v>
      </c>
      <c r="M10" s="327">
        <f>IF('[9]Evaluación de Controles'!F45="X",IF(L10&gt;75,IF(F10&gt;2,F10-2,IF(F10&gt;1,F10-1,F10)),IF(L10&gt;50,IF(F10&gt;1,F10-1,F10),F10)),F10)</f>
        <v>2</v>
      </c>
      <c r="N10" s="327" t="e">
        <f>IF('[9]Evaluación de Controles'!H45="X",IF(L10&gt;75,IF(G10&gt;2,G10-2,IF(G10&gt;1,G10-1,G10)),IF(L10&gt;50,IF(G10&gt;1,G10-1,G10),G10)),G10)</f>
        <v>#REF!</v>
      </c>
      <c r="O10" s="330" t="e">
        <f>INDEX([9]Listas!$L$4:$P$8,M10,N10)</f>
        <v>#REF!</v>
      </c>
      <c r="P10" s="332" t="s">
        <v>11</v>
      </c>
      <c r="Q10" s="17" t="s">
        <v>83</v>
      </c>
      <c r="R10" s="329" t="s">
        <v>642</v>
      </c>
      <c r="S10" s="327" t="s">
        <v>665</v>
      </c>
      <c r="T10" s="327" t="s">
        <v>666</v>
      </c>
      <c r="U10" s="17" t="s">
        <v>80</v>
      </c>
      <c r="V10" s="67">
        <v>0.8</v>
      </c>
      <c r="W10" s="340" t="s">
        <v>712</v>
      </c>
      <c r="X10" s="67">
        <v>0.8</v>
      </c>
      <c r="Y10" s="340" t="s">
        <v>758</v>
      </c>
      <c r="Z10" s="67">
        <v>0.8</v>
      </c>
      <c r="AA10" s="340" t="s">
        <v>792</v>
      </c>
      <c r="AB10" s="67">
        <v>1</v>
      </c>
      <c r="AC10" s="534" t="s">
        <v>834</v>
      </c>
    </row>
    <row r="11" spans="1:29" s="15" customFormat="1" ht="187.5" customHeight="1">
      <c r="A11" s="23"/>
      <c r="B11" s="17" t="s">
        <v>673</v>
      </c>
      <c r="C11" s="22" t="s">
        <v>643</v>
      </c>
      <c r="D11" s="17"/>
      <c r="E11" s="329" t="s">
        <v>85</v>
      </c>
      <c r="F11" s="327">
        <v>3</v>
      </c>
      <c r="G11" s="327">
        <v>2</v>
      </c>
      <c r="H11" s="330" t="str">
        <f>INDEX([9]Listas!$L$4:$P$8,F11,G11)</f>
        <v>MODERADA</v>
      </c>
      <c r="I11" s="331" t="s">
        <v>674</v>
      </c>
      <c r="J11" s="332" t="s">
        <v>12</v>
      </c>
      <c r="K11" s="332" t="str">
        <f>IF('[9]Evaluación de Controles'!F46="X","Probabilidad",IF('[9]Evaluación de Controles'!H46="X","Impacto",))</f>
        <v>Probabilidad</v>
      </c>
      <c r="L11" s="327">
        <v>70</v>
      </c>
      <c r="M11" s="327">
        <v>1</v>
      </c>
      <c r="N11" s="327" t="e">
        <f>IF('[9]Evaluación de Controles'!H46="X",IF(L11&gt;75,IF(G11&gt;2,G11-2,IF(G11&gt;1,G11-1,G11)),IF(L11&gt;50,IF(G11&gt;1,G11-1,G11),G11)),G11)</f>
        <v>#REF!</v>
      </c>
      <c r="O11" s="330" t="e">
        <f>INDEX([9]Listas!$L$4:$P$8,M11,N11)</f>
        <v>#REF!</v>
      </c>
      <c r="P11" s="332" t="s">
        <v>11</v>
      </c>
      <c r="Q11" s="17" t="s">
        <v>675</v>
      </c>
      <c r="R11" s="329" t="s">
        <v>642</v>
      </c>
      <c r="S11" s="327" t="s">
        <v>665</v>
      </c>
      <c r="T11" s="327" t="s">
        <v>676</v>
      </c>
      <c r="U11" s="17" t="s">
        <v>677</v>
      </c>
      <c r="V11" s="67">
        <v>1</v>
      </c>
      <c r="W11" s="270" t="s">
        <v>698</v>
      </c>
      <c r="X11" s="67">
        <v>1</v>
      </c>
      <c r="Y11" s="340" t="s">
        <v>762</v>
      </c>
      <c r="Z11" s="67">
        <v>1</v>
      </c>
      <c r="AA11" s="340" t="s">
        <v>793</v>
      </c>
      <c r="AB11" s="67">
        <v>1</v>
      </c>
      <c r="AC11" s="340" t="s">
        <v>835</v>
      </c>
    </row>
    <row r="12" spans="1:29" s="15" customFormat="1" ht="138" customHeight="1">
      <c r="A12" s="23"/>
      <c r="B12" s="327" t="s">
        <v>668</v>
      </c>
      <c r="C12" s="328" t="s">
        <v>669</v>
      </c>
      <c r="D12" s="327"/>
      <c r="E12" s="329" t="s">
        <v>14</v>
      </c>
      <c r="F12" s="327">
        <v>1</v>
      </c>
      <c r="G12" s="327">
        <v>2</v>
      </c>
      <c r="H12" s="330" t="str">
        <f>INDEX([9]Listas!$L$4:$P$8,F12,G12)</f>
        <v>BAJA</v>
      </c>
      <c r="I12" s="331" t="s">
        <v>644</v>
      </c>
      <c r="J12" s="332" t="s">
        <v>12</v>
      </c>
      <c r="K12" s="332" t="str">
        <f>IF('[9]Evaluación de Controles'!F46="X","Probabilidad",IF('[9]Evaluación de Controles'!H46="X","Impacto",))</f>
        <v>Probabilidad</v>
      </c>
      <c r="L12" s="327">
        <v>60</v>
      </c>
      <c r="M12" s="327">
        <v>2</v>
      </c>
      <c r="N12" s="327" t="e">
        <f>IF('[9]Evaluación de Controles'!H46="X",IF(L12&gt;75,IF(G12&gt;2,G12-2,IF(G12&gt;1,G12-1,G12)),IF(L12&gt;50,IF(G12&gt;1,G12-1,G12),G12)),G12)</f>
        <v>#REF!</v>
      </c>
      <c r="O12" s="330" t="e">
        <f>INDEX([9]Listas!$L$4:$P$8,M12,N12)</f>
        <v>#REF!</v>
      </c>
      <c r="P12" s="332" t="s">
        <v>11</v>
      </c>
      <c r="Q12" s="327" t="s">
        <v>670</v>
      </c>
      <c r="R12" s="329" t="s">
        <v>642</v>
      </c>
      <c r="S12" s="327" t="s">
        <v>671</v>
      </c>
      <c r="T12" s="327" t="s">
        <v>666</v>
      </c>
      <c r="U12" s="327" t="s">
        <v>672</v>
      </c>
      <c r="V12" s="67">
        <v>1</v>
      </c>
      <c r="W12" s="340" t="s">
        <v>700</v>
      </c>
      <c r="X12" s="67">
        <v>1</v>
      </c>
      <c r="Y12" s="340" t="s">
        <v>765</v>
      </c>
      <c r="Z12" s="67">
        <v>1</v>
      </c>
      <c r="AA12" s="340" t="s">
        <v>799</v>
      </c>
      <c r="AB12" s="67">
        <v>1</v>
      </c>
      <c r="AC12" s="534" t="s">
        <v>836</v>
      </c>
    </row>
    <row r="13" spans="1:29" s="15" customFormat="1" ht="105.75" hidden="1" customHeight="1">
      <c r="A13" s="23"/>
      <c r="B13" s="17" t="s">
        <v>165</v>
      </c>
      <c r="C13" s="22" t="s">
        <v>166</v>
      </c>
      <c r="D13" s="17"/>
      <c r="E13" s="18" t="s">
        <v>98</v>
      </c>
      <c r="F13" s="17">
        <v>3</v>
      </c>
      <c r="G13" s="17">
        <v>3</v>
      </c>
      <c r="H13" s="20" t="str">
        <f>INDEX([10]Listas!$L$4:$P$8,F13,G13)</f>
        <v>ALTA</v>
      </c>
      <c r="I13" s="21" t="s">
        <v>168</v>
      </c>
      <c r="J13" s="19" t="s">
        <v>169</v>
      </c>
      <c r="K13" s="19" t="str">
        <f>IF('[10]Evaluación de Controles'!F29="X","Probabilidad",IF('[10]Evaluación de Controles'!H29="X","Impacto",))</f>
        <v>Probabilidad</v>
      </c>
      <c r="L13" s="17">
        <f>'[10]Evaluación de Controles'!X29</f>
        <v>30</v>
      </c>
      <c r="M13" s="17">
        <f>IF('[10]Evaluación de Controles'!F29="X",IF(L13&gt;75,IF(F13&gt;2,F13-2,IF(F13&gt;1,F13-1,F13)),IF(L13&gt;50,IF(F13&gt;1,F13-1,F13),F13)),F13)</f>
        <v>3</v>
      </c>
      <c r="N13" s="17">
        <f>IF('[10]Evaluación de Controles'!H29="X",IF(L13&gt;75,IF(G13&gt;2,G13-2,IF(G13&gt;1,G13-1,G13)),IF(L13&gt;50,IF(G13&gt;1,G13-1,G13),G13)),G13)</f>
        <v>3</v>
      </c>
      <c r="O13" s="20" t="str">
        <f>INDEX([10]Listas!$L$4:$P$8,M13,N13)</f>
        <v>ALTA</v>
      </c>
      <c r="P13" s="19" t="s">
        <v>144</v>
      </c>
      <c r="Q13" s="17" t="s">
        <v>170</v>
      </c>
      <c r="R13" s="18" t="s">
        <v>154</v>
      </c>
      <c r="S13" s="17" t="s">
        <v>146</v>
      </c>
      <c r="T13" s="17" t="s">
        <v>171</v>
      </c>
      <c r="U13" s="17" t="s">
        <v>172</v>
      </c>
      <c r="V13" s="40"/>
      <c r="W13" s="333"/>
    </row>
    <row r="14" spans="1:29" s="15" customFormat="1" ht="109.5" hidden="1" customHeight="1">
      <c r="A14" s="23"/>
      <c r="B14" s="17" t="s">
        <v>173</v>
      </c>
      <c r="C14" s="22" t="s">
        <v>174</v>
      </c>
      <c r="D14" s="17"/>
      <c r="E14" s="18" t="s">
        <v>142</v>
      </c>
      <c r="F14" s="17">
        <v>2</v>
      </c>
      <c r="G14" s="17">
        <v>2</v>
      </c>
      <c r="H14" s="20" t="str">
        <f>INDEX([10]Listas!$L$4:$P$8,F14,G14)</f>
        <v>BAJA</v>
      </c>
      <c r="I14" s="21" t="s">
        <v>176</v>
      </c>
      <c r="J14" s="19" t="s">
        <v>12</v>
      </c>
      <c r="K14" s="19" t="s">
        <v>41</v>
      </c>
      <c r="L14" s="17">
        <v>80</v>
      </c>
      <c r="M14" s="17">
        <v>2</v>
      </c>
      <c r="N14" s="17">
        <v>2</v>
      </c>
      <c r="O14" s="20" t="s">
        <v>177</v>
      </c>
      <c r="P14" s="19" t="s">
        <v>144</v>
      </c>
      <c r="Q14" s="17" t="s">
        <v>178</v>
      </c>
      <c r="R14" s="18" t="s">
        <v>179</v>
      </c>
      <c r="S14" s="17" t="s">
        <v>146</v>
      </c>
      <c r="T14" s="17" t="s">
        <v>180</v>
      </c>
      <c r="U14" s="17" t="s">
        <v>181</v>
      </c>
    </row>
    <row r="15" spans="1:29" ht="15">
      <c r="C15" s="14"/>
      <c r="D15" s="13"/>
      <c r="L15" s="8"/>
    </row>
    <row r="16" spans="1:29">
      <c r="B16" s="9"/>
      <c r="C16" s="9"/>
      <c r="D16" s="9"/>
      <c r="E16" s="9"/>
      <c r="F16" s="377" t="s">
        <v>6</v>
      </c>
      <c r="G16" s="377"/>
      <c r="H16" s="7">
        <f>COUNTIF(H8:H12,"BAJA")</f>
        <v>1</v>
      </c>
      <c r="L16" s="8"/>
      <c r="M16" s="377" t="s">
        <v>6</v>
      </c>
      <c r="N16" s="377"/>
      <c r="O16" s="7">
        <f>COUNTIF(O8:O12,"BAJA")</f>
        <v>0</v>
      </c>
    </row>
    <row r="17" spans="2:21">
      <c r="B17" s="412"/>
      <c r="C17" s="412"/>
      <c r="D17" s="412"/>
      <c r="E17" s="412"/>
      <c r="F17" s="377" t="s">
        <v>5</v>
      </c>
      <c r="G17" s="377"/>
      <c r="H17" s="7">
        <f>COUNTIF(H8:H12,"MODERADA")</f>
        <v>4</v>
      </c>
      <c r="L17" s="9"/>
      <c r="M17" s="377" t="s">
        <v>5</v>
      </c>
      <c r="N17" s="377"/>
      <c r="O17" s="7">
        <f>COUNTIF(O8:O12,"MODERADA")</f>
        <v>0</v>
      </c>
    </row>
    <row r="18" spans="2:21">
      <c r="B18" s="12"/>
      <c r="F18" s="377" t="s">
        <v>4</v>
      </c>
      <c r="G18" s="377"/>
      <c r="H18" s="7">
        <f>COUNTIF(H8:H12,"ALTA")</f>
        <v>0</v>
      </c>
      <c r="M18" s="377" t="s">
        <v>4</v>
      </c>
      <c r="N18" s="377"/>
      <c r="O18" s="7">
        <f>COUNTIF(O8:O12,"ALTA")</f>
        <v>0</v>
      </c>
      <c r="P18" s="1"/>
      <c r="U18" s="1"/>
    </row>
    <row r="19" spans="2:21" ht="15.75">
      <c r="B19" s="11" t="s">
        <v>3</v>
      </c>
      <c r="F19" s="377" t="s">
        <v>1</v>
      </c>
      <c r="G19" s="377"/>
      <c r="H19" s="7">
        <f>COUNTIF(H8:H12,"EXTREMA")</f>
        <v>0</v>
      </c>
      <c r="M19" s="377" t="s">
        <v>1</v>
      </c>
      <c r="N19" s="377"/>
      <c r="O19" s="7">
        <f>COUNTIF(O8:O12,"EXTREMA")</f>
        <v>0</v>
      </c>
      <c r="P19" s="1"/>
      <c r="U19" s="1"/>
    </row>
    <row r="20" spans="2:21">
      <c r="L20" s="1" t="s">
        <v>0</v>
      </c>
      <c r="O20" s="1"/>
      <c r="P20" s="1"/>
      <c r="U20" s="1"/>
    </row>
    <row r="21" spans="2:21">
      <c r="O21" s="1"/>
      <c r="P21" s="1"/>
      <c r="U21" s="1"/>
    </row>
    <row r="22" spans="2:21">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sheetData>
  <mergeCells count="36">
    <mergeCell ref="E4:U4"/>
    <mergeCell ref="B6:B7"/>
    <mergeCell ref="C6:C7"/>
    <mergeCell ref="D6:D7"/>
    <mergeCell ref="E6:E7"/>
    <mergeCell ref="S6:S7"/>
    <mergeCell ref="T6:T7"/>
    <mergeCell ref="U6:U7"/>
    <mergeCell ref="J6:K6"/>
    <mergeCell ref="L6:L7"/>
    <mergeCell ref="M6:N6"/>
    <mergeCell ref="O6:O7"/>
    <mergeCell ref="B1:C1"/>
    <mergeCell ref="E1:U1"/>
    <mergeCell ref="E3:P3"/>
    <mergeCell ref="Q3:R3"/>
    <mergeCell ref="S3:U3"/>
    <mergeCell ref="AB6:AC6"/>
    <mergeCell ref="X6:Y6"/>
    <mergeCell ref="Z6:AA6"/>
    <mergeCell ref="F19:G19"/>
    <mergeCell ref="M19:N19"/>
    <mergeCell ref="V6:W6"/>
    <mergeCell ref="F6:G6"/>
    <mergeCell ref="F16:G16"/>
    <mergeCell ref="M16:N16"/>
    <mergeCell ref="P6:P7"/>
    <mergeCell ref="Q6:Q7"/>
    <mergeCell ref="R6:R7"/>
    <mergeCell ref="H6:H7"/>
    <mergeCell ref="I6:I7"/>
    <mergeCell ref="B17:E17"/>
    <mergeCell ref="F17:G17"/>
    <mergeCell ref="M17:N17"/>
    <mergeCell ref="F18:G18"/>
    <mergeCell ref="M18:N18"/>
  </mergeCells>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F16:F19">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69">
      <colorScale>
        <cfvo type="num" val="1"/>
        <cfvo type="num" val="3"/>
        <cfvo type="num" val="5"/>
        <color theme="6" tint="-0.499984740745262"/>
        <color rgb="FFFFFF00"/>
        <color rgb="FFC00000"/>
      </colorScale>
    </cfRule>
    <cfRule type="colorScale" priority="64">
      <colorScale>
        <cfvo type="num" val="1"/>
        <cfvo type="num" val="3"/>
        <cfvo type="num" val="5"/>
        <color theme="6" tint="-0.499984740745262"/>
        <color rgb="FFFFFF00"/>
        <color rgb="FFC00000"/>
      </colorScale>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12">
    <cfRule type="colorScale" priority="5">
      <colorScale>
        <cfvo type="num" val="1"/>
        <cfvo type="num" val="3"/>
        <cfvo type="num" val="5"/>
        <color theme="6" tint="-0.499984740745262"/>
        <color rgb="FFFFFF00"/>
        <color rgb="FFC00000"/>
      </colorScale>
    </cfRule>
  </conditionalFormatting>
  <conditionalFormatting sqref="H2 O2">
    <cfRule type="cellIs" dxfId="54" priority="78" operator="equal">
      <formula>"BAJA"</formula>
    </cfRule>
    <cfRule type="cellIs" dxfId="53" priority="75" operator="equal">
      <formula>"EXTREMA"</formula>
    </cfRule>
    <cfRule type="cellIs" dxfId="52" priority="76" operator="equal">
      <formula>"ALTA"</formula>
    </cfRule>
    <cfRule type="cellIs" dxfId="51" priority="77" operator="equal">
      <formula>"MODERADA"</formula>
    </cfRule>
  </conditionalFormatting>
  <conditionalFormatting sqref="H5:H7 O5:O7">
    <cfRule type="cellIs" dxfId="50" priority="7" operator="equal">
      <formula>"EXTREMA"</formula>
    </cfRule>
    <cfRule type="cellIs" dxfId="49" priority="8" operator="equal">
      <formula>"ALTA"</formula>
    </cfRule>
    <cfRule type="cellIs" dxfId="48" priority="9" operator="equal">
      <formula>"MODERADA"</formula>
    </cfRule>
    <cfRule type="cellIs" dxfId="47" priority="10" operator="equal">
      <formula>"BAJA"</formula>
    </cfRule>
  </conditionalFormatting>
  <conditionalFormatting sqref="H8:H14 O8:O14">
    <cfRule type="cellIs" dxfId="46" priority="4" operator="equal">
      <formula>"BAJA"</formula>
    </cfRule>
    <cfRule type="cellIs" dxfId="45" priority="1" operator="equal">
      <formula>"EXTREMA"</formula>
    </cfRule>
    <cfRule type="cellIs" dxfId="44" priority="2" operator="equal">
      <formula>"ALTA"</formula>
    </cfRule>
    <cfRule type="cellIs" dxfId="43" priority="3" operator="equal">
      <formula>"MODERADA"</formula>
    </cfRule>
  </conditionalFormatting>
  <conditionalFormatting sqref="H15:H1048576">
    <cfRule type="cellIs" dxfId="42" priority="45" operator="equal">
      <formula>"EXTREMA"</formula>
    </cfRule>
    <cfRule type="cellIs" dxfId="41" priority="46" operator="equal">
      <formula>"ALTA"</formula>
    </cfRule>
    <cfRule type="cellIs" dxfId="40" priority="47" operator="equal">
      <formula>"MODERADA"</formula>
    </cfRule>
    <cfRule type="cellIs" dxfId="39" priority="48" operator="equal">
      <formula>"BAJA"</formula>
    </cfRule>
  </conditionalFormatting>
  <conditionalFormatting sqref="M16:M19">
    <cfRule type="colorScale" priority="25">
      <colorScale>
        <cfvo type="num" val="1"/>
        <cfvo type="num" val="3"/>
        <cfvo type="num" val="5"/>
        <color theme="6" tint="-0.499984740745262"/>
        <color rgb="FFFFFF00"/>
        <color rgb="FFC00000"/>
      </colorScale>
    </cfRule>
    <cfRule type="colorScale" priority="2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fRule type="colorScale" priority="40">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onditionalFormatting>
  <conditionalFormatting sqref="M13:N14 F13:G14">
    <cfRule type="colorScale" priority="15">
      <colorScale>
        <cfvo type="num" val="1"/>
        <cfvo type="num" val="3"/>
        <cfvo type="num" val="5"/>
        <color theme="6" tint="-0.499984740745262"/>
        <color rgb="FFFFFF00"/>
        <color rgb="FFC00000"/>
      </colorScale>
    </cfRule>
  </conditionalFormatting>
  <conditionalFormatting sqref="O15:O1048576">
    <cfRule type="cellIs" dxfId="38" priority="19" operator="equal">
      <formula>"BAJA"</formula>
    </cfRule>
    <cfRule type="cellIs" dxfId="37" priority="18" operator="equal">
      <formula>"MODERADA"</formula>
    </cfRule>
    <cfRule type="cellIs" dxfId="36" priority="17" operator="equal">
      <formula>"ALTA"</formula>
    </cfRule>
    <cfRule type="cellIs" dxfId="35" priority="16" operator="equal">
      <formula>"EXTREMA"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ignoredErrors>
    <ignoredError sqref="N8" evalErro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pageSetUpPr autoPageBreaks="0" fitToPage="1"/>
  </sheetPr>
  <dimension ref="A1:AC57"/>
  <sheetViews>
    <sheetView showGridLines="0" tabSelected="1" topLeftCell="T12" zoomScale="70" zoomScaleNormal="70" workbookViewId="0">
      <selection activeCell="AB15" sqref="AB15"/>
    </sheetView>
  </sheetViews>
  <sheetFormatPr baseColWidth="10" defaultColWidth="11.42578125" defaultRowHeight="12"/>
  <cols>
    <col min="1" max="1" width="28.855468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23.42578125" style="1" customWidth="1"/>
    <col min="21" max="21" width="27.28515625" style="2" customWidth="1"/>
    <col min="22" max="22" width="17.140625" style="1" hidden="1" customWidth="1"/>
    <col min="23" max="23" width="61.42578125" style="1" hidden="1" customWidth="1"/>
    <col min="24" max="24" width="11.5703125" style="1" hidden="1" customWidth="1"/>
    <col min="25" max="25" width="76.5703125" style="1" hidden="1" customWidth="1"/>
    <col min="26" max="26" width="17.140625" style="1" bestFit="1" customWidth="1"/>
    <col min="27" max="27" width="65.28515625" style="1" customWidth="1"/>
    <col min="28" max="28" width="17.140625" style="1" bestFit="1" customWidth="1"/>
    <col min="29" max="29" width="61.140625" style="1" bestFit="1" customWidth="1"/>
    <col min="30" max="16384" width="11.42578125" style="1"/>
  </cols>
  <sheetData>
    <row r="1" spans="1:29" ht="21">
      <c r="B1" s="43"/>
      <c r="C1" s="43"/>
      <c r="D1" s="43"/>
      <c r="E1" s="356" t="s">
        <v>318</v>
      </c>
      <c r="F1" s="356"/>
      <c r="G1" s="356"/>
      <c r="H1" s="356"/>
      <c r="I1" s="356"/>
      <c r="J1" s="356"/>
      <c r="K1" s="356"/>
      <c r="L1" s="356"/>
      <c r="M1" s="356"/>
      <c r="N1" s="356"/>
      <c r="O1" s="356"/>
      <c r="P1" s="356"/>
      <c r="Q1" s="356"/>
      <c r="R1" s="356"/>
      <c r="S1" s="356"/>
      <c r="T1" s="356"/>
      <c r="U1" s="356"/>
    </row>
    <row r="2" spans="1:29" ht="21" customHeight="1">
      <c r="B2" s="43"/>
      <c r="C2" s="43"/>
      <c r="D2" s="43"/>
      <c r="E2" s="356" t="s">
        <v>319</v>
      </c>
      <c r="F2" s="356"/>
      <c r="G2" s="356"/>
      <c r="H2" s="356"/>
      <c r="I2" s="356"/>
      <c r="J2" s="356"/>
      <c r="K2" s="356"/>
      <c r="L2" s="356"/>
      <c r="M2" s="356"/>
      <c r="N2" s="356"/>
      <c r="O2" s="356"/>
      <c r="P2" s="356"/>
      <c r="Q2" s="356"/>
      <c r="R2" s="356"/>
      <c r="S2" s="356"/>
      <c r="T2" s="356"/>
      <c r="U2" s="356"/>
    </row>
    <row r="3" spans="1:29" ht="40.5" customHeight="1">
      <c r="B3" s="43"/>
      <c r="C3" s="43"/>
      <c r="D3" s="43"/>
      <c r="G3" s="36"/>
      <c r="H3" s="36"/>
      <c r="I3" s="36"/>
      <c r="J3" s="36"/>
      <c r="K3" s="37"/>
      <c r="L3" s="36"/>
      <c r="M3" s="36"/>
      <c r="N3" s="36"/>
      <c r="O3" s="36"/>
      <c r="P3" s="1"/>
      <c r="R3" s="3"/>
      <c r="S3" s="3"/>
      <c r="U3" s="1"/>
    </row>
    <row r="4" spans="1:29" ht="21.75" thickBot="1">
      <c r="B4" s="38"/>
      <c r="C4" s="38"/>
      <c r="D4" s="59"/>
      <c r="E4" s="59"/>
      <c r="F4" s="59"/>
      <c r="G4" s="59"/>
      <c r="H4" s="59"/>
      <c r="I4" s="59"/>
      <c r="J4" s="59"/>
      <c r="K4" s="59"/>
      <c r="L4" s="59"/>
      <c r="M4" s="59"/>
      <c r="N4" s="59"/>
      <c r="O4" s="59"/>
      <c r="P4" s="59"/>
      <c r="Q4" s="59"/>
      <c r="R4" s="59"/>
      <c r="S4" s="59"/>
      <c r="T4" s="59"/>
      <c r="U4" s="38"/>
    </row>
    <row r="5" spans="1:29" s="15" customFormat="1" ht="24" customHeight="1">
      <c r="A5" s="13"/>
      <c r="D5" s="283" t="s">
        <v>66</v>
      </c>
      <c r="E5" s="420" t="s">
        <v>244</v>
      </c>
      <c r="F5" s="420"/>
      <c r="G5" s="420"/>
      <c r="H5" s="420"/>
      <c r="I5" s="420"/>
      <c r="J5" s="420"/>
      <c r="K5" s="420"/>
      <c r="L5" s="420"/>
      <c r="M5" s="420"/>
      <c r="N5" s="420"/>
      <c r="O5" s="420"/>
      <c r="P5" s="420"/>
      <c r="Q5" s="421" t="s">
        <v>64</v>
      </c>
      <c r="R5" s="421"/>
      <c r="S5" s="422">
        <v>2023</v>
      </c>
      <c r="T5" s="422"/>
      <c r="U5" s="423"/>
    </row>
    <row r="6" spans="1:29" s="15" customFormat="1" ht="87" customHeight="1" thickBot="1">
      <c r="A6" s="13"/>
      <c r="D6" s="284" t="s">
        <v>63</v>
      </c>
      <c r="E6" s="443" t="s">
        <v>245</v>
      </c>
      <c r="F6" s="443"/>
      <c r="G6" s="443"/>
      <c r="H6" s="443"/>
      <c r="I6" s="443"/>
      <c r="J6" s="443"/>
      <c r="K6" s="443"/>
      <c r="L6" s="443"/>
      <c r="M6" s="443"/>
      <c r="N6" s="443"/>
      <c r="O6" s="443"/>
      <c r="P6" s="443"/>
      <c r="Q6" s="443"/>
      <c r="R6" s="443"/>
      <c r="S6" s="443"/>
      <c r="T6" s="443"/>
      <c r="U6" s="444"/>
    </row>
    <row r="7" spans="1:29" s="15" customFormat="1" ht="15">
      <c r="A7" s="13"/>
      <c r="B7" s="34"/>
      <c r="C7" s="34"/>
      <c r="H7" s="33"/>
      <c r="I7" s="25"/>
      <c r="J7" s="25"/>
      <c r="O7" s="33"/>
      <c r="P7" s="33"/>
      <c r="U7" s="33"/>
    </row>
    <row r="8" spans="1:29" s="25" customFormat="1" ht="30" customHeight="1">
      <c r="A8" s="13"/>
      <c r="B8" s="357" t="s">
        <v>61</v>
      </c>
      <c r="C8" s="357" t="s">
        <v>60</v>
      </c>
      <c r="D8" s="357" t="s">
        <v>58</v>
      </c>
      <c r="E8" s="358" t="s">
        <v>57</v>
      </c>
      <c r="F8" s="357" t="s">
        <v>56</v>
      </c>
      <c r="G8" s="357"/>
      <c r="H8" s="363" t="s">
        <v>51</v>
      </c>
      <c r="I8" s="361" t="s">
        <v>55</v>
      </c>
      <c r="J8" s="392" t="s">
        <v>54</v>
      </c>
      <c r="K8" s="393"/>
      <c r="L8" s="359" t="s">
        <v>53</v>
      </c>
      <c r="M8" s="357" t="s">
        <v>52</v>
      </c>
      <c r="N8" s="357"/>
      <c r="O8" s="363" t="s">
        <v>51</v>
      </c>
      <c r="P8" s="358" t="s">
        <v>50</v>
      </c>
      <c r="Q8" s="357" t="s">
        <v>49</v>
      </c>
      <c r="R8" s="391" t="s">
        <v>48</v>
      </c>
      <c r="S8" s="357" t="s">
        <v>47</v>
      </c>
      <c r="T8" s="361" t="s">
        <v>46</v>
      </c>
      <c r="U8" s="357" t="s">
        <v>45</v>
      </c>
      <c r="V8" s="384" t="s">
        <v>649</v>
      </c>
      <c r="W8" s="384"/>
      <c r="X8" s="384" t="s">
        <v>731</v>
      </c>
      <c r="Y8" s="384"/>
      <c r="Z8" s="384" t="s">
        <v>774</v>
      </c>
      <c r="AA8" s="384"/>
      <c r="AB8" s="384" t="s">
        <v>651</v>
      </c>
      <c r="AC8" s="384"/>
    </row>
    <row r="9" spans="1:29" s="25" customFormat="1" ht="96.75" customHeight="1">
      <c r="A9" s="13"/>
      <c r="B9" s="357"/>
      <c r="C9" s="357"/>
      <c r="D9" s="357"/>
      <c r="E9" s="358"/>
      <c r="F9" s="32" t="s">
        <v>41</v>
      </c>
      <c r="G9" s="31" t="s">
        <v>40</v>
      </c>
      <c r="H9" s="364"/>
      <c r="I9" s="362"/>
      <c r="J9" s="30" t="s">
        <v>43</v>
      </c>
      <c r="K9" s="29" t="s">
        <v>42</v>
      </c>
      <c r="L9" s="360"/>
      <c r="M9" s="28" t="s">
        <v>41</v>
      </c>
      <c r="N9" s="27" t="s">
        <v>40</v>
      </c>
      <c r="O9" s="364"/>
      <c r="P9" s="358"/>
      <c r="Q9" s="357"/>
      <c r="R9" s="391"/>
      <c r="S9" s="357"/>
      <c r="T9" s="362"/>
      <c r="U9" s="357"/>
      <c r="V9" s="26" t="s">
        <v>626</v>
      </c>
      <c r="W9" s="26" t="s">
        <v>39</v>
      </c>
      <c r="X9" s="26" t="s">
        <v>626</v>
      </c>
      <c r="Y9" s="26" t="s">
        <v>39</v>
      </c>
      <c r="Z9" s="26" t="s">
        <v>626</v>
      </c>
      <c r="AA9" s="26" t="s">
        <v>39</v>
      </c>
      <c r="AB9" s="26" t="s">
        <v>626</v>
      </c>
      <c r="AC9" s="26" t="s">
        <v>39</v>
      </c>
    </row>
    <row r="10" spans="1:29" s="15" customFormat="1" ht="208.5" customHeight="1">
      <c r="A10" s="23"/>
      <c r="B10" s="17" t="s">
        <v>246</v>
      </c>
      <c r="C10" s="22" t="s">
        <v>247</v>
      </c>
      <c r="D10" s="17" t="s">
        <v>248</v>
      </c>
      <c r="E10" s="18" t="s">
        <v>14</v>
      </c>
      <c r="F10" s="17">
        <v>2</v>
      </c>
      <c r="G10" s="17">
        <v>3</v>
      </c>
      <c r="H10" s="20" t="str">
        <f>INDEX([11]Listas!$L$4:$P$8,F10,G10)</f>
        <v>MODERADA</v>
      </c>
      <c r="I10" s="21" t="s">
        <v>249</v>
      </c>
      <c r="J10" s="19" t="s">
        <v>20</v>
      </c>
      <c r="K10" s="19" t="str">
        <f>IF('[11]Evaluación de Controles'!F47="X","Probabilidad",IF('[11]Evaluación de Controles'!H47="X","Impacto",))</f>
        <v>Probabilidad</v>
      </c>
      <c r="L10" s="17">
        <f>'[11]Evaluación de Controles'!X47</f>
        <v>85</v>
      </c>
      <c r="M10" s="17">
        <f>IF('[11]Evaluación de Controles'!F47="X",IF(L10&gt;75,IF(F10&gt;2,F10-2,IF(F10&gt;1,F10-1,F10)),IF(L10&gt;50,IF(F10&gt;1,F10-1,F10),F10)),F10)</f>
        <v>1</v>
      </c>
      <c r="N10" s="17">
        <f>IF('[11]Evaluación de Controles'!H47="X",IF(L10&gt;75,IF(G10&gt;2,G10-2,IF(G10&gt;1,G10-1,G10)),IF(L10&gt;50,IF(G10&gt;1,G10-1,G10),G10)),G10)</f>
        <v>1</v>
      </c>
      <c r="O10" s="20" t="str">
        <f>INDEX([11]Listas!$L$4:$P$8,M10,N10)</f>
        <v>BAJA</v>
      </c>
      <c r="P10" s="19"/>
      <c r="Q10" s="17" t="s">
        <v>250</v>
      </c>
      <c r="R10" s="18" t="s">
        <v>154</v>
      </c>
      <c r="S10" s="17" t="s">
        <v>251</v>
      </c>
      <c r="T10" s="17" t="s">
        <v>252</v>
      </c>
      <c r="U10" s="17" t="s">
        <v>253</v>
      </c>
      <c r="V10" s="67">
        <v>1</v>
      </c>
      <c r="W10" s="341" t="s">
        <v>722</v>
      </c>
      <c r="X10" s="67">
        <v>1</v>
      </c>
      <c r="Y10" s="341" t="s">
        <v>769</v>
      </c>
      <c r="Z10" s="67">
        <v>1</v>
      </c>
      <c r="AA10" s="341" t="s">
        <v>806</v>
      </c>
      <c r="AB10" s="67">
        <v>1</v>
      </c>
      <c r="AC10" s="535"/>
    </row>
    <row r="11" spans="1:29" s="15" customFormat="1" ht="212.25" customHeight="1">
      <c r="A11" s="23"/>
      <c r="B11" s="17" t="s">
        <v>254</v>
      </c>
      <c r="C11" s="22" t="s">
        <v>255</v>
      </c>
      <c r="D11" s="17" t="s">
        <v>256</v>
      </c>
      <c r="E11" s="18" t="s">
        <v>14</v>
      </c>
      <c r="F11" s="17">
        <v>2</v>
      </c>
      <c r="G11" s="17">
        <v>2</v>
      </c>
      <c r="H11" s="20" t="str">
        <f>INDEX([11]Listas!$L$4:$P$8,F11,G11)</f>
        <v>BAJA</v>
      </c>
      <c r="I11" s="21" t="s">
        <v>257</v>
      </c>
      <c r="J11" s="19" t="s">
        <v>12</v>
      </c>
      <c r="K11" s="19" t="str">
        <f>IF('[11]Evaluación de Controles'!F48="X","Probabilidad",IF('[11]Evaluación de Controles'!H48="X","Impacto",))</f>
        <v>Probabilidad</v>
      </c>
      <c r="L11" s="17">
        <f>'[11]Evaluación de Controles'!X48</f>
        <v>85</v>
      </c>
      <c r="M11" s="17">
        <f>IF('[11]Evaluación de Controles'!F48="X",IF(L11&gt;75,IF(F11&gt;2,F11-2,IF(F11&gt;1,F11-1,F11)),IF(L11&gt;50,IF(F11&gt;1,F11-1,F11),F11)),F11)</f>
        <v>1</v>
      </c>
      <c r="N11" s="17">
        <f>IF('[11]Evaluación de Controles'!H48="X",IF(L11&gt;75,IF(G11&gt;2,G11-2,IF(G11&gt;1,G11-1,G11)),IF(L11&gt;50,IF(G11&gt;1,G11-1,G11),G11)),G11)</f>
        <v>2</v>
      </c>
      <c r="O11" s="20" t="str">
        <f>INDEX([11]Listas!$L$4:$P$8,M11,N11)</f>
        <v>BAJA</v>
      </c>
      <c r="P11" s="19"/>
      <c r="Q11" s="17" t="s">
        <v>258</v>
      </c>
      <c r="R11" s="18" t="s">
        <v>94</v>
      </c>
      <c r="S11" s="17" t="s">
        <v>251</v>
      </c>
      <c r="T11" s="17" t="s">
        <v>259</v>
      </c>
      <c r="U11" s="17" t="s">
        <v>260</v>
      </c>
      <c r="V11" s="67">
        <v>1</v>
      </c>
      <c r="W11" s="341" t="s">
        <v>723</v>
      </c>
      <c r="X11" s="67">
        <v>1</v>
      </c>
      <c r="Y11" s="341" t="s">
        <v>770</v>
      </c>
      <c r="Z11" s="67">
        <v>1</v>
      </c>
      <c r="AA11" s="341" t="s">
        <v>807</v>
      </c>
      <c r="AB11" s="67">
        <v>1</v>
      </c>
      <c r="AC11" s="535"/>
    </row>
    <row r="12" spans="1:29" s="15" customFormat="1" ht="201" customHeight="1">
      <c r="A12" s="23"/>
      <c r="B12" s="17" t="s">
        <v>261</v>
      </c>
      <c r="C12" s="22" t="s">
        <v>262</v>
      </c>
      <c r="D12" s="17" t="s">
        <v>263</v>
      </c>
      <c r="E12" s="18" t="s">
        <v>14</v>
      </c>
      <c r="F12" s="17">
        <v>2</v>
      </c>
      <c r="G12" s="17">
        <v>2</v>
      </c>
      <c r="H12" s="20" t="str">
        <f>INDEX([11]Listas!$L$4:$P$8,F12,G12)</f>
        <v>BAJA</v>
      </c>
      <c r="I12" s="21" t="s">
        <v>264</v>
      </c>
      <c r="J12" s="19" t="s">
        <v>12</v>
      </c>
      <c r="K12" s="19" t="str">
        <f>IF('[11]Evaluación de Controles'!F49="X","Probabilidad",IF('[11]Evaluación de Controles'!H49="X","Impacto",))</f>
        <v>Probabilidad</v>
      </c>
      <c r="L12" s="17">
        <f>'[11]Evaluación de Controles'!X49</f>
        <v>40</v>
      </c>
      <c r="M12" s="17">
        <f>IF('[11]Evaluación de Controles'!F49="X",IF(L12&gt;75,IF(F12&gt;2,F12-2,IF(F12&gt;1,F12-1,F12)),IF(L12&gt;50,IF(F12&gt;1,F12-1,F12),F12)),F12)</f>
        <v>2</v>
      </c>
      <c r="N12" s="17">
        <f>IF('[11]Evaluación de Controles'!H49="X",IF(L12&gt;75,IF(G12&gt;2,G12-2,IF(G12&gt;1,G12-1,G12)),IF(L12&gt;50,IF(G12&gt;1,G12-1,G12),G12)),G12)</f>
        <v>2</v>
      </c>
      <c r="O12" s="20" t="str">
        <f>INDEX([11]Listas!$L$4:$P$8,M12,N12)</f>
        <v>BAJA</v>
      </c>
      <c r="P12" s="19"/>
      <c r="Q12" s="17" t="s">
        <v>265</v>
      </c>
      <c r="R12" s="18" t="s">
        <v>266</v>
      </c>
      <c r="S12" s="17" t="s">
        <v>267</v>
      </c>
      <c r="T12" s="17" t="s">
        <v>268</v>
      </c>
      <c r="U12" s="17" t="s">
        <v>269</v>
      </c>
      <c r="V12" s="67">
        <v>1</v>
      </c>
      <c r="W12" s="341" t="s">
        <v>724</v>
      </c>
      <c r="X12" s="67">
        <v>1</v>
      </c>
      <c r="Y12" s="341" t="s">
        <v>770</v>
      </c>
      <c r="Z12" s="67">
        <v>1</v>
      </c>
      <c r="AA12" s="341" t="s">
        <v>807</v>
      </c>
      <c r="AB12" s="67">
        <v>1</v>
      </c>
      <c r="AC12" s="535"/>
    </row>
    <row r="13" spans="1:29" s="15" customFormat="1" ht="105.75" hidden="1" customHeight="1">
      <c r="A13" s="23"/>
      <c r="B13" s="17"/>
      <c r="C13" s="22"/>
      <c r="D13" s="17"/>
      <c r="E13" s="18"/>
      <c r="F13" s="17"/>
      <c r="G13" s="17"/>
      <c r="H13" s="20"/>
      <c r="I13" s="21"/>
      <c r="J13" s="19"/>
      <c r="K13" s="19"/>
      <c r="L13" s="17"/>
      <c r="M13" s="17"/>
      <c r="N13" s="17"/>
      <c r="O13" s="20"/>
      <c r="P13" s="19"/>
      <c r="Q13" s="17"/>
      <c r="R13" s="18"/>
      <c r="S13" s="17"/>
      <c r="T13" s="17"/>
      <c r="U13" s="17"/>
    </row>
    <row r="14" spans="1:29" s="15" customFormat="1" ht="109.5" hidden="1" customHeight="1">
      <c r="A14" s="23"/>
      <c r="B14" s="17"/>
      <c r="C14" s="22"/>
      <c r="D14" s="17"/>
      <c r="E14" s="18"/>
      <c r="F14" s="17"/>
      <c r="G14" s="17"/>
      <c r="H14" s="20"/>
      <c r="I14" s="21"/>
      <c r="J14" s="19"/>
      <c r="K14" s="19"/>
      <c r="L14" s="17"/>
      <c r="M14" s="17"/>
      <c r="N14" s="17"/>
      <c r="O14" s="20"/>
      <c r="P14" s="19"/>
      <c r="Q14" s="17"/>
      <c r="R14" s="18"/>
      <c r="S14" s="17"/>
      <c r="T14" s="17"/>
      <c r="U14" s="17"/>
    </row>
    <row r="15" spans="1:29">
      <c r="C15" s="14"/>
      <c r="L15" s="8"/>
    </row>
    <row r="16" spans="1:29">
      <c r="B16" s="9"/>
      <c r="C16" s="9"/>
      <c r="D16" s="9"/>
      <c r="E16" s="9"/>
      <c r="F16" s="377" t="s">
        <v>6</v>
      </c>
      <c r="G16" s="377"/>
      <c r="H16" s="7">
        <f>COUNTIF(H10:H12,"BAJA")</f>
        <v>2</v>
      </c>
      <c r="L16" s="8"/>
      <c r="M16" s="377" t="s">
        <v>6</v>
      </c>
      <c r="N16" s="377"/>
      <c r="O16" s="7">
        <f>COUNTIF(O10:O12,"BAJA")</f>
        <v>3</v>
      </c>
    </row>
    <row r="17" spans="2:21">
      <c r="B17" s="412"/>
      <c r="C17" s="412"/>
      <c r="D17" s="412"/>
      <c r="E17" s="412"/>
      <c r="F17" s="377" t="s">
        <v>5</v>
      </c>
      <c r="G17" s="377"/>
      <c r="H17" s="7">
        <f>COUNTIF(H10:H12,"MODERADA")</f>
        <v>1</v>
      </c>
      <c r="L17" s="9"/>
      <c r="M17" s="377" t="s">
        <v>5</v>
      </c>
      <c r="N17" s="377"/>
      <c r="O17" s="7">
        <f>COUNTIF(O10:O12,"MODERADA")</f>
        <v>0</v>
      </c>
    </row>
    <row r="18" spans="2:21">
      <c r="B18" s="12"/>
      <c r="D18" s="12"/>
      <c r="F18" s="377" t="s">
        <v>4</v>
      </c>
      <c r="G18" s="377"/>
      <c r="H18" s="7">
        <f>COUNTIF(H10:H12,"ALTA")</f>
        <v>0</v>
      </c>
      <c r="M18" s="377" t="s">
        <v>4</v>
      </c>
      <c r="N18" s="377"/>
      <c r="O18" s="7">
        <f>COUNTIF(O10:O12,"ALTA")</f>
        <v>0</v>
      </c>
      <c r="P18" s="1"/>
      <c r="U18" s="1"/>
    </row>
    <row r="19" spans="2:21" ht="15.75">
      <c r="B19" s="11" t="s">
        <v>3</v>
      </c>
      <c r="D19" s="10" t="s">
        <v>2</v>
      </c>
      <c r="F19" s="377" t="s">
        <v>1</v>
      </c>
      <c r="G19" s="377"/>
      <c r="H19" s="7">
        <f>COUNTIF(H10:H12,"EXTREMA")</f>
        <v>0</v>
      </c>
      <c r="M19" s="377" t="s">
        <v>1</v>
      </c>
      <c r="N19" s="377"/>
      <c r="O19" s="7">
        <f>COUNTIF(O10:O12,"EXTREMA")</f>
        <v>0</v>
      </c>
      <c r="P19" s="1"/>
      <c r="U19" s="1"/>
    </row>
    <row r="20" spans="2:21">
      <c r="L20" s="1" t="s">
        <v>0</v>
      </c>
      <c r="O20" s="1"/>
      <c r="P20" s="1"/>
      <c r="U20" s="1"/>
    </row>
    <row r="21" spans="2:21">
      <c r="O21" s="1"/>
      <c r="P21" s="1"/>
      <c r="U21" s="1"/>
    </row>
    <row r="22" spans="2:21" ht="15.75">
      <c r="B22" s="6"/>
      <c r="C22" s="5"/>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pans="8:21">
      <c r="O33" s="1"/>
      <c r="P33" s="1"/>
      <c r="U33" s="1"/>
    </row>
    <row r="34" spans="8:21">
      <c r="H34" s="1"/>
      <c r="I34" s="1"/>
      <c r="J34" s="1"/>
      <c r="O34" s="1"/>
      <c r="P34" s="1"/>
      <c r="U34" s="1"/>
    </row>
    <row r="35" spans="8:21">
      <c r="H35" s="1"/>
      <c r="I35" s="1"/>
      <c r="J35" s="1"/>
      <c r="O35" s="1"/>
      <c r="P35" s="1"/>
      <c r="U35" s="1"/>
    </row>
    <row r="36" spans="8:21">
      <c r="H36" s="1"/>
      <c r="I36" s="1"/>
      <c r="J36" s="1"/>
      <c r="O36" s="1"/>
      <c r="P36" s="1"/>
      <c r="U36" s="1"/>
    </row>
    <row r="37" spans="8:21">
      <c r="H37" s="1"/>
      <c r="I37" s="1"/>
      <c r="J37" s="1"/>
      <c r="O37" s="1"/>
      <c r="P37" s="1"/>
      <c r="U37" s="1"/>
    </row>
    <row r="38" spans="8:21">
      <c r="H38" s="1"/>
      <c r="I38" s="1"/>
      <c r="J38" s="1"/>
      <c r="O38" s="1"/>
      <c r="P38" s="1"/>
      <c r="U38" s="1"/>
    </row>
    <row r="39" spans="8:21">
      <c r="H39" s="1"/>
      <c r="I39" s="1"/>
      <c r="J39" s="1"/>
      <c r="O39" s="1"/>
      <c r="P39" s="1"/>
      <c r="U39" s="1"/>
    </row>
    <row r="40" spans="8:21">
      <c r="H40" s="1"/>
      <c r="I40" s="1"/>
      <c r="J40" s="1"/>
      <c r="O40" s="1"/>
      <c r="P40" s="1"/>
      <c r="U40" s="1"/>
    </row>
    <row r="41" spans="8:21">
      <c r="H41" s="1"/>
      <c r="I41" s="1"/>
      <c r="J41" s="1"/>
      <c r="O41" s="1"/>
      <c r="P41" s="1"/>
      <c r="U41" s="1"/>
    </row>
    <row r="42" spans="8:21">
      <c r="H42" s="1"/>
      <c r="I42" s="1"/>
      <c r="J42" s="1"/>
      <c r="O42" s="1"/>
      <c r="P42" s="1"/>
      <c r="U42" s="1"/>
    </row>
    <row r="43" spans="8:21">
      <c r="H43" s="1"/>
      <c r="I43" s="1"/>
      <c r="J43" s="1"/>
      <c r="O43" s="1"/>
      <c r="P43" s="1"/>
      <c r="U43" s="1"/>
    </row>
    <row r="44" spans="8:21">
      <c r="H44" s="1"/>
      <c r="I44" s="1"/>
      <c r="J44" s="1"/>
      <c r="O44" s="1"/>
      <c r="P44" s="1"/>
      <c r="U44" s="1"/>
    </row>
    <row r="45" spans="8:21">
      <c r="H45" s="1"/>
      <c r="I45" s="1"/>
      <c r="J45" s="1"/>
      <c r="O45" s="1"/>
      <c r="P45" s="1"/>
      <c r="U45" s="1"/>
    </row>
    <row r="46" spans="8:21">
      <c r="H46" s="1"/>
      <c r="I46" s="1"/>
      <c r="J46" s="1"/>
      <c r="O46" s="1"/>
      <c r="P46" s="1"/>
      <c r="U46" s="1"/>
    </row>
    <row r="47" spans="8:21">
      <c r="H47" s="1"/>
      <c r="I47" s="1"/>
      <c r="J47" s="1"/>
      <c r="O47" s="1"/>
      <c r="P47" s="1"/>
      <c r="U47" s="1"/>
    </row>
    <row r="48" spans="8:21">
      <c r="H48" s="1"/>
      <c r="I48" s="1"/>
      <c r="J48" s="1"/>
      <c r="O48" s="1"/>
      <c r="P48" s="1"/>
      <c r="U48" s="1"/>
    </row>
    <row r="49" s="1" customFormat="1"/>
    <row r="50" s="1" customFormat="1"/>
    <row r="51" s="1" customFormat="1"/>
    <row r="52" s="1" customFormat="1"/>
    <row r="53" s="1" customFormat="1"/>
    <row r="54" s="1" customFormat="1"/>
    <row r="55" s="1" customFormat="1"/>
    <row r="56" s="1" customFormat="1"/>
    <row r="57" s="1" customFormat="1"/>
  </sheetData>
  <mergeCells count="36">
    <mergeCell ref="B17:E17"/>
    <mergeCell ref="O8:O9"/>
    <mergeCell ref="P8:P9"/>
    <mergeCell ref="F17:G17"/>
    <mergeCell ref="M17:N17"/>
    <mergeCell ref="D8:D9"/>
    <mergeCell ref="B8:B9"/>
    <mergeCell ref="C8:C9"/>
    <mergeCell ref="E8:E9"/>
    <mergeCell ref="F19:G19"/>
    <mergeCell ref="M19:N19"/>
    <mergeCell ref="F18:G18"/>
    <mergeCell ref="M18:N18"/>
    <mergeCell ref="R8:R9"/>
    <mergeCell ref="I8:I9"/>
    <mergeCell ref="F16:G16"/>
    <mergeCell ref="M16:N16"/>
    <mergeCell ref="F8:G8"/>
    <mergeCell ref="H8:H9"/>
    <mergeCell ref="Z8:AA8"/>
    <mergeCell ref="AB8:AC8"/>
    <mergeCell ref="E6:U6"/>
    <mergeCell ref="Q8:Q9"/>
    <mergeCell ref="S8:S9"/>
    <mergeCell ref="T8:T9"/>
    <mergeCell ref="J8:K8"/>
    <mergeCell ref="L8:L9"/>
    <mergeCell ref="M8:N8"/>
    <mergeCell ref="X8:Y8"/>
    <mergeCell ref="U8:U9"/>
    <mergeCell ref="E1:U1"/>
    <mergeCell ref="E2:U2"/>
    <mergeCell ref="S5:U5"/>
    <mergeCell ref="V8:W8"/>
    <mergeCell ref="E5:P5"/>
    <mergeCell ref="Q5:R5"/>
  </mergeCells>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H7:H9 O7:O9">
    <cfRule type="cellIs" dxfId="34" priority="7" operator="equal">
      <formula>"EXTREMA"</formula>
    </cfRule>
    <cfRule type="cellIs" dxfId="33" priority="8" operator="equal">
      <formula>"ALTA"</formula>
    </cfRule>
    <cfRule type="cellIs" dxfId="32" priority="9" operator="equal">
      <formula>"MODERADA"</formula>
    </cfRule>
    <cfRule type="cellIs" dxfId="31" priority="10" operator="equal">
      <formula>"BAJA"</formula>
    </cfRule>
  </conditionalFormatting>
  <conditionalFormatting sqref="H10:H14">
    <cfRule type="cellIs" dxfId="30" priority="16" operator="equal">
      <formula>"EXTREMA"</formula>
    </cfRule>
    <cfRule type="cellIs" dxfId="29" priority="17" operator="equal">
      <formula>"ALTA"</formula>
    </cfRule>
    <cfRule type="cellIs" dxfId="28" priority="18" operator="equal">
      <formula>"MODERADA"</formula>
    </cfRule>
    <cfRule type="cellIs" dxfId="27" priority="19" operator="equal">
      <formula>"BAJA"</formula>
    </cfRule>
  </conditionalFormatting>
  <conditionalFormatting sqref="H15:H1048576">
    <cfRule type="cellIs" dxfId="26" priority="52" operator="equal">
      <formula>"BAJA"</formula>
    </cfRule>
    <cfRule type="cellIs" dxfId="25" priority="51" operator="equal">
      <formula>"MODERADA"</formula>
    </cfRule>
    <cfRule type="cellIs" dxfId="24" priority="50" operator="equal">
      <formula>"ALTA"</formula>
    </cfRule>
    <cfRule type="cellIs" dxfId="23" priority="49"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22" priority="5" operator="equal">
      <formula>"BAJA"</formula>
    </cfRule>
    <cfRule type="cellIs" dxfId="21" priority="4" operator="equal">
      <formula>"MODERADA"</formula>
    </cfRule>
    <cfRule type="cellIs" dxfId="20" priority="3" operator="equal">
      <formula>"ALTA"</formula>
    </cfRule>
    <cfRule type="cellIs" dxfId="19" priority="2" operator="equal">
      <formula>"EXTREMA"</formula>
    </cfRule>
  </conditionalFormatting>
  <conditionalFormatting sqref="M16:M19">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O10:O14">
    <cfRule type="cellIs" dxfId="18" priority="15" operator="equal">
      <formula>"BAJA"</formula>
    </cfRule>
    <cfRule type="cellIs" dxfId="17" priority="14" operator="equal">
      <formula>"MODERADA"</formula>
    </cfRule>
    <cfRule type="cellIs" dxfId="16" priority="13" operator="equal">
      <formula>"ALTA"</formula>
    </cfRule>
    <cfRule type="cellIs" dxfId="15" priority="12" operator="equal">
      <formula>"EXTREMA"</formula>
    </cfRule>
  </conditionalFormatting>
  <conditionalFormatting sqref="O15:O1048576">
    <cfRule type="cellIs" dxfId="14" priority="21" operator="equal">
      <formula>"ALTA"</formula>
    </cfRule>
    <cfRule type="cellIs" dxfId="13" priority="22" operator="equal">
      <formula>"MODERADA"</formula>
    </cfRule>
    <cfRule type="cellIs" dxfId="12" priority="23" operator="equal">
      <formula>"BAJA"</formula>
    </cfRule>
    <cfRule type="cellIs" dxfId="11" priority="20" operator="equal">
      <formula>"EXTREMA"</formula>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00"/>
    <pageSetUpPr fitToPage="1"/>
  </sheetPr>
  <dimension ref="A1:Y54"/>
  <sheetViews>
    <sheetView view="pageBreakPreview" zoomScale="60" zoomScaleNormal="70" workbookViewId="0">
      <selection activeCell="D16" sqref="D16"/>
    </sheetView>
  </sheetViews>
  <sheetFormatPr baseColWidth="10" defaultColWidth="11.42578125" defaultRowHeight="15"/>
  <cols>
    <col min="1" max="1" width="2.7109375" style="82" customWidth="1"/>
    <col min="2" max="2" width="6.7109375" style="94" customWidth="1"/>
    <col min="3" max="3" width="6.7109375" style="80" customWidth="1"/>
    <col min="4" max="4" width="24.7109375" style="78" customWidth="1"/>
    <col min="5" max="5" width="40.140625" style="97" customWidth="1"/>
    <col min="6" max="9" width="4.7109375" style="13" customWidth="1"/>
    <col min="10" max="10" width="6.5703125" style="13" customWidth="1"/>
    <col min="11" max="11" width="7" style="13" customWidth="1"/>
    <col min="12" max="23" width="4.7109375" style="13" customWidth="1"/>
    <col min="24" max="24" width="8.7109375" style="25" customWidth="1"/>
    <col min="25" max="25" width="24.7109375" style="13" customWidth="1"/>
    <col min="26" max="16384" width="11.42578125" style="13"/>
  </cols>
  <sheetData>
    <row r="1" spans="1:25" s="78" customFormat="1" ht="135.94999999999999" customHeight="1">
      <c r="A1" s="77"/>
      <c r="C1" s="79"/>
      <c r="D1" s="465" t="s">
        <v>357</v>
      </c>
      <c r="E1" s="466"/>
      <c r="F1" s="462" t="s">
        <v>358</v>
      </c>
      <c r="G1" s="462"/>
      <c r="H1" s="462" t="s">
        <v>359</v>
      </c>
      <c r="I1" s="462"/>
      <c r="J1" s="462" t="s">
        <v>360</v>
      </c>
      <c r="K1" s="462"/>
      <c r="L1" s="462" t="s">
        <v>361</v>
      </c>
      <c r="M1" s="462"/>
      <c r="N1" s="462" t="s">
        <v>362</v>
      </c>
      <c r="O1" s="462"/>
      <c r="P1" s="462" t="s">
        <v>363</v>
      </c>
      <c r="Q1" s="462"/>
      <c r="R1" s="462" t="s">
        <v>364</v>
      </c>
      <c r="S1" s="462"/>
      <c r="T1" s="462" t="s">
        <v>365</v>
      </c>
      <c r="U1" s="462"/>
      <c r="V1" s="462" t="s">
        <v>366</v>
      </c>
      <c r="W1" s="462"/>
      <c r="X1" s="463" t="s">
        <v>367</v>
      </c>
      <c r="Y1" s="464"/>
    </row>
    <row r="2" spans="1:25" s="78" customFormat="1" ht="18" customHeight="1">
      <c r="A2" s="77"/>
      <c r="B2" s="457" t="s">
        <v>368</v>
      </c>
      <c r="C2" s="458" t="s">
        <v>369</v>
      </c>
      <c r="D2" s="460" t="s">
        <v>370</v>
      </c>
      <c r="E2" s="460" t="s">
        <v>371</v>
      </c>
      <c r="F2" s="452" t="s">
        <v>372</v>
      </c>
      <c r="G2" s="452"/>
      <c r="H2" s="452" t="s">
        <v>372</v>
      </c>
      <c r="I2" s="452"/>
      <c r="J2" s="452" t="s">
        <v>373</v>
      </c>
      <c r="K2" s="452"/>
      <c r="L2" s="452" t="s">
        <v>374</v>
      </c>
      <c r="M2" s="452"/>
      <c r="N2" s="452" t="s">
        <v>373</v>
      </c>
      <c r="O2" s="452"/>
      <c r="P2" s="452" t="s">
        <v>375</v>
      </c>
      <c r="Q2" s="452"/>
      <c r="R2" s="452" t="s">
        <v>373</v>
      </c>
      <c r="S2" s="452"/>
      <c r="T2" s="452" t="s">
        <v>375</v>
      </c>
      <c r="U2" s="452"/>
      <c r="V2" s="452" t="s">
        <v>376</v>
      </c>
      <c r="W2" s="452"/>
      <c r="X2" s="453" t="s">
        <v>377</v>
      </c>
      <c r="Y2" s="455" t="s">
        <v>378</v>
      </c>
    </row>
    <row r="3" spans="1:25" s="25" customFormat="1" ht="18" customHeight="1">
      <c r="A3" s="80"/>
      <c r="B3" s="457"/>
      <c r="C3" s="459"/>
      <c r="D3" s="461"/>
      <c r="E3" s="461"/>
      <c r="F3" s="81" t="s">
        <v>379</v>
      </c>
      <c r="G3" s="81" t="s">
        <v>380</v>
      </c>
      <c r="H3" s="81" t="s">
        <v>379</v>
      </c>
      <c r="I3" s="81" t="s">
        <v>380</v>
      </c>
      <c r="J3" s="81" t="s">
        <v>379</v>
      </c>
      <c r="K3" s="81" t="s">
        <v>380</v>
      </c>
      <c r="L3" s="81" t="s">
        <v>379</v>
      </c>
      <c r="M3" s="81" t="s">
        <v>380</v>
      </c>
      <c r="N3" s="81" t="s">
        <v>379</v>
      </c>
      <c r="O3" s="81" t="s">
        <v>380</v>
      </c>
      <c r="P3" s="81" t="s">
        <v>379</v>
      </c>
      <c r="Q3" s="81" t="s">
        <v>380</v>
      </c>
      <c r="R3" s="81" t="s">
        <v>379</v>
      </c>
      <c r="S3" s="81" t="s">
        <v>380</v>
      </c>
      <c r="T3" s="81" t="s">
        <v>379</v>
      </c>
      <c r="U3" s="81" t="s">
        <v>380</v>
      </c>
      <c r="V3" s="81" t="s">
        <v>379</v>
      </c>
      <c r="W3" s="81" t="s">
        <v>380</v>
      </c>
      <c r="X3" s="454"/>
      <c r="Y3" s="456"/>
    </row>
    <row r="4" spans="1:25" ht="45">
      <c r="B4" s="446" t="s">
        <v>232</v>
      </c>
      <c r="C4" s="83">
        <v>1.1000000000000001</v>
      </c>
      <c r="D4" s="84" t="s">
        <v>381</v>
      </c>
      <c r="E4" s="84" t="s">
        <v>382</v>
      </c>
      <c r="F4" s="85" t="s">
        <v>383</v>
      </c>
      <c r="G4" s="85"/>
      <c r="H4" s="85"/>
      <c r="I4" s="85" t="s">
        <v>383</v>
      </c>
      <c r="J4" s="85"/>
      <c r="K4" s="85" t="s">
        <v>383</v>
      </c>
      <c r="L4" s="85" t="s">
        <v>383</v>
      </c>
      <c r="M4" s="85"/>
      <c r="N4" s="85"/>
      <c r="O4" s="85" t="s">
        <v>383</v>
      </c>
      <c r="P4" s="85" t="s">
        <v>383</v>
      </c>
      <c r="Q4" s="85"/>
      <c r="R4" s="85" t="s">
        <v>383</v>
      </c>
      <c r="S4" s="85"/>
      <c r="T4" s="85" t="s">
        <v>383</v>
      </c>
      <c r="U4" s="85"/>
      <c r="V4" s="85" t="s">
        <v>383</v>
      </c>
      <c r="W4" s="85"/>
      <c r="X4" s="86">
        <f>IF(J4="X",15,0)+IF(L4="X",5,0)+IF(N4="X",15,0)+IF(P4="X",10,0)+IF(R4="X",15,0)+IF(T4="X",10,0)+IF(V4="X",30,0)</f>
        <v>70</v>
      </c>
      <c r="Y4" s="87" t="s">
        <v>384</v>
      </c>
    </row>
    <row r="5" spans="1:25" ht="56.1" customHeight="1">
      <c r="B5" s="447"/>
      <c r="C5" s="83">
        <v>1.2</v>
      </c>
      <c r="D5" s="84" t="s">
        <v>385</v>
      </c>
      <c r="E5" s="84" t="s">
        <v>386</v>
      </c>
      <c r="F5" s="85" t="s">
        <v>383</v>
      </c>
      <c r="G5" s="85"/>
      <c r="H5" s="85" t="s">
        <v>383</v>
      </c>
      <c r="I5" s="85"/>
      <c r="J5" s="85"/>
      <c r="K5" s="85" t="s">
        <v>383</v>
      </c>
      <c r="L5" s="85"/>
      <c r="M5" s="85" t="s">
        <v>383</v>
      </c>
      <c r="N5" s="85"/>
      <c r="O5" s="85" t="s">
        <v>383</v>
      </c>
      <c r="P5" s="85" t="s">
        <v>383</v>
      </c>
      <c r="Q5" s="85"/>
      <c r="R5" s="85"/>
      <c r="S5" s="85" t="s">
        <v>383</v>
      </c>
      <c r="T5" s="85"/>
      <c r="U5" s="85" t="s">
        <v>383</v>
      </c>
      <c r="V5" s="85"/>
      <c r="W5" s="85" t="s">
        <v>383</v>
      </c>
      <c r="X5" s="88">
        <f t="shared" ref="X5:X49" si="0">IF(J5="X",15,0)+IF(L5="X",5,0)+IF(N5="X",15,0)+IF(P5="X",10,0)+IF(R5="X",15,0)+IF(T5="X",10,0)+IF(V5="X",30,0)</f>
        <v>10</v>
      </c>
      <c r="Y5" s="87" t="s">
        <v>384</v>
      </c>
    </row>
    <row r="6" spans="1:25" ht="56.1" customHeight="1">
      <c r="B6" s="447"/>
      <c r="C6" s="83">
        <v>1.3</v>
      </c>
      <c r="D6" s="84" t="s">
        <v>387</v>
      </c>
      <c r="E6" s="84" t="s">
        <v>388</v>
      </c>
      <c r="F6" s="85" t="s">
        <v>383</v>
      </c>
      <c r="G6" s="85"/>
      <c r="H6" s="85" t="s">
        <v>383</v>
      </c>
      <c r="I6" s="85"/>
      <c r="J6" s="85"/>
      <c r="K6" s="85" t="s">
        <v>383</v>
      </c>
      <c r="L6" s="85" t="s">
        <v>383</v>
      </c>
      <c r="M6" s="85"/>
      <c r="N6" s="85"/>
      <c r="O6" s="85" t="s">
        <v>383</v>
      </c>
      <c r="P6" s="85" t="s">
        <v>383</v>
      </c>
      <c r="Q6" s="85"/>
      <c r="R6" s="85" t="s">
        <v>383</v>
      </c>
      <c r="S6" s="85"/>
      <c r="T6" s="85" t="s">
        <v>383</v>
      </c>
      <c r="U6" s="85"/>
      <c r="V6" s="85" t="s">
        <v>383</v>
      </c>
      <c r="W6" s="85"/>
      <c r="X6" s="86">
        <f t="shared" si="0"/>
        <v>70</v>
      </c>
      <c r="Y6" s="87" t="s">
        <v>384</v>
      </c>
    </row>
    <row r="7" spans="1:25" ht="56.1" customHeight="1">
      <c r="B7" s="451"/>
      <c r="C7" s="83">
        <v>1.4</v>
      </c>
      <c r="D7" s="84" t="s">
        <v>389</v>
      </c>
      <c r="E7" s="84" t="s">
        <v>241</v>
      </c>
      <c r="F7" s="85" t="s">
        <v>383</v>
      </c>
      <c r="G7" s="85"/>
      <c r="H7" s="85"/>
      <c r="I7" s="85" t="s">
        <v>383</v>
      </c>
      <c r="J7" s="85"/>
      <c r="K7" s="85" t="s">
        <v>383</v>
      </c>
      <c r="L7" s="85" t="s">
        <v>383</v>
      </c>
      <c r="M7" s="85"/>
      <c r="N7" s="85"/>
      <c r="O7" s="85" t="s">
        <v>383</v>
      </c>
      <c r="P7" s="85" t="s">
        <v>383</v>
      </c>
      <c r="Q7" s="85"/>
      <c r="R7" s="85" t="s">
        <v>383</v>
      </c>
      <c r="S7" s="85"/>
      <c r="T7" s="85"/>
      <c r="U7" s="85" t="s">
        <v>383</v>
      </c>
      <c r="V7" s="85"/>
      <c r="W7" s="85" t="s">
        <v>383</v>
      </c>
      <c r="X7" s="88">
        <f t="shared" si="0"/>
        <v>30</v>
      </c>
      <c r="Y7" s="87" t="s">
        <v>384</v>
      </c>
    </row>
    <row r="8" spans="1:25" ht="74.25" customHeight="1">
      <c r="B8" s="446" t="s">
        <v>390</v>
      </c>
      <c r="C8" s="83">
        <v>2.1</v>
      </c>
      <c r="D8" s="89" t="s">
        <v>391</v>
      </c>
      <c r="E8" s="89" t="s">
        <v>392</v>
      </c>
      <c r="F8" s="85" t="s">
        <v>383</v>
      </c>
      <c r="G8" s="85"/>
      <c r="H8" s="85" t="s">
        <v>383</v>
      </c>
      <c r="I8" s="85"/>
      <c r="J8" s="85" t="s">
        <v>383</v>
      </c>
      <c r="K8" s="85"/>
      <c r="L8" s="85" t="s">
        <v>383</v>
      </c>
      <c r="M8" s="85"/>
      <c r="N8" s="85"/>
      <c r="O8" s="85" t="s">
        <v>383</v>
      </c>
      <c r="P8" s="85" t="s">
        <v>383</v>
      </c>
      <c r="Q8" s="85"/>
      <c r="R8" s="85" t="s">
        <v>383</v>
      </c>
      <c r="S8" s="85"/>
      <c r="T8" s="85" t="s">
        <v>383</v>
      </c>
      <c r="U8" s="85"/>
      <c r="V8" s="85" t="s">
        <v>383</v>
      </c>
      <c r="W8" s="85"/>
      <c r="X8" s="86">
        <f>IF(J8="X",15,0)+IF(L8="X",5,0)+IF(N8="X",15,0)+IF(P8="X",10,0)+IF(R8="X",15,0)+IF(T8="X",10,0)+IF(V8="X",30,0)</f>
        <v>85</v>
      </c>
      <c r="Y8" s="87" t="s">
        <v>384</v>
      </c>
    </row>
    <row r="9" spans="1:25" ht="73.5" customHeight="1">
      <c r="B9" s="447"/>
      <c r="C9" s="83">
        <v>2.2000000000000002</v>
      </c>
      <c r="D9" s="89" t="s">
        <v>393</v>
      </c>
      <c r="E9" s="89" t="s">
        <v>394</v>
      </c>
      <c r="F9" s="85" t="s">
        <v>383</v>
      </c>
      <c r="G9" s="85"/>
      <c r="H9" s="85"/>
      <c r="I9" s="85" t="s">
        <v>383</v>
      </c>
      <c r="J9" s="85" t="s">
        <v>383</v>
      </c>
      <c r="K9" s="85"/>
      <c r="L9" s="85" t="s">
        <v>383</v>
      </c>
      <c r="M9" s="85"/>
      <c r="N9" s="85"/>
      <c r="O9" s="85" t="s">
        <v>383</v>
      </c>
      <c r="P9" s="85" t="s">
        <v>383</v>
      </c>
      <c r="Q9" s="85"/>
      <c r="R9" s="85" t="s">
        <v>383</v>
      </c>
      <c r="S9" s="85"/>
      <c r="T9" s="85" t="s">
        <v>383</v>
      </c>
      <c r="U9" s="85"/>
      <c r="V9" s="85" t="s">
        <v>383</v>
      </c>
      <c r="W9" s="85"/>
      <c r="X9" s="86">
        <f t="shared" si="0"/>
        <v>85</v>
      </c>
      <c r="Y9" s="87" t="s">
        <v>384</v>
      </c>
    </row>
    <row r="10" spans="1:25" ht="67.5" customHeight="1">
      <c r="B10" s="447"/>
      <c r="C10" s="83">
        <v>2.2999999999999998</v>
      </c>
      <c r="D10" s="89" t="s">
        <v>395</v>
      </c>
      <c r="E10" s="89" t="s">
        <v>396</v>
      </c>
      <c r="F10" s="85" t="s">
        <v>383</v>
      </c>
      <c r="G10" s="85"/>
      <c r="H10" s="85"/>
      <c r="I10" s="85" t="s">
        <v>383</v>
      </c>
      <c r="J10" s="85"/>
      <c r="K10" s="85" t="s">
        <v>383</v>
      </c>
      <c r="L10" s="85" t="s">
        <v>383</v>
      </c>
      <c r="M10" s="85"/>
      <c r="N10" s="85"/>
      <c r="O10" s="85" t="s">
        <v>383</v>
      </c>
      <c r="P10" s="85" t="s">
        <v>383</v>
      </c>
      <c r="Q10" s="85"/>
      <c r="R10" s="85" t="s">
        <v>383</v>
      </c>
      <c r="S10" s="85"/>
      <c r="T10" s="85"/>
      <c r="U10" s="85" t="s">
        <v>383</v>
      </c>
      <c r="V10" s="85"/>
      <c r="W10" s="85" t="s">
        <v>383</v>
      </c>
      <c r="X10" s="88">
        <f t="shared" si="0"/>
        <v>30</v>
      </c>
      <c r="Y10" s="87" t="s">
        <v>384</v>
      </c>
    </row>
    <row r="11" spans="1:25" ht="56.1" customHeight="1">
      <c r="B11" s="451"/>
      <c r="C11" s="83">
        <v>2.4</v>
      </c>
      <c r="D11" s="89" t="s">
        <v>397</v>
      </c>
      <c r="E11" s="89" t="s">
        <v>398</v>
      </c>
      <c r="F11" s="85" t="s">
        <v>383</v>
      </c>
      <c r="G11" s="85"/>
      <c r="H11" s="85" t="s">
        <v>383</v>
      </c>
      <c r="I11" s="85"/>
      <c r="J11" s="85" t="s">
        <v>383</v>
      </c>
      <c r="K11" s="85"/>
      <c r="L11" s="85" t="s">
        <v>383</v>
      </c>
      <c r="M11" s="85"/>
      <c r="N11" s="85"/>
      <c r="O11" s="85" t="s">
        <v>383</v>
      </c>
      <c r="P11" s="85" t="s">
        <v>383</v>
      </c>
      <c r="Q11" s="85"/>
      <c r="R11" s="85" t="s">
        <v>383</v>
      </c>
      <c r="S11" s="85"/>
      <c r="T11" s="85" t="s">
        <v>383</v>
      </c>
      <c r="U11" s="85"/>
      <c r="V11" s="85" t="s">
        <v>383</v>
      </c>
      <c r="W11" s="85"/>
      <c r="X11" s="86">
        <f t="shared" si="0"/>
        <v>85</v>
      </c>
      <c r="Y11" s="87" t="s">
        <v>384</v>
      </c>
    </row>
    <row r="12" spans="1:25" ht="71.25" customHeight="1">
      <c r="B12" s="446" t="s">
        <v>320</v>
      </c>
      <c r="C12" s="83">
        <v>3.1</v>
      </c>
      <c r="D12" s="84" t="s">
        <v>324</v>
      </c>
      <c r="E12" s="84" t="s">
        <v>399</v>
      </c>
      <c r="F12" s="85" t="s">
        <v>383</v>
      </c>
      <c r="G12" s="85"/>
      <c r="H12" s="85"/>
      <c r="I12" s="85" t="s">
        <v>383</v>
      </c>
      <c r="J12" s="85"/>
      <c r="K12" s="85" t="s">
        <v>383</v>
      </c>
      <c r="L12" s="85" t="s">
        <v>383</v>
      </c>
      <c r="M12" s="85"/>
      <c r="N12" s="85"/>
      <c r="O12" s="85" t="s">
        <v>383</v>
      </c>
      <c r="P12" s="85" t="s">
        <v>383</v>
      </c>
      <c r="Q12" s="85"/>
      <c r="R12" s="85" t="s">
        <v>383</v>
      </c>
      <c r="S12" s="85"/>
      <c r="T12" s="85"/>
      <c r="U12" s="85" t="s">
        <v>383</v>
      </c>
      <c r="V12" s="85" t="s">
        <v>383</v>
      </c>
      <c r="W12" s="85"/>
      <c r="X12" s="86">
        <f t="shared" si="0"/>
        <v>60</v>
      </c>
      <c r="Y12" s="87" t="s">
        <v>384</v>
      </c>
    </row>
    <row r="13" spans="1:25" ht="84.75" customHeight="1">
      <c r="B13" s="447"/>
      <c r="C13" s="83">
        <v>3.2</v>
      </c>
      <c r="D13" s="84" t="s">
        <v>333</v>
      </c>
      <c r="E13" s="84" t="s">
        <v>400</v>
      </c>
      <c r="F13" s="85" t="s">
        <v>383</v>
      </c>
      <c r="G13" s="85"/>
      <c r="H13" s="85"/>
      <c r="I13" s="85" t="s">
        <v>383</v>
      </c>
      <c r="J13" s="85"/>
      <c r="K13" s="85" t="s">
        <v>383</v>
      </c>
      <c r="L13" s="85"/>
      <c r="M13" s="85" t="s">
        <v>383</v>
      </c>
      <c r="N13" s="85"/>
      <c r="O13" s="85" t="s">
        <v>383</v>
      </c>
      <c r="P13" s="85" t="s">
        <v>383</v>
      </c>
      <c r="Q13" s="85"/>
      <c r="R13" s="85"/>
      <c r="S13" s="85" t="s">
        <v>383</v>
      </c>
      <c r="T13" s="85" t="s">
        <v>383</v>
      </c>
      <c r="U13" s="85"/>
      <c r="V13" s="85"/>
      <c r="W13" s="85" t="s">
        <v>383</v>
      </c>
      <c r="X13" s="86">
        <f t="shared" si="0"/>
        <v>20</v>
      </c>
      <c r="Y13" s="87" t="s">
        <v>384</v>
      </c>
    </row>
    <row r="14" spans="1:25" ht="100.5" customHeight="1">
      <c r="B14" s="447"/>
      <c r="C14" s="83">
        <v>3.3</v>
      </c>
      <c r="D14" s="84" t="s">
        <v>401</v>
      </c>
      <c r="E14" s="84" t="s">
        <v>402</v>
      </c>
      <c r="F14" s="85" t="s">
        <v>383</v>
      </c>
      <c r="G14" s="85"/>
      <c r="H14" s="85"/>
      <c r="I14" s="85" t="s">
        <v>383</v>
      </c>
      <c r="J14" s="85"/>
      <c r="K14" s="85" t="s">
        <v>383</v>
      </c>
      <c r="L14" s="85" t="s">
        <v>383</v>
      </c>
      <c r="M14" s="85"/>
      <c r="N14" s="85"/>
      <c r="O14" s="85" t="s">
        <v>383</v>
      </c>
      <c r="P14" s="85" t="s">
        <v>383</v>
      </c>
      <c r="Q14" s="85"/>
      <c r="R14" s="85" t="s">
        <v>383</v>
      </c>
      <c r="S14" s="85"/>
      <c r="T14" s="85"/>
      <c r="U14" s="85" t="s">
        <v>383</v>
      </c>
      <c r="V14" s="85" t="s">
        <v>383</v>
      </c>
      <c r="W14" s="85"/>
      <c r="X14" s="86">
        <f t="shared" si="0"/>
        <v>60</v>
      </c>
      <c r="Y14" s="87" t="s">
        <v>384</v>
      </c>
    </row>
    <row r="15" spans="1:25" ht="69.75" customHeight="1">
      <c r="B15" s="447"/>
      <c r="C15" s="83">
        <v>3.4</v>
      </c>
      <c r="D15" s="84" t="s">
        <v>403</v>
      </c>
      <c r="E15" s="84" t="s">
        <v>404</v>
      </c>
      <c r="F15" s="85" t="s">
        <v>383</v>
      </c>
      <c r="G15" s="85"/>
      <c r="H15" s="85"/>
      <c r="I15" s="85" t="s">
        <v>383</v>
      </c>
      <c r="J15" s="85"/>
      <c r="K15" s="85" t="s">
        <v>383</v>
      </c>
      <c r="L15" s="85"/>
      <c r="M15" s="85" t="s">
        <v>383</v>
      </c>
      <c r="N15" s="85"/>
      <c r="O15" s="85" t="s">
        <v>383</v>
      </c>
      <c r="P15" s="85" t="s">
        <v>383</v>
      </c>
      <c r="Q15" s="85"/>
      <c r="R15" s="85"/>
      <c r="S15" s="85" t="s">
        <v>383</v>
      </c>
      <c r="T15" s="85"/>
      <c r="U15" s="85" t="s">
        <v>383</v>
      </c>
      <c r="V15" s="85"/>
      <c r="W15" s="85" t="s">
        <v>383</v>
      </c>
      <c r="X15" s="88">
        <f t="shared" si="0"/>
        <v>10</v>
      </c>
      <c r="Y15" s="87" t="s">
        <v>384</v>
      </c>
    </row>
    <row r="16" spans="1:25" ht="100.5" customHeight="1">
      <c r="B16" s="446" t="s">
        <v>405</v>
      </c>
      <c r="C16" s="83">
        <v>4.0999999999999996</v>
      </c>
      <c r="D16" s="84" t="s">
        <v>406</v>
      </c>
      <c r="E16" s="84" t="s">
        <v>407</v>
      </c>
      <c r="F16" s="85" t="s">
        <v>383</v>
      </c>
      <c r="G16" s="85"/>
      <c r="H16" s="85" t="s">
        <v>383</v>
      </c>
      <c r="I16" s="85"/>
      <c r="J16" s="85" t="s">
        <v>383</v>
      </c>
      <c r="K16" s="85"/>
      <c r="L16" s="85" t="s">
        <v>383</v>
      </c>
      <c r="M16" s="85"/>
      <c r="N16" s="85"/>
      <c r="O16" s="85" t="s">
        <v>383</v>
      </c>
      <c r="P16" s="85" t="s">
        <v>383</v>
      </c>
      <c r="Q16" s="85"/>
      <c r="R16" s="85" t="s">
        <v>383</v>
      </c>
      <c r="S16" s="85"/>
      <c r="T16" s="85" t="s">
        <v>383</v>
      </c>
      <c r="U16" s="85"/>
      <c r="V16" s="85" t="s">
        <v>383</v>
      </c>
      <c r="W16" s="85"/>
      <c r="X16" s="86">
        <f t="shared" si="0"/>
        <v>85</v>
      </c>
      <c r="Y16" s="87" t="s">
        <v>384</v>
      </c>
    </row>
    <row r="17" spans="2:25" ht="70.5" customHeight="1">
      <c r="B17" s="447"/>
      <c r="C17" s="83">
        <v>4.2</v>
      </c>
      <c r="D17" s="84" t="s">
        <v>345</v>
      </c>
      <c r="E17" s="84" t="s">
        <v>408</v>
      </c>
      <c r="F17" s="85" t="s">
        <v>383</v>
      </c>
      <c r="G17" s="85"/>
      <c r="H17" s="85" t="s">
        <v>383</v>
      </c>
      <c r="I17" s="85"/>
      <c r="J17" s="85"/>
      <c r="K17" s="85" t="s">
        <v>383</v>
      </c>
      <c r="L17" s="85"/>
      <c r="M17" s="85" t="s">
        <v>383</v>
      </c>
      <c r="N17" s="85"/>
      <c r="O17" s="85" t="s">
        <v>383</v>
      </c>
      <c r="P17" s="85" t="s">
        <v>383</v>
      </c>
      <c r="Q17" s="85"/>
      <c r="R17" s="85" t="s">
        <v>383</v>
      </c>
      <c r="S17" s="85"/>
      <c r="T17" s="85" t="s">
        <v>383</v>
      </c>
      <c r="U17" s="85"/>
      <c r="V17" s="85" t="s">
        <v>383</v>
      </c>
      <c r="W17" s="85"/>
      <c r="X17" s="86">
        <f t="shared" si="0"/>
        <v>65</v>
      </c>
      <c r="Y17" s="87" t="s">
        <v>384</v>
      </c>
    </row>
    <row r="18" spans="2:25" ht="69.75" customHeight="1">
      <c r="B18" s="447"/>
      <c r="C18" s="83">
        <v>4.3</v>
      </c>
      <c r="D18" s="84" t="s">
        <v>353</v>
      </c>
      <c r="E18" s="84" t="s">
        <v>355</v>
      </c>
      <c r="F18" s="85" t="s">
        <v>383</v>
      </c>
      <c r="G18" s="85"/>
      <c r="H18" s="85"/>
      <c r="I18" s="85" t="s">
        <v>383</v>
      </c>
      <c r="J18" s="85"/>
      <c r="K18" s="85" t="s">
        <v>383</v>
      </c>
      <c r="L18" s="85" t="s">
        <v>383</v>
      </c>
      <c r="M18" s="85"/>
      <c r="N18" s="85"/>
      <c r="O18" s="85" t="s">
        <v>383</v>
      </c>
      <c r="P18" s="85" t="s">
        <v>383</v>
      </c>
      <c r="Q18" s="85"/>
      <c r="R18" s="85" t="s">
        <v>383</v>
      </c>
      <c r="S18" s="85"/>
      <c r="T18" s="85"/>
      <c r="U18" s="85" t="s">
        <v>383</v>
      </c>
      <c r="V18" s="85" t="s">
        <v>383</v>
      </c>
      <c r="W18" s="85"/>
      <c r="X18" s="86">
        <f t="shared" si="0"/>
        <v>60</v>
      </c>
      <c r="Y18" s="87" t="s">
        <v>384</v>
      </c>
    </row>
    <row r="19" spans="2:25" ht="111" customHeight="1">
      <c r="B19" s="446" t="s">
        <v>409</v>
      </c>
      <c r="C19" s="83">
        <v>5.0999999999999996</v>
      </c>
      <c r="D19" s="84" t="s">
        <v>37</v>
      </c>
      <c r="E19" s="84" t="s">
        <v>35</v>
      </c>
      <c r="F19" s="85" t="s">
        <v>383</v>
      </c>
      <c r="G19" s="85"/>
      <c r="H19" s="85"/>
      <c r="I19" s="85" t="s">
        <v>383</v>
      </c>
      <c r="J19" s="85"/>
      <c r="K19" s="85" t="s">
        <v>383</v>
      </c>
      <c r="L19" s="85" t="s">
        <v>383</v>
      </c>
      <c r="M19" s="85"/>
      <c r="N19" s="85"/>
      <c r="O19" s="85" t="s">
        <v>383</v>
      </c>
      <c r="P19" s="85" t="s">
        <v>383</v>
      </c>
      <c r="Q19" s="85"/>
      <c r="R19" s="85"/>
      <c r="S19" s="85" t="s">
        <v>383</v>
      </c>
      <c r="T19" s="85" t="s">
        <v>383</v>
      </c>
      <c r="U19" s="85"/>
      <c r="V19" s="85" t="s">
        <v>383</v>
      </c>
      <c r="W19" s="85"/>
      <c r="X19" s="88">
        <f t="shared" si="0"/>
        <v>55</v>
      </c>
      <c r="Y19" s="87" t="s">
        <v>384</v>
      </c>
    </row>
    <row r="20" spans="2:25" ht="138" customHeight="1">
      <c r="B20" s="447"/>
      <c r="C20" s="83">
        <v>5.2</v>
      </c>
      <c r="D20" s="84" t="s">
        <v>30</v>
      </c>
      <c r="E20" s="84" t="s">
        <v>28</v>
      </c>
      <c r="F20" s="85" t="s">
        <v>383</v>
      </c>
      <c r="G20" s="85"/>
      <c r="H20" s="85"/>
      <c r="I20" s="85" t="s">
        <v>383</v>
      </c>
      <c r="J20" s="85"/>
      <c r="K20" s="85" t="s">
        <v>383</v>
      </c>
      <c r="L20" s="85" t="s">
        <v>383</v>
      </c>
      <c r="M20" s="85"/>
      <c r="N20" s="85"/>
      <c r="O20" s="85" t="s">
        <v>383</v>
      </c>
      <c r="P20" s="85" t="s">
        <v>383</v>
      </c>
      <c r="Q20" s="85"/>
      <c r="R20" s="85" t="s">
        <v>383</v>
      </c>
      <c r="S20" s="85"/>
      <c r="T20" s="85" t="s">
        <v>383</v>
      </c>
      <c r="U20" s="85"/>
      <c r="V20" s="85" t="s">
        <v>383</v>
      </c>
      <c r="W20" s="85"/>
      <c r="X20" s="86">
        <f t="shared" si="0"/>
        <v>70</v>
      </c>
      <c r="Y20" s="87" t="s">
        <v>384</v>
      </c>
    </row>
    <row r="21" spans="2:25" ht="69.75" customHeight="1">
      <c r="B21" s="447"/>
      <c r="C21" s="83">
        <v>5.3</v>
      </c>
      <c r="D21" s="84" t="s">
        <v>22</v>
      </c>
      <c r="E21" s="84" t="s">
        <v>13</v>
      </c>
      <c r="F21" s="85" t="s">
        <v>383</v>
      </c>
      <c r="G21" s="85"/>
      <c r="H21" s="85" t="s">
        <v>383</v>
      </c>
      <c r="I21" s="85"/>
      <c r="J21" s="85"/>
      <c r="K21" s="85" t="s">
        <v>383</v>
      </c>
      <c r="L21" s="85" t="s">
        <v>383</v>
      </c>
      <c r="M21" s="85"/>
      <c r="N21" s="85"/>
      <c r="O21" s="85" t="s">
        <v>383</v>
      </c>
      <c r="P21" s="85" t="s">
        <v>383</v>
      </c>
      <c r="Q21" s="85"/>
      <c r="R21" s="85" t="s">
        <v>383</v>
      </c>
      <c r="S21" s="85"/>
      <c r="T21" s="85" t="s">
        <v>383</v>
      </c>
      <c r="U21" s="85"/>
      <c r="V21" s="85" t="s">
        <v>383</v>
      </c>
      <c r="W21" s="85"/>
      <c r="X21" s="86">
        <f t="shared" si="0"/>
        <v>70</v>
      </c>
      <c r="Y21" s="87" t="s">
        <v>384</v>
      </c>
    </row>
    <row r="22" spans="2:25" ht="71.25" customHeight="1">
      <c r="B22" s="447"/>
      <c r="C22" s="83">
        <v>5.4</v>
      </c>
      <c r="D22" s="84" t="s">
        <v>16</v>
      </c>
      <c r="E22" s="84" t="s">
        <v>13</v>
      </c>
      <c r="F22" s="85" t="s">
        <v>383</v>
      </c>
      <c r="G22" s="85"/>
      <c r="H22" s="85" t="s">
        <v>383</v>
      </c>
      <c r="I22" s="85"/>
      <c r="J22" s="85"/>
      <c r="K22" s="85" t="s">
        <v>383</v>
      </c>
      <c r="L22" s="85" t="s">
        <v>383</v>
      </c>
      <c r="M22" s="85"/>
      <c r="N22" s="85"/>
      <c r="O22" s="85" t="s">
        <v>383</v>
      </c>
      <c r="P22" s="85" t="s">
        <v>383</v>
      </c>
      <c r="Q22" s="85"/>
      <c r="R22" s="85" t="s">
        <v>383</v>
      </c>
      <c r="S22" s="85"/>
      <c r="T22" s="85" t="s">
        <v>383</v>
      </c>
      <c r="U22" s="85"/>
      <c r="V22" s="85" t="s">
        <v>383</v>
      </c>
      <c r="W22" s="85"/>
      <c r="X22" s="86">
        <f t="shared" si="0"/>
        <v>70</v>
      </c>
      <c r="Y22" s="87" t="s">
        <v>384</v>
      </c>
    </row>
    <row r="23" spans="2:25" ht="73.5" customHeight="1">
      <c r="B23" s="446" t="s">
        <v>410</v>
      </c>
      <c r="C23" s="83">
        <v>6.1</v>
      </c>
      <c r="D23" s="84" t="s">
        <v>186</v>
      </c>
      <c r="E23" s="84" t="s">
        <v>188</v>
      </c>
      <c r="F23" s="85" t="s">
        <v>383</v>
      </c>
      <c r="G23" s="85"/>
      <c r="H23" s="85"/>
      <c r="I23" s="85" t="s">
        <v>383</v>
      </c>
      <c r="J23" s="85" t="s">
        <v>383</v>
      </c>
      <c r="K23" s="85"/>
      <c r="L23" s="85" t="s">
        <v>383</v>
      </c>
      <c r="M23" s="85"/>
      <c r="N23" s="85"/>
      <c r="O23" s="85" t="s">
        <v>383</v>
      </c>
      <c r="P23" s="85" t="s">
        <v>383</v>
      </c>
      <c r="Q23" s="85"/>
      <c r="R23" s="85" t="s">
        <v>383</v>
      </c>
      <c r="S23" s="85"/>
      <c r="T23" s="85" t="s">
        <v>383</v>
      </c>
      <c r="U23" s="85"/>
      <c r="V23" s="85" t="s">
        <v>383</v>
      </c>
      <c r="W23" s="85"/>
      <c r="X23" s="86">
        <f t="shared" si="0"/>
        <v>85</v>
      </c>
      <c r="Y23" s="87" t="s">
        <v>384</v>
      </c>
    </row>
    <row r="24" spans="2:25" ht="106.5" customHeight="1">
      <c r="B24" s="447"/>
      <c r="C24" s="83">
        <v>6.2</v>
      </c>
      <c r="D24" s="84" t="s">
        <v>196</v>
      </c>
      <c r="E24" s="84" t="s">
        <v>198</v>
      </c>
      <c r="F24" s="85" t="s">
        <v>383</v>
      </c>
      <c r="G24" s="85"/>
      <c r="H24" s="85"/>
      <c r="I24" s="85" t="s">
        <v>383</v>
      </c>
      <c r="J24" s="85" t="s">
        <v>383</v>
      </c>
      <c r="K24" s="85"/>
      <c r="L24" s="85" t="s">
        <v>383</v>
      </c>
      <c r="M24" s="85"/>
      <c r="N24" s="85"/>
      <c r="O24" s="85" t="s">
        <v>383</v>
      </c>
      <c r="P24" s="85" t="s">
        <v>383</v>
      </c>
      <c r="Q24" s="85"/>
      <c r="R24" s="85" t="s">
        <v>383</v>
      </c>
      <c r="S24" s="85"/>
      <c r="T24" s="85" t="s">
        <v>383</v>
      </c>
      <c r="U24" s="85"/>
      <c r="V24" s="85" t="s">
        <v>383</v>
      </c>
      <c r="W24" s="85"/>
      <c r="X24" s="86">
        <f t="shared" si="0"/>
        <v>85</v>
      </c>
      <c r="Y24" s="87" t="s">
        <v>384</v>
      </c>
    </row>
    <row r="25" spans="2:25" ht="71.25" customHeight="1">
      <c r="B25" s="447"/>
      <c r="C25" s="83">
        <v>6.3</v>
      </c>
      <c r="D25" s="84" t="s">
        <v>203</v>
      </c>
      <c r="E25" s="84" t="s">
        <v>411</v>
      </c>
      <c r="F25" s="85" t="s">
        <v>383</v>
      </c>
      <c r="G25" s="85"/>
      <c r="H25" s="85"/>
      <c r="I25" s="85" t="s">
        <v>383</v>
      </c>
      <c r="J25" s="85" t="s">
        <v>383</v>
      </c>
      <c r="K25" s="85"/>
      <c r="L25" s="85" t="s">
        <v>383</v>
      </c>
      <c r="M25" s="85"/>
      <c r="N25" s="85"/>
      <c r="O25" s="85" t="s">
        <v>383</v>
      </c>
      <c r="P25" s="85" t="s">
        <v>383</v>
      </c>
      <c r="Q25" s="85"/>
      <c r="R25" s="85" t="s">
        <v>383</v>
      </c>
      <c r="S25" s="85"/>
      <c r="T25" s="85" t="s">
        <v>383</v>
      </c>
      <c r="U25" s="85"/>
      <c r="V25" s="85" t="s">
        <v>383</v>
      </c>
      <c r="W25" s="85"/>
      <c r="X25" s="86">
        <f t="shared" si="0"/>
        <v>85</v>
      </c>
      <c r="Y25" s="87" t="s">
        <v>384</v>
      </c>
    </row>
    <row r="26" spans="2:25" ht="180.75" customHeight="1">
      <c r="B26" s="446" t="s">
        <v>137</v>
      </c>
      <c r="C26" s="83">
        <v>7.1</v>
      </c>
      <c r="D26" s="84" t="s">
        <v>140</v>
      </c>
      <c r="E26" s="84" t="s">
        <v>412</v>
      </c>
      <c r="F26" s="85" t="s">
        <v>383</v>
      </c>
      <c r="G26" s="85"/>
      <c r="H26" s="85" t="s">
        <v>383</v>
      </c>
      <c r="I26" s="85"/>
      <c r="J26" s="85"/>
      <c r="K26" s="85" t="s">
        <v>383</v>
      </c>
      <c r="L26" s="85" t="s">
        <v>383</v>
      </c>
      <c r="M26" s="85"/>
      <c r="N26" s="85" t="s">
        <v>383</v>
      </c>
      <c r="O26" s="85"/>
      <c r="P26" s="85" t="s">
        <v>383</v>
      </c>
      <c r="Q26" s="85"/>
      <c r="R26" s="85" t="s">
        <v>383</v>
      </c>
      <c r="S26" s="85"/>
      <c r="T26" s="85"/>
      <c r="U26" s="85" t="s">
        <v>383</v>
      </c>
      <c r="V26" s="85"/>
      <c r="W26" s="85" t="s">
        <v>383</v>
      </c>
      <c r="X26" s="88">
        <f t="shared" si="0"/>
        <v>45</v>
      </c>
      <c r="Y26" s="87" t="s">
        <v>384</v>
      </c>
    </row>
    <row r="27" spans="2:25" ht="54.75" customHeight="1">
      <c r="B27" s="447"/>
      <c r="C27" s="83">
        <v>7.2</v>
      </c>
      <c r="D27" s="84" t="s">
        <v>150</v>
      </c>
      <c r="E27" s="84" t="s">
        <v>152</v>
      </c>
      <c r="F27" s="85" t="s">
        <v>383</v>
      </c>
      <c r="G27" s="85"/>
      <c r="H27" s="85"/>
      <c r="I27" s="85" t="s">
        <v>383</v>
      </c>
      <c r="J27" s="85"/>
      <c r="K27" s="85" t="s">
        <v>383</v>
      </c>
      <c r="L27" s="85" t="s">
        <v>383</v>
      </c>
      <c r="M27" s="85"/>
      <c r="N27" s="85"/>
      <c r="O27" s="85" t="s">
        <v>383</v>
      </c>
      <c r="P27" s="85" t="s">
        <v>383</v>
      </c>
      <c r="Q27" s="85"/>
      <c r="R27" s="85"/>
      <c r="S27" s="85" t="s">
        <v>383</v>
      </c>
      <c r="T27" s="85" t="s">
        <v>383</v>
      </c>
      <c r="U27" s="85"/>
      <c r="V27" s="85" t="s">
        <v>383</v>
      </c>
      <c r="W27" s="85"/>
      <c r="X27" s="86">
        <f t="shared" si="0"/>
        <v>55</v>
      </c>
      <c r="Y27" s="87" t="s">
        <v>384</v>
      </c>
    </row>
    <row r="28" spans="2:25" ht="56.1" customHeight="1">
      <c r="B28" s="447"/>
      <c r="C28" s="83">
        <v>7.3</v>
      </c>
      <c r="D28" s="84" t="s">
        <v>158</v>
      </c>
      <c r="E28" s="84" t="s">
        <v>160</v>
      </c>
      <c r="F28" s="85" t="s">
        <v>383</v>
      </c>
      <c r="G28" s="85"/>
      <c r="H28" s="85" t="s">
        <v>383</v>
      </c>
      <c r="I28" s="85"/>
      <c r="J28" s="85"/>
      <c r="K28" s="85" t="s">
        <v>383</v>
      </c>
      <c r="L28" s="85" t="s">
        <v>383</v>
      </c>
      <c r="M28" s="85"/>
      <c r="N28" s="85"/>
      <c r="O28" s="85" t="s">
        <v>383</v>
      </c>
      <c r="P28" s="85" t="s">
        <v>383</v>
      </c>
      <c r="Q28" s="85"/>
      <c r="R28" s="85" t="s">
        <v>383</v>
      </c>
      <c r="S28" s="85"/>
      <c r="T28" s="85" t="s">
        <v>383</v>
      </c>
      <c r="U28" s="85"/>
      <c r="V28" s="85" t="s">
        <v>383</v>
      </c>
      <c r="W28" s="85"/>
      <c r="X28" s="86">
        <f t="shared" si="0"/>
        <v>70</v>
      </c>
      <c r="Y28" s="87" t="s">
        <v>384</v>
      </c>
    </row>
    <row r="29" spans="2:25" ht="113.25" customHeight="1">
      <c r="B29" s="447"/>
      <c r="C29" s="83">
        <v>7.4</v>
      </c>
      <c r="D29" s="84" t="s">
        <v>166</v>
      </c>
      <c r="E29" s="84" t="s">
        <v>413</v>
      </c>
      <c r="F29" s="85" t="s">
        <v>383</v>
      </c>
      <c r="G29" s="85"/>
      <c r="H29" s="85"/>
      <c r="I29" s="85" t="s">
        <v>383</v>
      </c>
      <c r="J29" s="85"/>
      <c r="K29" s="85" t="s">
        <v>383</v>
      </c>
      <c r="L29" s="85" t="s">
        <v>383</v>
      </c>
      <c r="M29" s="85"/>
      <c r="N29" s="85"/>
      <c r="O29" s="85" t="s">
        <v>383</v>
      </c>
      <c r="P29" s="85" t="s">
        <v>383</v>
      </c>
      <c r="Q29" s="85"/>
      <c r="R29" s="85" t="s">
        <v>383</v>
      </c>
      <c r="S29" s="85"/>
      <c r="T29" s="85"/>
      <c r="U29" s="85" t="s">
        <v>383</v>
      </c>
      <c r="V29" s="85"/>
      <c r="W29" s="85" t="s">
        <v>383</v>
      </c>
      <c r="X29" s="88">
        <f t="shared" si="0"/>
        <v>30</v>
      </c>
      <c r="Y29" s="87" t="s">
        <v>384</v>
      </c>
    </row>
    <row r="30" spans="2:25" ht="85.5" customHeight="1">
      <c r="B30" s="446" t="s">
        <v>414</v>
      </c>
      <c r="C30" s="83">
        <v>8.1</v>
      </c>
      <c r="D30" s="84" t="s">
        <v>415</v>
      </c>
      <c r="E30" s="84" t="s">
        <v>416</v>
      </c>
      <c r="F30" s="85" t="s">
        <v>383</v>
      </c>
      <c r="G30" s="85"/>
      <c r="H30" s="85"/>
      <c r="I30" s="85" t="s">
        <v>383</v>
      </c>
      <c r="J30" s="85"/>
      <c r="K30" s="85" t="s">
        <v>383</v>
      </c>
      <c r="L30" s="85" t="s">
        <v>383</v>
      </c>
      <c r="M30" s="85"/>
      <c r="N30" s="85"/>
      <c r="O30" s="85" t="s">
        <v>383</v>
      </c>
      <c r="P30" s="85" t="s">
        <v>383</v>
      </c>
      <c r="Q30" s="85"/>
      <c r="R30" s="85" t="s">
        <v>383</v>
      </c>
      <c r="S30" s="85"/>
      <c r="T30" s="85" t="s">
        <v>383</v>
      </c>
      <c r="U30" s="85"/>
      <c r="V30" s="85" t="s">
        <v>383</v>
      </c>
      <c r="W30" s="85"/>
      <c r="X30" s="88">
        <f>IF(J30="X",15,0)+IF(L30="X",5,0)+IF(N30="X",15,0)+IF(P30="X",10,0)+IF(R30="X",15,0)+IF(T30="X",10,0)+IF(V30="X",30,0)</f>
        <v>70</v>
      </c>
      <c r="Y30" s="87" t="s">
        <v>384</v>
      </c>
    </row>
    <row r="31" spans="2:25" ht="85.5" customHeight="1">
      <c r="B31" s="447"/>
      <c r="C31" s="83">
        <v>8.1999999999999993</v>
      </c>
      <c r="D31" s="84" t="s">
        <v>281</v>
      </c>
      <c r="E31" s="84" t="s">
        <v>416</v>
      </c>
      <c r="F31" s="85" t="s">
        <v>383</v>
      </c>
      <c r="G31" s="85"/>
      <c r="H31" s="85"/>
      <c r="I31" s="85" t="s">
        <v>383</v>
      </c>
      <c r="J31" s="85"/>
      <c r="K31" s="85" t="s">
        <v>383</v>
      </c>
      <c r="L31" s="85" t="s">
        <v>383</v>
      </c>
      <c r="M31" s="85"/>
      <c r="N31" s="85"/>
      <c r="O31" s="85" t="s">
        <v>383</v>
      </c>
      <c r="P31" s="85" t="s">
        <v>383</v>
      </c>
      <c r="Q31" s="85"/>
      <c r="R31" s="85" t="s">
        <v>383</v>
      </c>
      <c r="S31" s="85"/>
      <c r="T31" s="85" t="s">
        <v>383</v>
      </c>
      <c r="U31" s="85"/>
      <c r="V31" s="85" t="s">
        <v>383</v>
      </c>
      <c r="W31" s="85"/>
      <c r="X31" s="88">
        <f t="shared" ref="X31:X36" si="1">IF(J31="X",15,0)+IF(L31="X",5,0)+IF(N31="X",15,0)+IF(P31="X",10,0)+IF(R31="X",15,0)+IF(T31="X",10,0)+IF(V31="X",30,0)</f>
        <v>70</v>
      </c>
      <c r="Y31" s="87" t="s">
        <v>384</v>
      </c>
    </row>
    <row r="32" spans="2:25" ht="66" customHeight="1">
      <c r="B32" s="447"/>
      <c r="C32" s="83">
        <v>8.3000000000000007</v>
      </c>
      <c r="D32" s="84" t="s">
        <v>287</v>
      </c>
      <c r="E32" s="84" t="s">
        <v>289</v>
      </c>
      <c r="F32" s="85" t="s">
        <v>383</v>
      </c>
      <c r="G32" s="85"/>
      <c r="H32" s="85"/>
      <c r="I32" s="85" t="s">
        <v>383</v>
      </c>
      <c r="J32" s="85"/>
      <c r="K32" s="85" t="s">
        <v>383</v>
      </c>
      <c r="L32" s="85" t="s">
        <v>383</v>
      </c>
      <c r="M32" s="85"/>
      <c r="N32" s="85"/>
      <c r="O32" s="85" t="s">
        <v>383</v>
      </c>
      <c r="P32" s="85" t="s">
        <v>383</v>
      </c>
      <c r="Q32" s="85"/>
      <c r="R32" s="85" t="s">
        <v>383</v>
      </c>
      <c r="S32" s="85"/>
      <c r="T32" s="85" t="s">
        <v>383</v>
      </c>
      <c r="U32" s="85"/>
      <c r="V32" s="85"/>
      <c r="W32" s="85" t="s">
        <v>383</v>
      </c>
      <c r="X32" s="88">
        <f t="shared" si="1"/>
        <v>40</v>
      </c>
      <c r="Y32" s="87" t="s">
        <v>384</v>
      </c>
    </row>
    <row r="33" spans="2:25" ht="76.5" customHeight="1">
      <c r="B33" s="447"/>
      <c r="C33" s="83">
        <v>8.4</v>
      </c>
      <c r="D33" s="84" t="s">
        <v>295</v>
      </c>
      <c r="E33" s="84" t="s">
        <v>297</v>
      </c>
      <c r="F33" s="85" t="s">
        <v>383</v>
      </c>
      <c r="G33" s="85"/>
      <c r="H33" s="85"/>
      <c r="I33" s="85" t="s">
        <v>383</v>
      </c>
      <c r="J33" s="85"/>
      <c r="K33" s="85" t="s">
        <v>383</v>
      </c>
      <c r="L33" s="85" t="s">
        <v>383</v>
      </c>
      <c r="M33" s="85"/>
      <c r="N33" s="85"/>
      <c r="O33" s="85" t="s">
        <v>383</v>
      </c>
      <c r="P33" s="85" t="s">
        <v>383</v>
      </c>
      <c r="Q33" s="85"/>
      <c r="R33" s="85" t="s">
        <v>383</v>
      </c>
      <c r="S33" s="85"/>
      <c r="T33" s="85" t="s">
        <v>383</v>
      </c>
      <c r="U33" s="85"/>
      <c r="V33" s="85"/>
      <c r="W33" s="85" t="s">
        <v>383</v>
      </c>
      <c r="X33" s="88">
        <f t="shared" si="1"/>
        <v>40</v>
      </c>
      <c r="Y33" s="87" t="s">
        <v>384</v>
      </c>
    </row>
    <row r="34" spans="2:25" ht="100.5" customHeight="1">
      <c r="B34" s="448" t="s">
        <v>417</v>
      </c>
      <c r="C34" s="83">
        <v>9.1</v>
      </c>
      <c r="D34" s="84" t="s">
        <v>418</v>
      </c>
      <c r="E34" s="84" t="s">
        <v>419</v>
      </c>
      <c r="F34" s="85" t="s">
        <v>383</v>
      </c>
      <c r="G34" s="85"/>
      <c r="H34" s="85" t="s">
        <v>383</v>
      </c>
      <c r="I34" s="85"/>
      <c r="J34" s="85"/>
      <c r="K34" s="85" t="s">
        <v>383</v>
      </c>
      <c r="L34" s="85" t="s">
        <v>383</v>
      </c>
      <c r="M34" s="85"/>
      <c r="N34" s="85"/>
      <c r="O34" s="85" t="s">
        <v>383</v>
      </c>
      <c r="P34" s="85" t="s">
        <v>383</v>
      </c>
      <c r="Q34" s="85"/>
      <c r="R34" s="85" t="s">
        <v>383</v>
      </c>
      <c r="S34" s="85"/>
      <c r="T34" s="85" t="s">
        <v>383</v>
      </c>
      <c r="U34" s="85"/>
      <c r="V34" s="85"/>
      <c r="W34" s="85" t="s">
        <v>383</v>
      </c>
      <c r="X34" s="90">
        <f t="shared" si="1"/>
        <v>40</v>
      </c>
      <c r="Y34" s="87" t="s">
        <v>384</v>
      </c>
    </row>
    <row r="35" spans="2:25" ht="93.75" customHeight="1">
      <c r="B35" s="449"/>
      <c r="C35" s="83">
        <v>9.1999999999999993</v>
      </c>
      <c r="D35" s="84" t="s">
        <v>420</v>
      </c>
      <c r="E35" s="84" t="s">
        <v>421</v>
      </c>
      <c r="F35" s="85" t="s">
        <v>383</v>
      </c>
      <c r="G35" s="85"/>
      <c r="H35" s="85" t="s">
        <v>383</v>
      </c>
      <c r="I35" s="85"/>
      <c r="J35" s="85"/>
      <c r="K35" s="85" t="s">
        <v>383</v>
      </c>
      <c r="L35" s="85" t="s">
        <v>383</v>
      </c>
      <c r="M35" s="85"/>
      <c r="N35" s="85"/>
      <c r="O35" s="85" t="s">
        <v>383</v>
      </c>
      <c r="P35" s="85" t="s">
        <v>383</v>
      </c>
      <c r="Q35" s="85"/>
      <c r="R35" s="85" t="s">
        <v>383</v>
      </c>
      <c r="S35" s="85"/>
      <c r="T35" s="85" t="s">
        <v>383</v>
      </c>
      <c r="U35" s="85"/>
      <c r="V35" s="85"/>
      <c r="W35" s="85" t="s">
        <v>383</v>
      </c>
      <c r="X35" s="90">
        <f t="shared" si="1"/>
        <v>40</v>
      </c>
      <c r="Y35" s="87" t="s">
        <v>384</v>
      </c>
    </row>
    <row r="36" spans="2:25" ht="86.25" customHeight="1">
      <c r="B36" s="450"/>
      <c r="C36" s="83">
        <v>9.3000000000000007</v>
      </c>
      <c r="D36" s="84" t="s">
        <v>422</v>
      </c>
      <c r="E36" s="84" t="s">
        <v>423</v>
      </c>
      <c r="F36" s="85"/>
      <c r="G36" s="85" t="s">
        <v>383</v>
      </c>
      <c r="H36" s="85" t="s">
        <v>383</v>
      </c>
      <c r="I36" s="85"/>
      <c r="J36" s="85"/>
      <c r="K36" s="85" t="s">
        <v>383</v>
      </c>
      <c r="L36" s="85" t="s">
        <v>383</v>
      </c>
      <c r="M36" s="85"/>
      <c r="N36" s="85" t="s">
        <v>383</v>
      </c>
      <c r="O36" s="85"/>
      <c r="P36" s="85"/>
      <c r="Q36" s="85" t="s">
        <v>383</v>
      </c>
      <c r="R36" s="85"/>
      <c r="S36" s="85" t="s">
        <v>383</v>
      </c>
      <c r="T36" s="85" t="s">
        <v>383</v>
      </c>
      <c r="U36" s="85"/>
      <c r="V36" s="85"/>
      <c r="W36" s="85" t="s">
        <v>383</v>
      </c>
      <c r="X36" s="90">
        <f t="shared" si="1"/>
        <v>30</v>
      </c>
      <c r="Y36" s="87" t="s">
        <v>384</v>
      </c>
    </row>
    <row r="37" spans="2:25" ht="94.5" customHeight="1">
      <c r="B37" s="446" t="s">
        <v>210</v>
      </c>
      <c r="C37" s="83">
        <v>10.1</v>
      </c>
      <c r="D37" s="84" t="s">
        <v>215</v>
      </c>
      <c r="E37" s="84" t="s">
        <v>424</v>
      </c>
      <c r="F37" s="85" t="s">
        <v>383</v>
      </c>
      <c r="G37" s="85"/>
      <c r="H37" s="85" t="s">
        <v>383</v>
      </c>
      <c r="I37" s="85"/>
      <c r="J37" s="85"/>
      <c r="K37" s="85" t="s">
        <v>383</v>
      </c>
      <c r="L37" s="85" t="s">
        <v>383</v>
      </c>
      <c r="M37" s="85"/>
      <c r="N37" s="85"/>
      <c r="O37" s="85" t="s">
        <v>383</v>
      </c>
      <c r="P37" s="85" t="s">
        <v>383</v>
      </c>
      <c r="Q37" s="85"/>
      <c r="R37" s="85"/>
      <c r="S37" s="85" t="s">
        <v>383</v>
      </c>
      <c r="T37" s="85" t="s">
        <v>383</v>
      </c>
      <c r="U37" s="85"/>
      <c r="V37" s="85"/>
      <c r="W37" s="85" t="s">
        <v>383</v>
      </c>
      <c r="X37" s="88">
        <f>IF(J37="X",15,0)+IF(L37="X",5,0)+IF(N37="X",15,0)+IF(P37="X",10,0)+IF(R37="X",15,0)+IF(T37="X",10,0)+IF(V37="X",30,0)</f>
        <v>25</v>
      </c>
      <c r="Y37" s="87" t="s">
        <v>384</v>
      </c>
    </row>
    <row r="38" spans="2:25" ht="98.25" customHeight="1">
      <c r="B38" s="447"/>
      <c r="C38" s="83">
        <v>10.199999999999999</v>
      </c>
      <c r="D38" s="84" t="s">
        <v>223</v>
      </c>
      <c r="E38" s="84" t="s">
        <v>425</v>
      </c>
      <c r="F38" s="85" t="s">
        <v>383</v>
      </c>
      <c r="G38" s="85"/>
      <c r="H38" s="85"/>
      <c r="I38" s="85" t="s">
        <v>383</v>
      </c>
      <c r="J38" s="85"/>
      <c r="K38" s="85" t="s">
        <v>383</v>
      </c>
      <c r="L38" s="85"/>
      <c r="M38" s="85" t="s">
        <v>383</v>
      </c>
      <c r="N38" s="85"/>
      <c r="O38" s="85" t="s">
        <v>383</v>
      </c>
      <c r="P38" s="85" t="s">
        <v>383</v>
      </c>
      <c r="Q38" s="85"/>
      <c r="R38" s="85" t="s">
        <v>383</v>
      </c>
      <c r="S38" s="85"/>
      <c r="T38" s="85" t="s">
        <v>383</v>
      </c>
      <c r="U38" s="85"/>
      <c r="V38" s="85" t="s">
        <v>383</v>
      </c>
      <c r="W38" s="85"/>
      <c r="X38" s="86">
        <f>IF(J38="X",15,0)+IF(L38="X",5,0)+IF(N38="X",15,0)+IF(P38="X",10,0)+IF(R38="X",15,0)+IF(T38="X",10,0)+IF(V38="X",30,0)</f>
        <v>65</v>
      </c>
      <c r="Y38" s="87" t="s">
        <v>384</v>
      </c>
    </row>
    <row r="39" spans="2:25" ht="80.25" customHeight="1">
      <c r="B39" s="451"/>
      <c r="C39" s="83">
        <v>10.3</v>
      </c>
      <c r="D39" s="84" t="s">
        <v>229</v>
      </c>
      <c r="E39" s="84" t="s">
        <v>426</v>
      </c>
      <c r="F39" s="85" t="s">
        <v>383</v>
      </c>
      <c r="G39" s="85"/>
      <c r="H39" s="85" t="s">
        <v>383</v>
      </c>
      <c r="I39" s="85"/>
      <c r="J39" s="85"/>
      <c r="K39" s="85" t="s">
        <v>383</v>
      </c>
      <c r="L39" s="85" t="s">
        <v>383</v>
      </c>
      <c r="M39" s="85"/>
      <c r="N39" s="85"/>
      <c r="O39" s="85" t="s">
        <v>383</v>
      </c>
      <c r="P39" s="85" t="s">
        <v>383</v>
      </c>
      <c r="Q39" s="85"/>
      <c r="R39" s="85" t="s">
        <v>383</v>
      </c>
      <c r="S39" s="85"/>
      <c r="T39" s="85" t="s">
        <v>383</v>
      </c>
      <c r="U39" s="85"/>
      <c r="V39" s="85" t="s">
        <v>383</v>
      </c>
      <c r="W39" s="85"/>
      <c r="X39" s="86">
        <f>IF(J39="X",15,0)+IF(L39="X",5,0)+IF(N39="X",15,0)+IF(P39="X",10,0)+IF(R39="X",15,0)+IF(T39="X",10,0)+IF(V39="X",30,0)</f>
        <v>70</v>
      </c>
      <c r="Y39" s="87" t="s">
        <v>384</v>
      </c>
    </row>
    <row r="40" spans="2:25" ht="65.25" customHeight="1">
      <c r="B40" s="446" t="s">
        <v>136</v>
      </c>
      <c r="C40" s="83">
        <v>11.1</v>
      </c>
      <c r="D40" s="84" t="s">
        <v>134</v>
      </c>
      <c r="E40" s="84" t="s">
        <v>132</v>
      </c>
      <c r="F40" s="85" t="s">
        <v>383</v>
      </c>
      <c r="G40" s="85"/>
      <c r="H40" s="85"/>
      <c r="I40" s="85" t="s">
        <v>383</v>
      </c>
      <c r="J40" s="85"/>
      <c r="K40" s="85" t="s">
        <v>383</v>
      </c>
      <c r="L40" s="85" t="s">
        <v>383</v>
      </c>
      <c r="M40" s="85"/>
      <c r="N40" s="85"/>
      <c r="O40" s="85" t="s">
        <v>383</v>
      </c>
      <c r="P40" s="85" t="s">
        <v>383</v>
      </c>
      <c r="Q40" s="85"/>
      <c r="R40" s="85" t="s">
        <v>383</v>
      </c>
      <c r="S40" s="85"/>
      <c r="T40" s="85" t="s">
        <v>383</v>
      </c>
      <c r="U40" s="85"/>
      <c r="V40" s="85" t="s">
        <v>383</v>
      </c>
      <c r="W40" s="85"/>
      <c r="X40" s="86">
        <f t="shared" si="0"/>
        <v>70</v>
      </c>
      <c r="Y40" s="87" t="s">
        <v>384</v>
      </c>
    </row>
    <row r="41" spans="2:25" ht="72" customHeight="1">
      <c r="B41" s="447"/>
      <c r="C41" s="83">
        <v>11.2</v>
      </c>
      <c r="D41" s="84" t="s">
        <v>128</v>
      </c>
      <c r="E41" s="84" t="s">
        <v>126</v>
      </c>
      <c r="F41" s="85" t="s">
        <v>383</v>
      </c>
      <c r="G41" s="85"/>
      <c r="H41" s="85"/>
      <c r="I41" s="85" t="s">
        <v>383</v>
      </c>
      <c r="J41" s="85"/>
      <c r="K41" s="85" t="s">
        <v>383</v>
      </c>
      <c r="L41" s="85" t="s">
        <v>383</v>
      </c>
      <c r="M41" s="85"/>
      <c r="N41" s="85"/>
      <c r="O41" s="85" t="s">
        <v>383</v>
      </c>
      <c r="P41" s="85" t="s">
        <v>383</v>
      </c>
      <c r="Q41" s="85"/>
      <c r="R41" s="85" t="s">
        <v>383</v>
      </c>
      <c r="S41" s="85"/>
      <c r="T41" s="85" t="s">
        <v>383</v>
      </c>
      <c r="U41" s="85"/>
      <c r="V41" s="85"/>
      <c r="W41" s="85" t="s">
        <v>383</v>
      </c>
      <c r="X41" s="88">
        <f t="shared" si="0"/>
        <v>40</v>
      </c>
      <c r="Y41" s="87" t="s">
        <v>384</v>
      </c>
    </row>
    <row r="42" spans="2:25" ht="66" customHeight="1">
      <c r="B42" s="447"/>
      <c r="C42" s="83">
        <v>11.3</v>
      </c>
      <c r="D42" s="84" t="s">
        <v>121</v>
      </c>
      <c r="E42" s="84" t="s">
        <v>119</v>
      </c>
      <c r="F42" s="85" t="s">
        <v>383</v>
      </c>
      <c r="G42" s="85"/>
      <c r="H42" s="85"/>
      <c r="I42" s="85" t="s">
        <v>383</v>
      </c>
      <c r="J42" s="85"/>
      <c r="K42" s="85" t="s">
        <v>383</v>
      </c>
      <c r="L42" s="85" t="s">
        <v>383</v>
      </c>
      <c r="M42" s="85"/>
      <c r="N42" s="85"/>
      <c r="O42" s="85" t="s">
        <v>383</v>
      </c>
      <c r="P42" s="85" t="s">
        <v>383</v>
      </c>
      <c r="Q42" s="85"/>
      <c r="R42" s="85" t="s">
        <v>383</v>
      </c>
      <c r="S42" s="85"/>
      <c r="T42" s="85" t="s">
        <v>383</v>
      </c>
      <c r="U42" s="85"/>
      <c r="V42" s="85" t="s">
        <v>383</v>
      </c>
      <c r="W42" s="85"/>
      <c r="X42" s="86">
        <f t="shared" si="0"/>
        <v>70</v>
      </c>
      <c r="Y42" s="87" t="s">
        <v>384</v>
      </c>
    </row>
    <row r="43" spans="2:25" ht="45">
      <c r="B43" s="446" t="s">
        <v>112</v>
      </c>
      <c r="C43" s="83">
        <v>12.1</v>
      </c>
      <c r="D43" s="84" t="s">
        <v>427</v>
      </c>
      <c r="E43" s="84" t="s">
        <v>428</v>
      </c>
      <c r="F43" s="85" t="s">
        <v>383</v>
      </c>
      <c r="G43" s="85"/>
      <c r="H43" s="85"/>
      <c r="I43" s="85" t="s">
        <v>383</v>
      </c>
      <c r="J43" s="85"/>
      <c r="K43" s="85" t="s">
        <v>383</v>
      </c>
      <c r="L43" s="85" t="s">
        <v>383</v>
      </c>
      <c r="M43" s="85"/>
      <c r="N43" s="85"/>
      <c r="O43" s="85" t="s">
        <v>383</v>
      </c>
      <c r="P43" s="85" t="s">
        <v>383</v>
      </c>
      <c r="Q43" s="85"/>
      <c r="R43" s="85" t="s">
        <v>383</v>
      </c>
      <c r="S43" s="85"/>
      <c r="T43" s="85"/>
      <c r="U43" s="85" t="s">
        <v>383</v>
      </c>
      <c r="V43" s="85" t="s">
        <v>383</v>
      </c>
      <c r="W43" s="85"/>
      <c r="X43" s="88">
        <f t="shared" si="0"/>
        <v>60</v>
      </c>
      <c r="Y43" s="87" t="s">
        <v>384</v>
      </c>
    </row>
    <row r="44" spans="2:25" ht="45">
      <c r="B44" s="447"/>
      <c r="C44" s="83">
        <v>12.2</v>
      </c>
      <c r="D44" s="84" t="s">
        <v>429</v>
      </c>
      <c r="E44" s="84" t="s">
        <v>430</v>
      </c>
      <c r="F44" s="85" t="s">
        <v>383</v>
      </c>
      <c r="G44" s="85"/>
      <c r="H44" s="85"/>
      <c r="I44" s="85" t="s">
        <v>383</v>
      </c>
      <c r="J44" s="85"/>
      <c r="K44" s="85" t="s">
        <v>383</v>
      </c>
      <c r="L44" s="85" t="s">
        <v>383</v>
      </c>
      <c r="M44" s="85"/>
      <c r="N44" s="85"/>
      <c r="O44" s="85" t="s">
        <v>383</v>
      </c>
      <c r="P44" s="85" t="s">
        <v>383</v>
      </c>
      <c r="Q44" s="85"/>
      <c r="R44" s="85" t="s">
        <v>383</v>
      </c>
      <c r="S44" s="85"/>
      <c r="T44" s="85" t="s">
        <v>383</v>
      </c>
      <c r="U44" s="85"/>
      <c r="V44" s="85" t="s">
        <v>383</v>
      </c>
      <c r="W44" s="85"/>
      <c r="X44" s="86">
        <f t="shared" si="0"/>
        <v>70</v>
      </c>
      <c r="Y44" s="87" t="s">
        <v>384</v>
      </c>
    </row>
    <row r="45" spans="2:25" ht="56.1" customHeight="1">
      <c r="B45" s="447"/>
      <c r="C45" s="83">
        <v>12.3</v>
      </c>
      <c r="D45" s="84" t="s">
        <v>431</v>
      </c>
      <c r="E45" s="84" t="s">
        <v>84</v>
      </c>
      <c r="F45" s="85" t="s">
        <v>383</v>
      </c>
      <c r="G45" s="85"/>
      <c r="H45" s="85"/>
      <c r="I45" s="85" t="s">
        <v>383</v>
      </c>
      <c r="J45" s="85"/>
      <c r="K45" s="85" t="s">
        <v>383</v>
      </c>
      <c r="L45" s="85" t="s">
        <v>383</v>
      </c>
      <c r="M45" s="85"/>
      <c r="N45" s="85"/>
      <c r="O45" s="85" t="s">
        <v>383</v>
      </c>
      <c r="P45" s="85" t="s">
        <v>383</v>
      </c>
      <c r="Q45" s="85"/>
      <c r="R45" s="85" t="s">
        <v>383</v>
      </c>
      <c r="S45" s="85"/>
      <c r="T45" s="85" t="s">
        <v>383</v>
      </c>
      <c r="U45" s="85"/>
      <c r="V45" s="85" t="s">
        <v>383</v>
      </c>
      <c r="W45" s="85"/>
      <c r="X45" s="86">
        <f t="shared" si="0"/>
        <v>70</v>
      </c>
      <c r="Y45" s="87" t="s">
        <v>384</v>
      </c>
    </row>
    <row r="46" spans="2:25" ht="88.5" customHeight="1">
      <c r="B46" s="447"/>
      <c r="C46" s="83">
        <v>12.4</v>
      </c>
      <c r="D46" s="84" t="s">
        <v>76</v>
      </c>
      <c r="E46" s="84" t="s">
        <v>73</v>
      </c>
      <c r="F46" s="85" t="s">
        <v>383</v>
      </c>
      <c r="G46" s="85"/>
      <c r="H46" s="85"/>
      <c r="I46" s="85" t="s">
        <v>383</v>
      </c>
      <c r="J46" s="85"/>
      <c r="K46" s="85" t="s">
        <v>383</v>
      </c>
      <c r="L46" s="85" t="s">
        <v>383</v>
      </c>
      <c r="M46" s="85"/>
      <c r="N46" s="85"/>
      <c r="O46" s="85" t="s">
        <v>383</v>
      </c>
      <c r="P46" s="85" t="s">
        <v>383</v>
      </c>
      <c r="Q46" s="85"/>
      <c r="R46" s="85" t="s">
        <v>383</v>
      </c>
      <c r="S46" s="85"/>
      <c r="T46" s="85" t="s">
        <v>383</v>
      </c>
      <c r="U46" s="85"/>
      <c r="V46" s="85" t="s">
        <v>383</v>
      </c>
      <c r="W46" s="85"/>
      <c r="X46" s="86">
        <f t="shared" si="0"/>
        <v>70</v>
      </c>
      <c r="Y46" s="87" t="s">
        <v>384</v>
      </c>
    </row>
    <row r="47" spans="2:25" ht="69" customHeight="1">
      <c r="B47" s="446" t="s">
        <v>244</v>
      </c>
      <c r="C47" s="83">
        <v>13.1</v>
      </c>
      <c r="D47" s="84" t="s">
        <v>247</v>
      </c>
      <c r="E47" s="84" t="s">
        <v>249</v>
      </c>
      <c r="F47" s="85" t="s">
        <v>383</v>
      </c>
      <c r="G47" s="85"/>
      <c r="H47" s="85" t="s">
        <v>383</v>
      </c>
      <c r="I47" s="85"/>
      <c r="J47" s="85" t="s">
        <v>383</v>
      </c>
      <c r="K47" s="85"/>
      <c r="L47" s="85" t="s">
        <v>383</v>
      </c>
      <c r="M47" s="85"/>
      <c r="N47" s="85"/>
      <c r="O47" s="85" t="s">
        <v>383</v>
      </c>
      <c r="P47" s="85" t="s">
        <v>383</v>
      </c>
      <c r="Q47" s="85"/>
      <c r="R47" s="85" t="s">
        <v>383</v>
      </c>
      <c r="S47" s="85"/>
      <c r="T47" s="85" t="s">
        <v>383</v>
      </c>
      <c r="U47" s="85"/>
      <c r="V47" s="85" t="s">
        <v>383</v>
      </c>
      <c r="W47" s="85"/>
      <c r="X47" s="91">
        <f t="shared" si="0"/>
        <v>85</v>
      </c>
      <c r="Y47" s="87" t="s">
        <v>384</v>
      </c>
    </row>
    <row r="48" spans="2:25" ht="105" customHeight="1">
      <c r="B48" s="447"/>
      <c r="C48" s="83">
        <v>13.2</v>
      </c>
      <c r="D48" s="84" t="s">
        <v>255</v>
      </c>
      <c r="E48" s="84" t="s">
        <v>257</v>
      </c>
      <c r="F48" s="85" t="s">
        <v>383</v>
      </c>
      <c r="G48" s="85"/>
      <c r="H48" s="85"/>
      <c r="I48" s="85" t="s">
        <v>383</v>
      </c>
      <c r="J48" s="85" t="s">
        <v>383</v>
      </c>
      <c r="K48" s="85"/>
      <c r="L48" s="85" t="s">
        <v>383</v>
      </c>
      <c r="M48" s="85"/>
      <c r="N48" s="85"/>
      <c r="O48" s="85" t="s">
        <v>383</v>
      </c>
      <c r="P48" s="85" t="s">
        <v>383</v>
      </c>
      <c r="Q48" s="85"/>
      <c r="R48" s="85" t="s">
        <v>383</v>
      </c>
      <c r="S48" s="85"/>
      <c r="T48" s="85" t="s">
        <v>383</v>
      </c>
      <c r="U48" s="85"/>
      <c r="V48" s="85" t="s">
        <v>383</v>
      </c>
      <c r="W48" s="85"/>
      <c r="X48" s="86">
        <f t="shared" si="0"/>
        <v>85</v>
      </c>
      <c r="Y48" s="87" t="s">
        <v>384</v>
      </c>
    </row>
    <row r="49" spans="2:25" ht="116.25" customHeight="1">
      <c r="B49" s="447"/>
      <c r="C49" s="83">
        <v>13.3</v>
      </c>
      <c r="D49" s="84" t="s">
        <v>262</v>
      </c>
      <c r="E49" s="84" t="s">
        <v>432</v>
      </c>
      <c r="F49" s="85" t="s">
        <v>383</v>
      </c>
      <c r="G49" s="85"/>
      <c r="H49" s="85" t="s">
        <v>383</v>
      </c>
      <c r="I49" s="85"/>
      <c r="J49" s="85" t="s">
        <v>383</v>
      </c>
      <c r="K49" s="85"/>
      <c r="L49" s="85" t="s">
        <v>383</v>
      </c>
      <c r="M49" s="85"/>
      <c r="N49" s="85"/>
      <c r="O49" s="85" t="s">
        <v>383</v>
      </c>
      <c r="P49" s="85" t="s">
        <v>383</v>
      </c>
      <c r="Q49" s="85"/>
      <c r="R49" s="85"/>
      <c r="S49" s="85" t="s">
        <v>383</v>
      </c>
      <c r="T49" s="85" t="s">
        <v>383</v>
      </c>
      <c r="U49" s="85"/>
      <c r="V49" s="85"/>
      <c r="W49" s="85" t="s">
        <v>383</v>
      </c>
      <c r="X49" s="88">
        <f t="shared" si="0"/>
        <v>40</v>
      </c>
      <c r="Y49" s="87" t="s">
        <v>384</v>
      </c>
    </row>
    <row r="50" spans="2:25" ht="50.1" customHeight="1">
      <c r="B50" s="445"/>
      <c r="C50" s="445"/>
      <c r="D50" s="445"/>
      <c r="E50" s="445"/>
      <c r="F50" s="445"/>
      <c r="G50" s="445"/>
      <c r="H50" s="445"/>
      <c r="I50" s="445"/>
      <c r="J50" s="445"/>
      <c r="K50" s="445"/>
      <c r="L50" s="445"/>
      <c r="M50" s="445"/>
      <c r="N50" s="445"/>
      <c r="O50" s="445"/>
      <c r="P50" s="445"/>
      <c r="Q50" s="445"/>
      <c r="R50" s="445"/>
      <c r="S50" s="445"/>
      <c r="T50" s="445"/>
      <c r="U50" s="445"/>
      <c r="V50" s="445"/>
      <c r="W50" s="445"/>
      <c r="X50" s="92"/>
      <c r="Y50" s="93"/>
    </row>
    <row r="53" spans="2:25">
      <c r="C53" s="95"/>
      <c r="D53" s="96"/>
      <c r="F53" s="98"/>
      <c r="G53" s="98"/>
      <c r="H53" s="98"/>
      <c r="I53" s="98"/>
      <c r="J53" s="98"/>
      <c r="K53" s="98"/>
    </row>
    <row r="54" spans="2:25">
      <c r="C54" s="99" t="s">
        <v>433</v>
      </c>
      <c r="F54" s="99" t="s">
        <v>434</v>
      </c>
      <c r="G54" s="78"/>
    </row>
  </sheetData>
  <mergeCells count="40">
    <mergeCell ref="N1:O1"/>
    <mergeCell ref="D1:E1"/>
    <mergeCell ref="F1:G1"/>
    <mergeCell ref="H1:I1"/>
    <mergeCell ref="J1:K1"/>
    <mergeCell ref="L1:M1"/>
    <mergeCell ref="P1:Q1"/>
    <mergeCell ref="R1:S1"/>
    <mergeCell ref="T1:U1"/>
    <mergeCell ref="V1:W1"/>
    <mergeCell ref="X1:Y1"/>
    <mergeCell ref="B8:B11"/>
    <mergeCell ref="H2:I2"/>
    <mergeCell ref="J2:K2"/>
    <mergeCell ref="L2:M2"/>
    <mergeCell ref="N2:O2"/>
    <mergeCell ref="B2:B3"/>
    <mergeCell ref="C2:C3"/>
    <mergeCell ref="D2:D3"/>
    <mergeCell ref="E2:E3"/>
    <mergeCell ref="F2:G2"/>
    <mergeCell ref="T2:U2"/>
    <mergeCell ref="V2:W2"/>
    <mergeCell ref="X2:X3"/>
    <mergeCell ref="Y2:Y3"/>
    <mergeCell ref="B4:B7"/>
    <mergeCell ref="P2:Q2"/>
    <mergeCell ref="R2:S2"/>
    <mergeCell ref="B50:W50"/>
    <mergeCell ref="B12:B15"/>
    <mergeCell ref="B16:B18"/>
    <mergeCell ref="B19:B22"/>
    <mergeCell ref="B23:B25"/>
    <mergeCell ref="B26:B29"/>
    <mergeCell ref="B30:B33"/>
    <mergeCell ref="B34:B36"/>
    <mergeCell ref="B37:B39"/>
    <mergeCell ref="B40:B42"/>
    <mergeCell ref="B43:B46"/>
    <mergeCell ref="B47:B49"/>
  </mergeCells>
  <dataValidations count="1">
    <dataValidation type="list" allowBlank="1" showDropDown="1" showInputMessage="1" showErrorMessage="1" sqref="F4:W49" xr:uid="{00000000-0002-0000-0C00-000000000000}">
      <formula1>"X"</formula1>
    </dataValidation>
  </dataValidations>
  <printOptions horizontalCentered="1"/>
  <pageMargins left="0.70866141732283472" right="0.70866141732283472" top="1.1417322834645669" bottom="0.15748031496062992" header="0.31496062992125984" footer="0.31496062992125984"/>
  <pageSetup paperSize="25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cols>
    <col min="1" max="1" width="5.7109375" style="15" customWidth="1"/>
    <col min="2" max="2" width="18.7109375" style="15" customWidth="1"/>
    <col min="3" max="6" width="5.7109375" style="15" customWidth="1"/>
    <col min="7" max="7" width="12.28515625" style="25" customWidth="1"/>
    <col min="8" max="8" width="7.7109375" style="25" customWidth="1"/>
    <col min="9" max="9" width="6.85546875" style="15" hidden="1" customWidth="1"/>
    <col min="10" max="12" width="5.7109375" style="15" hidden="1" customWidth="1"/>
    <col min="13" max="13" width="13.140625" style="25" hidden="1" customWidth="1"/>
    <col min="14" max="14" width="7.7109375" style="25" hidden="1" customWidth="1"/>
    <col min="15" max="15" width="14.7109375" style="15" hidden="1" customWidth="1"/>
    <col min="16" max="16" width="6" style="15" customWidth="1"/>
    <col min="17" max="17" width="5.7109375" style="15" hidden="1" customWidth="1"/>
    <col min="18" max="18" width="36.7109375" style="15" hidden="1" customWidth="1"/>
    <col min="19" max="22" width="5.7109375" style="15" hidden="1" customWidth="1"/>
    <col min="23" max="23" width="12.85546875" style="25" hidden="1" customWidth="1"/>
    <col min="24" max="24" width="10.7109375" style="25" hidden="1" customWidth="1"/>
    <col min="25" max="28" width="5.7109375" style="15" hidden="1" customWidth="1"/>
    <col min="29" max="29" width="14.140625" style="25" hidden="1" customWidth="1"/>
    <col min="30" max="30" width="10.7109375" style="25" hidden="1" customWidth="1"/>
    <col min="31" max="31" width="12.7109375" style="15" hidden="1" customWidth="1"/>
    <col min="32" max="32" width="4.7109375" style="15" customWidth="1"/>
    <col min="33" max="33" width="32.28515625" style="15" customWidth="1"/>
    <col min="34" max="46" width="5.7109375" style="15" customWidth="1"/>
    <col min="47" max="50" width="5.7109375" style="15" hidden="1" customWidth="1"/>
    <col min="51" max="51" width="11.42578125" style="15"/>
    <col min="52" max="52" width="17.140625" style="15" customWidth="1"/>
    <col min="53" max="16384" width="11.42578125" style="15"/>
  </cols>
  <sheetData>
    <row r="1" spans="1:52" ht="27" customHeight="1"/>
    <row r="2" spans="1:52" ht="48" customHeight="1" thickBot="1">
      <c r="C2" s="415" t="s">
        <v>435</v>
      </c>
      <c r="D2" s="415"/>
      <c r="E2" s="415"/>
      <c r="F2" s="415"/>
      <c r="G2" s="415"/>
      <c r="H2" s="415"/>
      <c r="I2" s="415"/>
      <c r="J2" s="415"/>
      <c r="K2" s="415"/>
      <c r="L2" s="415"/>
      <c r="M2" s="415"/>
      <c r="N2" s="415"/>
      <c r="O2" s="415"/>
      <c r="W2" s="15"/>
      <c r="X2" s="15"/>
      <c r="AC2" s="15"/>
      <c r="AD2" s="15"/>
      <c r="AG2" s="469" t="s">
        <v>436</v>
      </c>
      <c r="AH2" s="469"/>
      <c r="AI2" s="469"/>
      <c r="AJ2" s="469"/>
      <c r="AK2" s="469"/>
      <c r="AL2" s="469"/>
      <c r="AM2" s="469"/>
      <c r="AN2" s="469"/>
      <c r="AO2" s="469"/>
      <c r="AP2" s="469"/>
      <c r="AQ2" s="469"/>
      <c r="AR2" s="469"/>
      <c r="AS2" s="469"/>
      <c r="AT2" s="469"/>
      <c r="AU2" s="469"/>
      <c r="AV2" s="469"/>
      <c r="AW2" s="469"/>
      <c r="AX2" s="469"/>
      <c r="AY2" s="469"/>
      <c r="AZ2" s="469"/>
    </row>
    <row r="3" spans="1:52" ht="36" customHeight="1" thickBot="1">
      <c r="C3" s="470" t="s">
        <v>437</v>
      </c>
      <c r="D3" s="470"/>
      <c r="E3" s="470"/>
      <c r="F3" s="470"/>
      <c r="G3" s="470"/>
      <c r="H3" s="470"/>
      <c r="I3" s="470" t="s">
        <v>438</v>
      </c>
      <c r="J3" s="470"/>
      <c r="K3" s="470"/>
      <c r="L3" s="470"/>
      <c r="M3" s="470"/>
      <c r="N3" s="470"/>
      <c r="O3" s="471" t="s">
        <v>439</v>
      </c>
      <c r="W3" s="15"/>
      <c r="X3" s="15"/>
      <c r="AC3" s="15"/>
      <c r="AD3" s="15"/>
      <c r="AG3" s="100" t="s">
        <v>440</v>
      </c>
      <c r="AH3" s="100">
        <v>1</v>
      </c>
      <c r="AI3" s="100">
        <v>2</v>
      </c>
      <c r="AJ3" s="100">
        <v>3</v>
      </c>
      <c r="AK3" s="100">
        <v>4</v>
      </c>
      <c r="AL3" s="100">
        <v>5</v>
      </c>
      <c r="AM3" s="100">
        <v>6</v>
      </c>
      <c r="AN3" s="100">
        <v>7</v>
      </c>
      <c r="AO3" s="100">
        <v>8</v>
      </c>
      <c r="AP3" s="100">
        <v>9</v>
      </c>
      <c r="AQ3" s="100">
        <v>10</v>
      </c>
      <c r="AR3" s="100">
        <v>11</v>
      </c>
      <c r="AS3" s="100">
        <v>12</v>
      </c>
      <c r="AT3" s="100">
        <v>13</v>
      </c>
      <c r="AU3" s="100">
        <v>14</v>
      </c>
      <c r="AV3" s="100">
        <v>15</v>
      </c>
      <c r="AW3" s="100">
        <v>16</v>
      </c>
      <c r="AX3" s="100">
        <v>17</v>
      </c>
      <c r="AY3" s="101" t="s">
        <v>441</v>
      </c>
      <c r="AZ3" s="101" t="s">
        <v>442</v>
      </c>
    </row>
    <row r="4" spans="1:52" s="102" customFormat="1" ht="36" customHeight="1" thickTop="1" thickBot="1">
      <c r="C4" s="472" t="s">
        <v>443</v>
      </c>
      <c r="D4" s="472"/>
      <c r="E4" s="472"/>
      <c r="F4" s="472"/>
      <c r="G4" s="461" t="s">
        <v>444</v>
      </c>
      <c r="H4" s="473" t="s">
        <v>445</v>
      </c>
      <c r="I4" s="472" t="s">
        <v>443</v>
      </c>
      <c r="J4" s="472"/>
      <c r="K4" s="472"/>
      <c r="L4" s="472"/>
      <c r="M4" s="461" t="s">
        <v>444</v>
      </c>
      <c r="N4" s="473" t="s">
        <v>445</v>
      </c>
      <c r="O4" s="471"/>
      <c r="AG4" s="103" t="s">
        <v>235</v>
      </c>
      <c r="AH4" s="104">
        <f>1+1</f>
        <v>2</v>
      </c>
      <c r="AI4" s="104"/>
      <c r="AJ4" s="105"/>
      <c r="AK4" s="104"/>
      <c r="AL4" s="104"/>
      <c r="AM4" s="105"/>
      <c r="AN4" s="104"/>
      <c r="AO4" s="104"/>
      <c r="AP4" s="104"/>
      <c r="AQ4" s="104"/>
      <c r="AR4" s="104"/>
      <c r="AS4" s="104"/>
      <c r="AT4" s="104"/>
      <c r="AU4" s="104"/>
      <c r="AV4" s="104"/>
      <c r="AW4" s="104"/>
      <c r="AX4" s="104"/>
      <c r="AY4" s="106">
        <f t="shared" ref="AY4:AY9" si="0">SUM(AH4:AX4)</f>
        <v>2</v>
      </c>
      <c r="AZ4" s="107">
        <f t="shared" ref="AZ4:AZ9" si="1">AY4/$AY$10</f>
        <v>4.3478260869565216E-2</v>
      </c>
    </row>
    <row r="5" spans="1:52" s="25" customFormat="1" ht="79.5" customHeight="1" thickTop="1" thickBot="1">
      <c r="A5" s="108" t="s">
        <v>446</v>
      </c>
      <c r="B5" s="109" t="s">
        <v>447</v>
      </c>
      <c r="C5" s="110" t="s">
        <v>448</v>
      </c>
      <c r="D5" s="110" t="s">
        <v>449</v>
      </c>
      <c r="E5" s="110" t="s">
        <v>450</v>
      </c>
      <c r="F5" s="110" t="s">
        <v>451</v>
      </c>
      <c r="G5" s="461"/>
      <c r="H5" s="474"/>
      <c r="I5" s="110" t="s">
        <v>448</v>
      </c>
      <c r="J5" s="110" t="s">
        <v>449</v>
      </c>
      <c r="K5" s="110" t="s">
        <v>450</v>
      </c>
      <c r="L5" s="110" t="s">
        <v>451</v>
      </c>
      <c r="M5" s="461"/>
      <c r="N5" s="474"/>
      <c r="O5" s="471"/>
      <c r="Q5" s="111" t="s">
        <v>446</v>
      </c>
      <c r="R5" s="112" t="s">
        <v>447</v>
      </c>
      <c r="S5" s="111" t="s">
        <v>448</v>
      </c>
      <c r="T5" s="111" t="s">
        <v>449</v>
      </c>
      <c r="U5" s="111" t="s">
        <v>450</v>
      </c>
      <c r="V5" s="111" t="s">
        <v>451</v>
      </c>
      <c r="W5" s="81" t="s">
        <v>444</v>
      </c>
      <c r="X5" s="110" t="s">
        <v>452</v>
      </c>
      <c r="Y5" s="111" t="s">
        <v>448</v>
      </c>
      <c r="Z5" s="111" t="s">
        <v>449</v>
      </c>
      <c r="AA5" s="111" t="s">
        <v>450</v>
      </c>
      <c r="AB5" s="111" t="s">
        <v>451</v>
      </c>
      <c r="AC5" s="81" t="s">
        <v>444</v>
      </c>
      <c r="AD5" s="111" t="s">
        <v>452</v>
      </c>
      <c r="AE5" s="81" t="s">
        <v>453</v>
      </c>
      <c r="AG5" s="113" t="s">
        <v>14</v>
      </c>
      <c r="AH5" s="114">
        <v>1</v>
      </c>
      <c r="AI5" s="114">
        <v>1</v>
      </c>
      <c r="AJ5" s="114">
        <v>1</v>
      </c>
      <c r="AK5" s="115">
        <v>1</v>
      </c>
      <c r="AL5" s="114">
        <v>4</v>
      </c>
      <c r="AM5" s="115">
        <v>2</v>
      </c>
      <c r="AN5" s="115"/>
      <c r="AO5" s="114">
        <v>2</v>
      </c>
      <c r="AP5" s="114">
        <v>2</v>
      </c>
      <c r="AQ5" s="114"/>
      <c r="AR5" s="114"/>
      <c r="AS5" s="115">
        <v>1</v>
      </c>
      <c r="AT5" s="114">
        <v>3</v>
      </c>
      <c r="AU5" s="115"/>
      <c r="AV5" s="115"/>
      <c r="AW5" s="115"/>
      <c r="AX5" s="115"/>
      <c r="AY5" s="106">
        <f t="shared" si="0"/>
        <v>18</v>
      </c>
      <c r="AZ5" s="107">
        <f t="shared" si="1"/>
        <v>0.39130434782608697</v>
      </c>
    </row>
    <row r="6" spans="1:52" ht="30" customHeight="1" thickTop="1" thickBot="1">
      <c r="A6" s="25">
        <v>1</v>
      </c>
      <c r="B6" s="87" t="s">
        <v>454</v>
      </c>
      <c r="C6" s="85" t="e">
        <f>#REF!</f>
        <v>#REF!</v>
      </c>
      <c r="D6" s="85" t="e">
        <f>#REF!</f>
        <v>#REF!</v>
      </c>
      <c r="E6" s="85" t="e">
        <f>#REF!</f>
        <v>#REF!</v>
      </c>
      <c r="F6" s="85" t="e">
        <f>#REF!</f>
        <v>#REF!</v>
      </c>
      <c r="G6" s="81" t="e">
        <f>SUM(C6:F6)</f>
        <v>#REF!</v>
      </c>
      <c r="H6" s="116" t="e">
        <f>IF(F6&gt;0,F6/G6,IF(E6&gt;0,E6/G6,0))</f>
        <v>#REF!</v>
      </c>
      <c r="I6" s="85" t="e">
        <f>#REF!</f>
        <v>#REF!</v>
      </c>
      <c r="J6" s="85" t="e">
        <f>#REF!</f>
        <v>#REF!</v>
      </c>
      <c r="K6" s="85" t="e">
        <f>#REF!</f>
        <v>#REF!</v>
      </c>
      <c r="L6" s="85" t="e">
        <f>#REF!</f>
        <v>#REF!</v>
      </c>
      <c r="M6" s="81" t="e">
        <f>SUM(I6:L6)</f>
        <v>#REF!</v>
      </c>
      <c r="N6" s="116" t="e">
        <f>IF(L6&gt;0,L6/M6,IF(K6&gt;0,K6/M6,0))</f>
        <v>#REF!</v>
      </c>
      <c r="O6" s="117" t="e">
        <f>H6-N6</f>
        <v>#REF!</v>
      </c>
      <c r="Q6" s="112">
        <v>1</v>
      </c>
      <c r="R6" s="118" t="s">
        <v>454</v>
      </c>
      <c r="S6" s="119">
        <v>0</v>
      </c>
      <c r="T6" s="119">
        <v>0</v>
      </c>
      <c r="U6" s="119">
        <v>1</v>
      </c>
      <c r="V6" s="119">
        <v>1</v>
      </c>
      <c r="W6" s="112">
        <f>SUM(S6:V6)</f>
        <v>2</v>
      </c>
      <c r="X6" s="120">
        <v>0.5</v>
      </c>
      <c r="Y6" s="119">
        <v>0</v>
      </c>
      <c r="Z6" s="119">
        <v>1</v>
      </c>
      <c r="AA6" s="119">
        <v>0</v>
      </c>
      <c r="AB6" s="119">
        <v>1</v>
      </c>
      <c r="AC6" s="112">
        <f>SUM(Y6:AB6)</f>
        <v>2</v>
      </c>
      <c r="AD6" s="120">
        <v>0.5</v>
      </c>
      <c r="AE6" s="121">
        <v>0</v>
      </c>
      <c r="AG6" s="113" t="s">
        <v>74</v>
      </c>
      <c r="AH6" s="114">
        <v>1</v>
      </c>
      <c r="AI6" s="114"/>
      <c r="AJ6" s="114">
        <v>1</v>
      </c>
      <c r="AK6" s="115">
        <v>1</v>
      </c>
      <c r="AL6" s="115"/>
      <c r="AM6" s="114">
        <v>1</v>
      </c>
      <c r="AN6" s="114"/>
      <c r="AO6" s="115"/>
      <c r="AP6" s="114"/>
      <c r="AQ6" s="115">
        <v>1</v>
      </c>
      <c r="AR6" s="115">
        <v>3</v>
      </c>
      <c r="AS6" s="114">
        <v>1</v>
      </c>
      <c r="AT6" s="115"/>
      <c r="AU6" s="114"/>
      <c r="AV6" s="114"/>
      <c r="AW6" s="115"/>
      <c r="AX6" s="114"/>
      <c r="AY6" s="106">
        <f t="shared" si="0"/>
        <v>9</v>
      </c>
      <c r="AZ6" s="107">
        <f t="shared" si="1"/>
        <v>0.19565217391304349</v>
      </c>
    </row>
    <row r="7" spans="1:52" ht="30" customHeight="1" thickTop="1" thickBot="1">
      <c r="A7" s="25">
        <v>2</v>
      </c>
      <c r="B7" s="87" t="s">
        <v>455</v>
      </c>
      <c r="C7" s="85" t="e">
        <f>#REF!</f>
        <v>#REF!</v>
      </c>
      <c r="D7" s="85" t="e">
        <f>#REF!</f>
        <v>#REF!</v>
      </c>
      <c r="E7" s="85" t="e">
        <f>#REF!</f>
        <v>#REF!</v>
      </c>
      <c r="F7" s="85" t="e">
        <f>#REF!</f>
        <v>#REF!</v>
      </c>
      <c r="G7" s="81" t="e">
        <f t="shared" ref="G7:G18" si="2">SUM(C7:F7)</f>
        <v>#REF!</v>
      </c>
      <c r="H7" s="116" t="e">
        <f t="shared" ref="H7:H18" si="3">IF(F7&gt;0,F7/G7,IF(E7&gt;0,E7/G7,0))</f>
        <v>#REF!</v>
      </c>
      <c r="I7" s="85" t="e">
        <f>#REF!</f>
        <v>#REF!</v>
      </c>
      <c r="J7" s="85" t="e">
        <f>#REF!</f>
        <v>#REF!</v>
      </c>
      <c r="K7" s="85" t="e">
        <f>#REF!</f>
        <v>#REF!</v>
      </c>
      <c r="L7" s="85" t="e">
        <f>#REF!</f>
        <v>#REF!</v>
      </c>
      <c r="M7" s="81" t="e">
        <f t="shared" ref="M7:M19" si="4">SUM(I7:L7)</f>
        <v>#REF!</v>
      </c>
      <c r="N7" s="116" t="e">
        <f t="shared" ref="N7:N19" si="5">IF(L7&gt;0,L7/M7,IF(K7&gt;0,K7/M7,0))</f>
        <v>#REF!</v>
      </c>
      <c r="O7" s="117" t="e">
        <f t="shared" ref="O7:O19" si="6">H7-N7</f>
        <v>#REF!</v>
      </c>
      <c r="Q7" s="112">
        <v>2</v>
      </c>
      <c r="R7" s="118" t="s">
        <v>455</v>
      </c>
      <c r="S7" s="119">
        <v>0</v>
      </c>
      <c r="T7" s="119">
        <v>0</v>
      </c>
      <c r="U7" s="119">
        <v>0</v>
      </c>
      <c r="V7" s="119">
        <v>4</v>
      </c>
      <c r="W7" s="112">
        <f t="shared" ref="W7:W18" si="7">SUM(S7:V7)</f>
        <v>4</v>
      </c>
      <c r="X7" s="120">
        <v>1</v>
      </c>
      <c r="Y7" s="119">
        <v>0</v>
      </c>
      <c r="Z7" s="119">
        <v>0</v>
      </c>
      <c r="AA7" s="119">
        <v>0</v>
      </c>
      <c r="AB7" s="119">
        <v>4</v>
      </c>
      <c r="AC7" s="112">
        <f>SUM(Y7:AB7)</f>
        <v>4</v>
      </c>
      <c r="AD7" s="120">
        <v>1</v>
      </c>
      <c r="AE7" s="121">
        <v>0</v>
      </c>
      <c r="AG7" s="113" t="s">
        <v>98</v>
      </c>
      <c r="AH7" s="115"/>
      <c r="AI7" s="115">
        <v>3</v>
      </c>
      <c r="AJ7" s="115">
        <v>2</v>
      </c>
      <c r="AK7" s="115">
        <v>1</v>
      </c>
      <c r="AL7" s="115"/>
      <c r="AM7" s="115"/>
      <c r="AN7" s="114">
        <v>2</v>
      </c>
      <c r="AO7" s="115"/>
      <c r="AP7" s="115"/>
      <c r="AQ7" s="114">
        <v>2</v>
      </c>
      <c r="AR7" s="114"/>
      <c r="AS7" s="115">
        <v>1</v>
      </c>
      <c r="AT7" s="115"/>
      <c r="AU7" s="115"/>
      <c r="AV7" s="114"/>
      <c r="AW7" s="114"/>
      <c r="AX7" s="115"/>
      <c r="AY7" s="106">
        <f t="shared" si="0"/>
        <v>11</v>
      </c>
      <c r="AZ7" s="107">
        <f t="shared" si="1"/>
        <v>0.2391304347826087</v>
      </c>
    </row>
    <row r="8" spans="1:52" ht="30" customHeight="1" thickTop="1" thickBot="1">
      <c r="A8" s="25">
        <v>3</v>
      </c>
      <c r="B8" s="87" t="s">
        <v>456</v>
      </c>
      <c r="C8" s="85">
        <f>'(2) Juridica'!H14</f>
        <v>0</v>
      </c>
      <c r="D8" s="85">
        <f>'(2) Juridica'!H15</f>
        <v>0</v>
      </c>
      <c r="E8" s="85">
        <f>'(2) Juridica'!H16</f>
        <v>1</v>
      </c>
      <c r="F8" s="85">
        <f>'(2) Juridica'!H17</f>
        <v>1</v>
      </c>
      <c r="G8" s="81">
        <f t="shared" si="2"/>
        <v>2</v>
      </c>
      <c r="H8" s="116">
        <f t="shared" si="3"/>
        <v>0.5</v>
      </c>
      <c r="I8" s="85">
        <f>'(2) Juridica'!O14</f>
        <v>0</v>
      </c>
      <c r="J8" s="85">
        <f>'(2) Juridica'!O15</f>
        <v>0</v>
      </c>
      <c r="K8" s="85">
        <f>'(2) Juridica'!O16</f>
        <v>0</v>
      </c>
      <c r="L8" s="85">
        <f>'(2) Juridica'!O17</f>
        <v>1</v>
      </c>
      <c r="M8" s="81">
        <f t="shared" si="4"/>
        <v>1</v>
      </c>
      <c r="N8" s="116">
        <f t="shared" si="5"/>
        <v>1</v>
      </c>
      <c r="O8" s="117">
        <f t="shared" si="6"/>
        <v>-0.5</v>
      </c>
      <c r="Q8" s="112">
        <v>3</v>
      </c>
      <c r="R8" s="118" t="s">
        <v>456</v>
      </c>
      <c r="S8" s="119">
        <v>0</v>
      </c>
      <c r="T8" s="119">
        <v>0</v>
      </c>
      <c r="U8" s="119">
        <v>0</v>
      </c>
      <c r="V8" s="119">
        <v>8</v>
      </c>
      <c r="W8" s="112">
        <f t="shared" si="7"/>
        <v>8</v>
      </c>
      <c r="X8" s="120">
        <v>1</v>
      </c>
      <c r="Y8" s="119">
        <v>0</v>
      </c>
      <c r="Z8" s="119">
        <v>0</v>
      </c>
      <c r="AA8" s="119">
        <v>0</v>
      </c>
      <c r="AB8" s="119">
        <v>8</v>
      </c>
      <c r="AC8" s="112">
        <f t="shared" ref="AC8:AC18" si="8">SUM(Y8:AB8)</f>
        <v>8</v>
      </c>
      <c r="AD8" s="120">
        <v>1</v>
      </c>
      <c r="AE8" s="121">
        <v>0</v>
      </c>
      <c r="AG8" s="113" t="s">
        <v>142</v>
      </c>
      <c r="AH8" s="114"/>
      <c r="AI8" s="114"/>
      <c r="AJ8" s="114"/>
      <c r="AK8" s="114"/>
      <c r="AL8" s="114"/>
      <c r="AM8" s="114"/>
      <c r="AN8" s="114">
        <v>2</v>
      </c>
      <c r="AO8" s="114"/>
      <c r="AP8" s="114">
        <v>1</v>
      </c>
      <c r="AQ8" s="114"/>
      <c r="AR8" s="114"/>
      <c r="AS8" s="114"/>
      <c r="AT8" s="115"/>
      <c r="AU8" s="115"/>
      <c r="AV8" s="114"/>
      <c r="AW8" s="114"/>
      <c r="AX8" s="114"/>
      <c r="AY8" s="106">
        <f t="shared" si="0"/>
        <v>3</v>
      </c>
      <c r="AZ8" s="107">
        <f t="shared" si="1"/>
        <v>6.5217391304347824E-2</v>
      </c>
    </row>
    <row r="9" spans="1:52" ht="30" customHeight="1" thickTop="1" thickBot="1">
      <c r="A9" s="25">
        <v>4</v>
      </c>
      <c r="B9" s="87" t="s">
        <v>457</v>
      </c>
      <c r="C9" s="85">
        <f>'(3) Contratación'!H14</f>
        <v>0</v>
      </c>
      <c r="D9" s="85">
        <f>'(3) Contratación'!H15</f>
        <v>0</v>
      </c>
      <c r="E9" s="85">
        <f>'(3) Contratación'!H16</f>
        <v>2</v>
      </c>
      <c r="F9" s="85">
        <f>'(3) Contratación'!H17</f>
        <v>0</v>
      </c>
      <c r="G9" s="81">
        <f t="shared" si="2"/>
        <v>2</v>
      </c>
      <c r="H9" s="116">
        <f>IF(F9&gt;0,F9/G9,IF(E9&gt;0,E9/G9,0))</f>
        <v>1</v>
      </c>
      <c r="I9" s="85">
        <f>'(3) Contratación'!O14</f>
        <v>2</v>
      </c>
      <c r="J9" s="85">
        <f>'(3) Contratación'!O15</f>
        <v>0</v>
      </c>
      <c r="K9" s="85">
        <f>'(3) Contratación'!O16</f>
        <v>0</v>
      </c>
      <c r="L9" s="85">
        <f>'(3) Contratación'!O17</f>
        <v>0</v>
      </c>
      <c r="M9" s="81">
        <f t="shared" si="4"/>
        <v>2</v>
      </c>
      <c r="N9" s="116">
        <f t="shared" si="5"/>
        <v>0</v>
      </c>
      <c r="O9" s="117">
        <f>H9-N9</f>
        <v>1</v>
      </c>
      <c r="Q9" s="112">
        <v>4</v>
      </c>
      <c r="R9" s="118" t="s">
        <v>457</v>
      </c>
      <c r="S9" s="119">
        <v>0</v>
      </c>
      <c r="T9" s="119">
        <v>0</v>
      </c>
      <c r="U9" s="119">
        <v>1</v>
      </c>
      <c r="V9" s="119">
        <v>2</v>
      </c>
      <c r="W9" s="112">
        <f t="shared" si="7"/>
        <v>3</v>
      </c>
      <c r="X9" s="120">
        <v>0.66666666666666663</v>
      </c>
      <c r="Y9" s="119">
        <v>0</v>
      </c>
      <c r="Z9" s="119">
        <v>1</v>
      </c>
      <c r="AA9" s="119">
        <v>0</v>
      </c>
      <c r="AB9" s="119">
        <v>2</v>
      </c>
      <c r="AC9" s="112">
        <f t="shared" si="8"/>
        <v>3</v>
      </c>
      <c r="AD9" s="120">
        <v>0.66666666666666663</v>
      </c>
      <c r="AE9" s="121">
        <v>0</v>
      </c>
      <c r="AG9" s="122" t="s">
        <v>85</v>
      </c>
      <c r="AH9" s="123"/>
      <c r="AI9" s="123"/>
      <c r="AJ9" s="123"/>
      <c r="AK9" s="123"/>
      <c r="AL9" s="123"/>
      <c r="AM9" s="124"/>
      <c r="AN9" s="123"/>
      <c r="AO9" s="124">
        <v>2</v>
      </c>
      <c r="AP9" s="124"/>
      <c r="AQ9" s="123"/>
      <c r="AR9" s="123"/>
      <c r="AS9" s="124">
        <v>1</v>
      </c>
      <c r="AT9" s="124"/>
      <c r="AU9" s="123"/>
      <c r="AV9" s="124"/>
      <c r="AW9" s="124"/>
      <c r="AX9" s="124"/>
      <c r="AY9" s="106">
        <f t="shared" si="0"/>
        <v>3</v>
      </c>
      <c r="AZ9" s="107">
        <f t="shared" si="1"/>
        <v>6.5217391304347824E-2</v>
      </c>
    </row>
    <row r="10" spans="1:52" ht="30" customHeight="1" thickTop="1" thickBot="1">
      <c r="A10" s="25">
        <v>5</v>
      </c>
      <c r="B10" s="87" t="s">
        <v>458</v>
      </c>
      <c r="C10" s="85" t="e">
        <f>#REF!</f>
        <v>#REF!</v>
      </c>
      <c r="D10" s="85" t="e">
        <f>#REF!</f>
        <v>#REF!</v>
      </c>
      <c r="E10" s="85" t="e">
        <f>#REF!</f>
        <v>#REF!</v>
      </c>
      <c r="F10" s="85" t="e">
        <f>#REF!</f>
        <v>#REF!</v>
      </c>
      <c r="G10" s="81" t="e">
        <f t="shared" si="2"/>
        <v>#REF!</v>
      </c>
      <c r="H10" s="116" t="e">
        <f t="shared" si="3"/>
        <v>#REF!</v>
      </c>
      <c r="I10" s="85" t="e">
        <f>#REF!</f>
        <v>#REF!</v>
      </c>
      <c r="J10" s="85" t="e">
        <f>#REF!</f>
        <v>#REF!</v>
      </c>
      <c r="K10" s="85" t="e">
        <f>#REF!</f>
        <v>#REF!</v>
      </c>
      <c r="L10" s="85" t="e">
        <f>#REF!</f>
        <v>#REF!</v>
      </c>
      <c r="M10" s="81" t="e">
        <f t="shared" si="4"/>
        <v>#REF!</v>
      </c>
      <c r="N10" s="116" t="e">
        <f t="shared" si="5"/>
        <v>#REF!</v>
      </c>
      <c r="O10" s="117" t="e">
        <f t="shared" si="6"/>
        <v>#REF!</v>
      </c>
      <c r="Q10" s="112">
        <v>5</v>
      </c>
      <c r="R10" s="118" t="s">
        <v>458</v>
      </c>
      <c r="S10" s="119">
        <v>0</v>
      </c>
      <c r="T10" s="119">
        <v>0</v>
      </c>
      <c r="U10" s="119">
        <v>4</v>
      </c>
      <c r="V10" s="119">
        <v>3</v>
      </c>
      <c r="W10" s="112">
        <f t="shared" si="7"/>
        <v>7</v>
      </c>
      <c r="X10" s="120">
        <v>0.42857142857142855</v>
      </c>
      <c r="Y10" s="119">
        <v>0</v>
      </c>
      <c r="Z10" s="119">
        <v>4</v>
      </c>
      <c r="AA10" s="119">
        <v>1</v>
      </c>
      <c r="AB10" s="119">
        <v>2</v>
      </c>
      <c r="AC10" s="112">
        <f t="shared" si="8"/>
        <v>7</v>
      </c>
      <c r="AD10" s="120">
        <v>0.2857142857142857</v>
      </c>
      <c r="AE10" s="121">
        <v>0.14285714285714285</v>
      </c>
      <c r="AG10" s="125" t="s">
        <v>459</v>
      </c>
      <c r="AH10" s="126">
        <f t="shared" ref="AH10:AT10" si="9">SUM(AH4:AH9)</f>
        <v>4</v>
      </c>
      <c r="AI10" s="126">
        <f t="shared" si="9"/>
        <v>4</v>
      </c>
      <c r="AJ10" s="126">
        <f t="shared" si="9"/>
        <v>4</v>
      </c>
      <c r="AK10" s="126">
        <f t="shared" si="9"/>
        <v>3</v>
      </c>
      <c r="AL10" s="126">
        <f t="shared" si="9"/>
        <v>4</v>
      </c>
      <c r="AM10" s="126">
        <f t="shared" si="9"/>
        <v>3</v>
      </c>
      <c r="AN10" s="126">
        <f t="shared" si="9"/>
        <v>4</v>
      </c>
      <c r="AO10" s="126">
        <f t="shared" si="9"/>
        <v>4</v>
      </c>
      <c r="AP10" s="126">
        <f t="shared" si="9"/>
        <v>3</v>
      </c>
      <c r="AQ10" s="126">
        <f t="shared" si="9"/>
        <v>3</v>
      </c>
      <c r="AR10" s="126">
        <f t="shared" si="9"/>
        <v>3</v>
      </c>
      <c r="AS10" s="126">
        <f t="shared" si="9"/>
        <v>4</v>
      </c>
      <c r="AT10" s="126">
        <f t="shared" si="9"/>
        <v>3</v>
      </c>
      <c r="AU10" s="126">
        <v>4</v>
      </c>
      <c r="AV10" s="126">
        <v>4</v>
      </c>
      <c r="AW10" s="126">
        <v>4</v>
      </c>
      <c r="AX10" s="126">
        <v>4</v>
      </c>
      <c r="AY10" s="127">
        <f>SUM(AY4:AY9)</f>
        <v>46</v>
      </c>
      <c r="AZ10" s="128">
        <v>1</v>
      </c>
    </row>
    <row r="11" spans="1:52" ht="30" customHeight="1">
      <c r="A11" s="25">
        <v>6</v>
      </c>
      <c r="B11" s="87" t="s">
        <v>460</v>
      </c>
      <c r="C11" s="85" t="e">
        <f>#REF!</f>
        <v>#REF!</v>
      </c>
      <c r="D11" s="85" t="e">
        <f>#REF!</f>
        <v>#REF!</v>
      </c>
      <c r="E11" s="85" t="e">
        <f>#REF!</f>
        <v>#REF!</v>
      </c>
      <c r="F11" s="85" t="e">
        <f>#REF!</f>
        <v>#REF!</v>
      </c>
      <c r="G11" s="81" t="e">
        <f t="shared" si="2"/>
        <v>#REF!</v>
      </c>
      <c r="H11" s="116" t="e">
        <f t="shared" si="3"/>
        <v>#REF!</v>
      </c>
      <c r="I11" s="85" t="e">
        <f>#REF!</f>
        <v>#REF!</v>
      </c>
      <c r="J11" s="85" t="e">
        <f>#REF!</f>
        <v>#REF!</v>
      </c>
      <c r="K11" s="85" t="e">
        <f>#REF!</f>
        <v>#REF!</v>
      </c>
      <c r="L11" s="85" t="e">
        <f>#REF!</f>
        <v>#REF!</v>
      </c>
      <c r="M11" s="81" t="e">
        <f t="shared" si="4"/>
        <v>#REF!</v>
      </c>
      <c r="N11" s="116" t="e">
        <f t="shared" si="5"/>
        <v>#REF!</v>
      </c>
      <c r="O11" s="117" t="e">
        <f t="shared" si="6"/>
        <v>#REF!</v>
      </c>
      <c r="Q11" s="112">
        <v>6</v>
      </c>
      <c r="R11" s="118" t="s">
        <v>461</v>
      </c>
      <c r="S11" s="119">
        <v>2</v>
      </c>
      <c r="T11" s="119">
        <v>0</v>
      </c>
      <c r="U11" s="119">
        <v>2</v>
      </c>
      <c r="V11" s="119">
        <v>1</v>
      </c>
      <c r="W11" s="112">
        <f t="shared" si="7"/>
        <v>5</v>
      </c>
      <c r="X11" s="120">
        <v>0.2</v>
      </c>
      <c r="Y11" s="119">
        <v>2</v>
      </c>
      <c r="Z11" s="119">
        <v>2</v>
      </c>
      <c r="AA11" s="119">
        <v>0</v>
      </c>
      <c r="AB11" s="119">
        <v>1</v>
      </c>
      <c r="AC11" s="112">
        <f t="shared" si="8"/>
        <v>5</v>
      </c>
      <c r="AD11" s="120">
        <v>0.2</v>
      </c>
      <c r="AE11" s="121">
        <v>0</v>
      </c>
    </row>
    <row r="12" spans="1:52" ht="43.5" customHeight="1">
      <c r="A12" s="25">
        <v>7</v>
      </c>
      <c r="B12" s="87" t="s">
        <v>462</v>
      </c>
      <c r="C12" s="85" t="e">
        <f>#REF!</f>
        <v>#REF!</v>
      </c>
      <c r="D12" s="85" t="e">
        <f>#REF!</f>
        <v>#REF!</v>
      </c>
      <c r="E12" s="85" t="e">
        <f>#REF!</f>
        <v>#REF!</v>
      </c>
      <c r="F12" s="85" t="e">
        <f>#REF!</f>
        <v>#REF!</v>
      </c>
      <c r="G12" s="81" t="e">
        <f t="shared" si="2"/>
        <v>#REF!</v>
      </c>
      <c r="H12" s="116" t="e">
        <f t="shared" si="3"/>
        <v>#REF!</v>
      </c>
      <c r="I12" s="85" t="e">
        <f>#REF!</f>
        <v>#REF!</v>
      </c>
      <c r="J12" s="85" t="e">
        <f>#REF!</f>
        <v>#REF!</v>
      </c>
      <c r="K12" s="85" t="e">
        <f>#REF!</f>
        <v>#REF!</v>
      </c>
      <c r="L12" s="85" t="e">
        <f>#REF!</f>
        <v>#REF!</v>
      </c>
      <c r="M12" s="81" t="e">
        <f t="shared" si="4"/>
        <v>#REF!</v>
      </c>
      <c r="N12" s="116" t="e">
        <f t="shared" si="5"/>
        <v>#REF!</v>
      </c>
      <c r="O12" s="117" t="e">
        <f t="shared" si="6"/>
        <v>#REF!</v>
      </c>
      <c r="Q12" s="112">
        <v>7</v>
      </c>
      <c r="R12" s="118" t="s">
        <v>463</v>
      </c>
      <c r="S12" s="119">
        <v>4</v>
      </c>
      <c r="T12" s="119">
        <v>0</v>
      </c>
      <c r="U12" s="119">
        <v>1</v>
      </c>
      <c r="V12" s="119">
        <v>0</v>
      </c>
      <c r="W12" s="112">
        <f t="shared" si="7"/>
        <v>5</v>
      </c>
      <c r="X12" s="120">
        <v>0.2</v>
      </c>
      <c r="Y12" s="119">
        <v>4</v>
      </c>
      <c r="Z12" s="119">
        <v>1</v>
      </c>
      <c r="AA12" s="119">
        <v>0</v>
      </c>
      <c r="AB12" s="119">
        <v>0</v>
      </c>
      <c r="AC12" s="112">
        <f t="shared" si="8"/>
        <v>5</v>
      </c>
      <c r="AD12" s="120">
        <v>0</v>
      </c>
      <c r="AE12" s="121">
        <v>0.2</v>
      </c>
    </row>
    <row r="13" spans="1:52" ht="30" customHeight="1">
      <c r="A13" s="25">
        <v>8</v>
      </c>
      <c r="B13" s="87" t="s">
        <v>464</v>
      </c>
      <c r="C13" s="85" t="e">
        <f>#REF!</f>
        <v>#REF!</v>
      </c>
      <c r="D13" s="85" t="e">
        <f>#REF!</f>
        <v>#REF!</v>
      </c>
      <c r="E13" s="85" t="e">
        <f>#REF!</f>
        <v>#REF!</v>
      </c>
      <c r="F13" s="85" t="e">
        <f>#REF!</f>
        <v>#REF!</v>
      </c>
      <c r="G13" s="81" t="e">
        <f t="shared" si="2"/>
        <v>#REF!</v>
      </c>
      <c r="H13" s="116" t="e">
        <f t="shared" si="3"/>
        <v>#REF!</v>
      </c>
      <c r="I13" s="85" t="e">
        <f>#REF!</f>
        <v>#REF!</v>
      </c>
      <c r="J13" s="85" t="e">
        <f>#REF!</f>
        <v>#REF!</v>
      </c>
      <c r="K13" s="85" t="e">
        <f>#REF!</f>
        <v>#REF!</v>
      </c>
      <c r="L13" s="85" t="e">
        <f>#REF!</f>
        <v>#REF!</v>
      </c>
      <c r="M13" s="81" t="e">
        <f t="shared" si="4"/>
        <v>#REF!</v>
      </c>
      <c r="N13" s="116" t="e">
        <f t="shared" si="5"/>
        <v>#REF!</v>
      </c>
      <c r="O13" s="117" t="e">
        <f t="shared" si="6"/>
        <v>#REF!</v>
      </c>
      <c r="Q13" s="112">
        <v>8</v>
      </c>
      <c r="R13" s="118" t="s">
        <v>465</v>
      </c>
      <c r="S13" s="119">
        <v>1</v>
      </c>
      <c r="T13" s="119">
        <v>0</v>
      </c>
      <c r="U13" s="119">
        <v>2</v>
      </c>
      <c r="V13" s="119">
        <v>0</v>
      </c>
      <c r="W13" s="112">
        <f t="shared" si="7"/>
        <v>3</v>
      </c>
      <c r="X13" s="120">
        <v>0.66666666666666663</v>
      </c>
      <c r="Y13" s="119">
        <v>0</v>
      </c>
      <c r="Z13" s="119">
        <v>2</v>
      </c>
      <c r="AA13" s="119">
        <v>1</v>
      </c>
      <c r="AB13" s="119">
        <v>0</v>
      </c>
      <c r="AC13" s="112">
        <f t="shared" si="8"/>
        <v>3</v>
      </c>
      <c r="AD13" s="120">
        <v>0.33333333333333331</v>
      </c>
      <c r="AE13" s="121">
        <v>0.33333333333333331</v>
      </c>
    </row>
    <row r="14" spans="1:52" ht="30" customHeight="1">
      <c r="A14" s="25">
        <v>9</v>
      </c>
      <c r="B14" s="87" t="s">
        <v>466</v>
      </c>
      <c r="C14" s="85" t="e">
        <f>#REF!</f>
        <v>#REF!</v>
      </c>
      <c r="D14" s="85" t="e">
        <f>#REF!</f>
        <v>#REF!</v>
      </c>
      <c r="E14" s="85" t="e">
        <f>#REF!</f>
        <v>#REF!</v>
      </c>
      <c r="F14" s="85" t="e">
        <f>#REF!</f>
        <v>#REF!</v>
      </c>
      <c r="G14" s="81" t="e">
        <f t="shared" si="2"/>
        <v>#REF!</v>
      </c>
      <c r="H14" s="116" t="e">
        <f t="shared" si="3"/>
        <v>#REF!</v>
      </c>
      <c r="I14" s="85" t="e">
        <f>#REF!</f>
        <v>#REF!</v>
      </c>
      <c r="J14" s="85" t="e">
        <f>#REF!</f>
        <v>#REF!</v>
      </c>
      <c r="K14" s="85" t="e">
        <f>#REF!</f>
        <v>#REF!</v>
      </c>
      <c r="L14" s="85" t="e">
        <f>#REF!</f>
        <v>#REF!</v>
      </c>
      <c r="M14" s="81" t="e">
        <f t="shared" si="4"/>
        <v>#REF!</v>
      </c>
      <c r="N14" s="116" t="e">
        <f t="shared" si="5"/>
        <v>#REF!</v>
      </c>
      <c r="O14" s="117" t="e">
        <f t="shared" si="6"/>
        <v>#REF!</v>
      </c>
      <c r="Q14" s="112">
        <v>9</v>
      </c>
      <c r="R14" s="118" t="s">
        <v>467</v>
      </c>
      <c r="S14" s="119">
        <v>4</v>
      </c>
      <c r="T14" s="119">
        <v>0</v>
      </c>
      <c r="U14" s="119">
        <v>2</v>
      </c>
      <c r="V14" s="119">
        <v>0</v>
      </c>
      <c r="W14" s="112">
        <f t="shared" si="7"/>
        <v>6</v>
      </c>
      <c r="X14" s="120">
        <v>0.33333333333333331</v>
      </c>
      <c r="Y14" s="119">
        <v>5</v>
      </c>
      <c r="Z14" s="119">
        <v>1</v>
      </c>
      <c r="AA14" s="119">
        <v>0</v>
      </c>
      <c r="AB14" s="119">
        <v>0</v>
      </c>
      <c r="AC14" s="112">
        <f t="shared" si="8"/>
        <v>6</v>
      </c>
      <c r="AD14" s="120">
        <v>0</v>
      </c>
      <c r="AE14" s="121">
        <v>0.33333333333333331</v>
      </c>
    </row>
    <row r="15" spans="1:52" ht="30" customHeight="1">
      <c r="A15" s="25">
        <v>10</v>
      </c>
      <c r="B15" s="87" t="s">
        <v>468</v>
      </c>
      <c r="C15" s="85" t="e">
        <f>#REF!</f>
        <v>#REF!</v>
      </c>
      <c r="D15" s="85" t="e">
        <f>#REF!</f>
        <v>#REF!</v>
      </c>
      <c r="E15" s="85" t="e">
        <f>#REF!</f>
        <v>#REF!</v>
      </c>
      <c r="F15" s="85" t="e">
        <f>#REF!</f>
        <v>#REF!</v>
      </c>
      <c r="G15" s="81" t="e">
        <f t="shared" si="2"/>
        <v>#REF!</v>
      </c>
      <c r="H15" s="116">
        <v>0</v>
      </c>
      <c r="I15" s="85" t="e">
        <f>#REF!</f>
        <v>#REF!</v>
      </c>
      <c r="J15" s="85" t="e">
        <f>#REF!</f>
        <v>#REF!</v>
      </c>
      <c r="K15" s="85" t="e">
        <f>#REF!</f>
        <v>#REF!</v>
      </c>
      <c r="L15" s="85" t="e">
        <f>#REF!</f>
        <v>#REF!</v>
      </c>
      <c r="M15" s="81">
        <v>4</v>
      </c>
      <c r="N15" s="116">
        <v>0</v>
      </c>
      <c r="O15" s="117">
        <v>0</v>
      </c>
      <c r="Q15" s="112">
        <v>10</v>
      </c>
      <c r="R15" s="118" t="s">
        <v>469</v>
      </c>
      <c r="S15" s="119">
        <v>2</v>
      </c>
      <c r="T15" s="119">
        <v>0</v>
      </c>
      <c r="U15" s="119">
        <v>2</v>
      </c>
      <c r="V15" s="119">
        <v>0</v>
      </c>
      <c r="W15" s="112">
        <f t="shared" si="7"/>
        <v>4</v>
      </c>
      <c r="X15" s="120">
        <v>0.5</v>
      </c>
      <c r="Y15" s="119">
        <v>2</v>
      </c>
      <c r="Z15" s="119">
        <v>1</v>
      </c>
      <c r="AA15" s="119">
        <v>1</v>
      </c>
      <c r="AB15" s="119">
        <v>0</v>
      </c>
      <c r="AC15" s="112">
        <f t="shared" si="8"/>
        <v>4</v>
      </c>
      <c r="AD15" s="120">
        <v>0.25</v>
      </c>
      <c r="AE15" s="121">
        <v>0.25</v>
      </c>
    </row>
    <row r="16" spans="1:52" ht="30" customHeight="1">
      <c r="A16" s="25">
        <v>11</v>
      </c>
      <c r="B16" s="87" t="s">
        <v>470</v>
      </c>
      <c r="C16" s="85" t="e">
        <f>#REF!</f>
        <v>#REF!</v>
      </c>
      <c r="D16" s="85" t="e">
        <f>#REF!</f>
        <v>#REF!</v>
      </c>
      <c r="E16" s="85" t="e">
        <f>#REF!</f>
        <v>#REF!</v>
      </c>
      <c r="F16" s="85" t="e">
        <f>#REF!</f>
        <v>#REF!</v>
      </c>
      <c r="G16" s="81" t="e">
        <f t="shared" si="2"/>
        <v>#REF!</v>
      </c>
      <c r="H16" s="116" t="e">
        <f t="shared" si="3"/>
        <v>#REF!</v>
      </c>
      <c r="I16" s="85" t="e">
        <f>#REF!</f>
        <v>#REF!</v>
      </c>
      <c r="J16" s="85" t="e">
        <f>#REF!</f>
        <v>#REF!</v>
      </c>
      <c r="K16" s="85" t="e">
        <f>#REF!</f>
        <v>#REF!</v>
      </c>
      <c r="L16" s="85" t="e">
        <f>#REF!</f>
        <v>#REF!</v>
      </c>
      <c r="M16" s="81" t="e">
        <f t="shared" si="4"/>
        <v>#REF!</v>
      </c>
      <c r="N16" s="116" t="e">
        <f t="shared" si="5"/>
        <v>#REF!</v>
      </c>
      <c r="O16" s="117" t="e">
        <f t="shared" si="6"/>
        <v>#REF!</v>
      </c>
      <c r="Q16" s="112">
        <v>11</v>
      </c>
      <c r="R16" s="118" t="s">
        <v>471</v>
      </c>
      <c r="S16" s="119">
        <v>3</v>
      </c>
      <c r="T16" s="119">
        <v>0</v>
      </c>
      <c r="U16" s="119">
        <v>1</v>
      </c>
      <c r="V16" s="119">
        <v>0</v>
      </c>
      <c r="W16" s="112">
        <f t="shared" si="7"/>
        <v>4</v>
      </c>
      <c r="X16" s="120">
        <v>0.25</v>
      </c>
      <c r="Y16" s="119">
        <v>3</v>
      </c>
      <c r="Z16" s="119">
        <v>0</v>
      </c>
      <c r="AA16" s="119">
        <v>0</v>
      </c>
      <c r="AB16" s="119">
        <v>1</v>
      </c>
      <c r="AC16" s="112">
        <f t="shared" si="8"/>
        <v>4</v>
      </c>
      <c r="AD16" s="120">
        <v>0.25</v>
      </c>
      <c r="AE16" s="121">
        <v>0</v>
      </c>
    </row>
    <row r="17" spans="1:52" ht="30" customHeight="1">
      <c r="A17" s="25">
        <v>12</v>
      </c>
      <c r="B17" s="87" t="s">
        <v>472</v>
      </c>
      <c r="C17" s="85" t="e">
        <f>#REF!</f>
        <v>#REF!</v>
      </c>
      <c r="D17" s="85" t="e">
        <f>#REF!</f>
        <v>#REF!</v>
      </c>
      <c r="E17" s="85" t="e">
        <f>#REF!</f>
        <v>#REF!</v>
      </c>
      <c r="F17" s="85" t="e">
        <f>#REF!</f>
        <v>#REF!</v>
      </c>
      <c r="G17" s="81" t="e">
        <f t="shared" si="2"/>
        <v>#REF!</v>
      </c>
      <c r="H17" s="116" t="e">
        <f t="shared" si="3"/>
        <v>#REF!</v>
      </c>
      <c r="I17" s="85" t="e">
        <f>#REF!</f>
        <v>#REF!</v>
      </c>
      <c r="J17" s="85" t="e">
        <f>#REF!</f>
        <v>#REF!</v>
      </c>
      <c r="K17" s="85" t="e">
        <f>#REF!</f>
        <v>#REF!</v>
      </c>
      <c r="L17" s="85" t="e">
        <f>#REF!</f>
        <v>#REF!</v>
      </c>
      <c r="M17" s="81" t="e">
        <f t="shared" si="4"/>
        <v>#REF!</v>
      </c>
      <c r="N17" s="116" t="e">
        <f t="shared" si="5"/>
        <v>#REF!</v>
      </c>
      <c r="O17" s="117" t="e">
        <f t="shared" si="6"/>
        <v>#REF!</v>
      </c>
      <c r="Q17" s="112">
        <v>12</v>
      </c>
      <c r="R17" s="118" t="s">
        <v>464</v>
      </c>
      <c r="S17" s="119">
        <v>1</v>
      </c>
      <c r="T17" s="119">
        <v>0</v>
      </c>
      <c r="U17" s="119">
        <v>2</v>
      </c>
      <c r="V17" s="119">
        <v>1</v>
      </c>
      <c r="W17" s="112">
        <f t="shared" si="7"/>
        <v>4</v>
      </c>
      <c r="X17" s="120">
        <v>0.25</v>
      </c>
      <c r="Y17" s="119">
        <v>1</v>
      </c>
      <c r="Z17" s="119">
        <v>2</v>
      </c>
      <c r="AA17" s="119">
        <v>0</v>
      </c>
      <c r="AB17" s="119">
        <v>1</v>
      </c>
      <c r="AC17" s="112">
        <f t="shared" si="8"/>
        <v>4</v>
      </c>
      <c r="AD17" s="120">
        <v>0.25</v>
      </c>
      <c r="AE17" s="121">
        <v>0</v>
      </c>
    </row>
    <row r="18" spans="1:52" ht="30" customHeight="1">
      <c r="A18" s="25">
        <v>13</v>
      </c>
      <c r="B18" s="87" t="s">
        <v>473</v>
      </c>
      <c r="C18" s="85" t="e">
        <f>#REF!</f>
        <v>#REF!</v>
      </c>
      <c r="D18" s="85" t="e">
        <f>#REF!</f>
        <v>#REF!</v>
      </c>
      <c r="E18" s="85" t="e">
        <f>#REF!</f>
        <v>#REF!</v>
      </c>
      <c r="F18" s="85" t="e">
        <f>#REF!</f>
        <v>#REF!</v>
      </c>
      <c r="G18" s="81" t="e">
        <f t="shared" si="2"/>
        <v>#REF!</v>
      </c>
      <c r="H18" s="116" t="e">
        <f t="shared" si="3"/>
        <v>#REF!</v>
      </c>
      <c r="I18" s="85" t="e">
        <f>#REF!</f>
        <v>#REF!</v>
      </c>
      <c r="J18" s="85" t="e">
        <f>#REF!</f>
        <v>#REF!</v>
      </c>
      <c r="K18" s="85" t="e">
        <f>#REF!</f>
        <v>#REF!</v>
      </c>
      <c r="L18" s="85" t="e">
        <f>#REF!</f>
        <v>#REF!</v>
      </c>
      <c r="M18" s="81" t="e">
        <f t="shared" si="4"/>
        <v>#REF!</v>
      </c>
      <c r="N18" s="116" t="e">
        <f t="shared" si="5"/>
        <v>#REF!</v>
      </c>
      <c r="O18" s="117" t="e">
        <f t="shared" si="6"/>
        <v>#REF!</v>
      </c>
      <c r="Q18" s="112">
        <v>13</v>
      </c>
      <c r="R18" s="118" t="s">
        <v>474</v>
      </c>
      <c r="S18" s="119">
        <v>0</v>
      </c>
      <c r="T18" s="119">
        <v>0</v>
      </c>
      <c r="U18" s="119">
        <v>1</v>
      </c>
      <c r="V18" s="119">
        <v>3</v>
      </c>
      <c r="W18" s="112">
        <f t="shared" si="7"/>
        <v>4</v>
      </c>
      <c r="X18" s="120">
        <v>0.75</v>
      </c>
      <c r="Y18" s="119">
        <v>0</v>
      </c>
      <c r="Z18" s="119">
        <v>1</v>
      </c>
      <c r="AA18" s="119">
        <v>1</v>
      </c>
      <c r="AB18" s="119">
        <v>2</v>
      </c>
      <c r="AC18" s="112">
        <f t="shared" si="8"/>
        <v>4</v>
      </c>
      <c r="AD18" s="120">
        <v>0.5</v>
      </c>
      <c r="AE18" s="121">
        <v>0.25</v>
      </c>
    </row>
    <row r="19" spans="1:52" ht="30" customHeight="1" thickBot="1">
      <c r="A19" s="25"/>
      <c r="B19" s="129" t="s">
        <v>475</v>
      </c>
      <c r="C19" s="130" t="e">
        <f>SUM(C6:C18)</f>
        <v>#REF!</v>
      </c>
      <c r="D19" s="130" t="e">
        <f>SUM(D6:D18)</f>
        <v>#REF!</v>
      </c>
      <c r="E19" s="130" t="e">
        <f>SUM(E6:E18)</f>
        <v>#REF!</v>
      </c>
      <c r="F19" s="130" t="e">
        <f>SUM(F6:F18)</f>
        <v>#REF!</v>
      </c>
      <c r="G19" s="131" t="e">
        <f>SUM(C19:F19)</f>
        <v>#REF!</v>
      </c>
      <c r="H19" s="132" t="e">
        <f>IF(F19&gt;0,F19/G19,IF(E19&gt;0,E19/G19,0))</f>
        <v>#REF!</v>
      </c>
      <c r="I19" s="130" t="e">
        <f>SUM(I6:I18)</f>
        <v>#REF!</v>
      </c>
      <c r="J19" s="130" t="e">
        <f>SUM(J6:J18)</f>
        <v>#REF!</v>
      </c>
      <c r="K19" s="130" t="e">
        <f>SUM(K6:K18)</f>
        <v>#REF!</v>
      </c>
      <c r="L19" s="130" t="e">
        <f>SUM(L6:L18)</f>
        <v>#REF!</v>
      </c>
      <c r="M19" s="130" t="e">
        <f t="shared" si="4"/>
        <v>#REF!</v>
      </c>
      <c r="N19" s="132" t="e">
        <f t="shared" si="5"/>
        <v>#REF!</v>
      </c>
      <c r="O19" s="133" t="e">
        <f t="shared" si="6"/>
        <v>#REF!</v>
      </c>
      <c r="Q19" s="134"/>
      <c r="R19" s="118"/>
      <c r="S19" s="119"/>
      <c r="T19" s="119"/>
      <c r="U19" s="119"/>
      <c r="V19" s="119"/>
      <c r="W19" s="112"/>
      <c r="X19" s="120"/>
      <c r="Y19" s="119"/>
      <c r="Z19" s="119"/>
      <c r="AA19" s="119"/>
      <c r="AB19" s="119"/>
      <c r="AC19" s="112"/>
      <c r="AD19" s="120"/>
      <c r="AE19" s="121"/>
    </row>
    <row r="20" spans="1:52" ht="30" customHeight="1">
      <c r="A20" s="25"/>
      <c r="Q20" s="135"/>
      <c r="R20" s="112" t="s">
        <v>475</v>
      </c>
      <c r="S20" s="112">
        <f>SUM(S6:S19)</f>
        <v>17</v>
      </c>
      <c r="T20" s="112">
        <f>SUM(T6:T19)</f>
        <v>0</v>
      </c>
      <c r="U20" s="112">
        <f>SUM(U6:U19)</f>
        <v>19</v>
      </c>
      <c r="V20" s="112">
        <f>SUM(V6:V19)</f>
        <v>23</v>
      </c>
      <c r="W20" s="112">
        <f>SUM(W6:W19)</f>
        <v>59</v>
      </c>
      <c r="X20" s="120">
        <v>0.35714285714285715</v>
      </c>
      <c r="Y20" s="112">
        <f>SUM(Y6:Y19)</f>
        <v>17</v>
      </c>
      <c r="Z20" s="112">
        <f>SUM(Z6:Z19)</f>
        <v>16</v>
      </c>
      <c r="AA20" s="112">
        <f>SUM(AA6:AA19)</f>
        <v>4</v>
      </c>
      <c r="AB20" s="112">
        <f>SUM(AB6:AB19)</f>
        <v>22</v>
      </c>
      <c r="AC20" s="112">
        <f>SUM(AC6:AC19)</f>
        <v>59</v>
      </c>
      <c r="AD20" s="120">
        <v>0.34285714285714286</v>
      </c>
      <c r="AE20" s="121">
        <v>1.428571428571429E-2</v>
      </c>
    </row>
    <row r="21" spans="1:52" ht="30" customHeight="1">
      <c r="A21" s="25"/>
    </row>
    <row r="22" spans="1:52" ht="24.75" customHeight="1">
      <c r="A22" s="25"/>
      <c r="B22" s="136"/>
      <c r="C22" s="467"/>
      <c r="D22" s="467"/>
      <c r="E22" s="467"/>
      <c r="F22" s="467"/>
      <c r="G22" s="467"/>
      <c r="H22" s="467"/>
      <c r="I22" s="467"/>
      <c r="J22" s="467"/>
      <c r="K22" s="467"/>
      <c r="L22" s="467"/>
      <c r="M22" s="467"/>
      <c r="N22" s="467"/>
      <c r="O22" s="5"/>
    </row>
    <row r="23" spans="1:52" ht="30" customHeight="1">
      <c r="A23" s="25"/>
      <c r="B23" s="137" t="s">
        <v>476</v>
      </c>
      <c r="H23" s="15"/>
      <c r="M23" s="15"/>
      <c r="N23" s="15"/>
      <c r="W23" s="15"/>
    </row>
    <row r="24" spans="1:52" ht="30" customHeight="1">
      <c r="A24" s="25"/>
      <c r="B24" s="137" t="s">
        <v>477</v>
      </c>
      <c r="H24" s="15"/>
      <c r="M24" s="15"/>
      <c r="N24" s="15"/>
      <c r="W24" s="15"/>
    </row>
    <row r="25" spans="1:52" ht="20.25" customHeight="1">
      <c r="A25" s="25"/>
      <c r="C25" s="138"/>
      <c r="D25" s="138"/>
      <c r="E25" s="138"/>
      <c r="F25" s="138"/>
      <c r="G25" s="139"/>
      <c r="H25" s="15"/>
      <c r="M25" s="15"/>
      <c r="N25" s="15"/>
      <c r="W25" s="15"/>
      <c r="AF25" s="25"/>
      <c r="AG25" s="25"/>
      <c r="AH25" s="25"/>
      <c r="AI25" s="25"/>
      <c r="AJ25" s="25"/>
      <c r="AK25" s="25"/>
      <c r="AL25" s="25"/>
      <c r="AM25" s="25"/>
      <c r="AN25" s="25"/>
      <c r="AO25" s="25"/>
      <c r="AP25" s="25"/>
      <c r="AQ25" s="25"/>
      <c r="AR25" s="25"/>
      <c r="AS25" s="25"/>
      <c r="AT25" s="25"/>
      <c r="AU25" s="25"/>
      <c r="AV25" s="25"/>
      <c r="AW25" s="25"/>
      <c r="AX25" s="25"/>
      <c r="AY25" s="25"/>
      <c r="AZ25" s="25"/>
    </row>
    <row r="26" spans="1:52" ht="24.75" customHeight="1">
      <c r="A26" s="25"/>
      <c r="B26" s="468" t="s">
        <v>478</v>
      </c>
      <c r="C26" s="468"/>
      <c r="D26" s="140" t="s">
        <v>479</v>
      </c>
      <c r="E26" s="140"/>
      <c r="F26" s="140"/>
      <c r="G26" s="140"/>
      <c r="H26" s="15"/>
      <c r="M26" s="15"/>
      <c r="N26" s="15"/>
      <c r="W26" s="15"/>
    </row>
    <row r="27" spans="1:52" s="25" customFormat="1" ht="24.75" customHeight="1">
      <c r="A27" s="15"/>
      <c r="B27" s="468" t="s">
        <v>480</v>
      </c>
      <c r="C27" s="468"/>
      <c r="D27" s="140" t="s">
        <v>481</v>
      </c>
      <c r="E27" s="140"/>
      <c r="F27" s="140"/>
      <c r="G27" s="140"/>
      <c r="H27" s="15"/>
      <c r="I27" s="15"/>
      <c r="J27" s="15"/>
      <c r="K27" s="15"/>
      <c r="L27" s="15"/>
      <c r="M27" s="15"/>
      <c r="N27" s="15"/>
      <c r="O27" s="15"/>
      <c r="P27" s="15"/>
      <c r="Q27" s="15"/>
      <c r="R27" s="15"/>
      <c r="S27" s="15"/>
      <c r="T27" s="15"/>
      <c r="U27" s="15"/>
      <c r="V27" s="15"/>
      <c r="W27" s="15"/>
      <c r="Y27" s="15"/>
      <c r="Z27" s="15"/>
      <c r="AA27" s="15"/>
      <c r="AB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75">
      <c r="B28" s="468" t="s">
        <v>341</v>
      </c>
      <c r="C28" s="468"/>
      <c r="D28" s="141" t="s">
        <v>482</v>
      </c>
      <c r="E28" s="141"/>
      <c r="F28" s="141"/>
      <c r="G28" s="141"/>
      <c r="H28" s="15"/>
      <c r="M28" s="15"/>
      <c r="N28" s="15"/>
      <c r="W28" s="15"/>
    </row>
    <row r="31" spans="1:52" ht="12" customHeight="1"/>
    <row r="32" spans="1:52" ht="12" customHeight="1"/>
  </sheetData>
  <mergeCells count="15">
    <mergeCell ref="AG2:AZ2"/>
    <mergeCell ref="C3:H3"/>
    <mergeCell ref="I3:N3"/>
    <mergeCell ref="O3:O5"/>
    <mergeCell ref="C4:F4"/>
    <mergeCell ref="G4:G5"/>
    <mergeCell ref="H4:H5"/>
    <mergeCell ref="I4:L4"/>
    <mergeCell ref="M4:M5"/>
    <mergeCell ref="N4:N5"/>
    <mergeCell ref="C22:N22"/>
    <mergeCell ref="B26:C26"/>
    <mergeCell ref="B27:C27"/>
    <mergeCell ref="B28:C28"/>
    <mergeCell ref="C2:O2"/>
  </mergeCells>
  <conditionalFormatting sqref="H6:H19 N6:N19">
    <cfRule type="cellIs" dxfId="10" priority="5" operator="greaterThan">
      <formula>0.5</formula>
    </cfRule>
    <cfRule type="cellIs" dxfId="9" priority="6" operator="lessThanOrEqual">
      <formula>0.2</formula>
    </cfRule>
  </conditionalFormatting>
  <conditionalFormatting sqref="M6:M19 AC6:AC19">
    <cfRule type="cellIs" dxfId="8" priority="7" operator="notEqual">
      <formula>$G6</formula>
    </cfRule>
  </conditionalFormatting>
  <conditionalFormatting sqref="O6:O19">
    <cfRule type="cellIs" dxfId="7" priority="1" operator="lessThan">
      <formula>0</formula>
    </cfRule>
    <cfRule type="cellIs" dxfId="6" priority="2" operator="greaterThan">
      <formula>0</formula>
    </cfRule>
  </conditionalFormatting>
  <conditionalFormatting sqref="X6:X20 AD6:AD20">
    <cfRule type="cellIs" dxfId="5" priority="3" operator="greaterThan">
      <formula>0.5</formula>
    </cfRule>
    <cfRule type="cellIs" dxfId="4" priority="4" operator="lessThanOrEqual">
      <formula>0.2</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cols>
    <col min="1" max="1" width="2.85546875" customWidth="1"/>
    <col min="2" max="2" width="3.7109375" style="1" customWidth="1"/>
    <col min="3" max="3" width="5.7109375" style="143" customWidth="1"/>
    <col min="4" max="8" width="16.7109375" style="1" customWidth="1"/>
    <col min="9" max="10" width="7.7109375" customWidth="1"/>
    <col min="11" max="11" width="3.7109375" style="1" customWidth="1"/>
    <col min="12" max="12" width="5.7109375" style="143" customWidth="1"/>
    <col min="13" max="17" width="16.7109375" style="1" customWidth="1"/>
  </cols>
  <sheetData>
    <row r="1" spans="1:28" ht="96" customHeight="1">
      <c r="A1" s="478" t="s">
        <v>483</v>
      </c>
      <c r="B1" s="478"/>
      <c r="C1" s="478"/>
      <c r="D1" s="478"/>
      <c r="E1" s="478"/>
      <c r="F1" s="478"/>
      <c r="G1" s="478"/>
      <c r="H1" s="478"/>
      <c r="I1" s="478"/>
      <c r="J1" s="478"/>
      <c r="K1" s="478"/>
      <c r="L1" s="478"/>
      <c r="M1" s="478"/>
      <c r="N1" s="478"/>
      <c r="O1" s="478"/>
      <c r="P1" s="478"/>
      <c r="Q1" s="478"/>
      <c r="R1" s="478"/>
      <c r="S1" s="142"/>
      <c r="T1" s="142"/>
      <c r="U1" s="142"/>
      <c r="V1" s="142"/>
      <c r="W1" s="142"/>
      <c r="X1" s="142"/>
      <c r="Y1" s="142"/>
      <c r="Z1" s="142"/>
    </row>
    <row r="2" spans="1:28" ht="36" customHeight="1"/>
    <row r="3" spans="1:28" s="1" customFormat="1" ht="36" customHeight="1">
      <c r="A3" s="4"/>
      <c r="B3" s="479" t="s">
        <v>484</v>
      </c>
      <c r="C3" s="479"/>
      <c r="D3" s="479"/>
      <c r="E3" s="479"/>
      <c r="F3" s="479"/>
      <c r="G3" s="479"/>
      <c r="H3" s="479"/>
      <c r="I3" s="3"/>
      <c r="K3" s="479" t="s">
        <v>485</v>
      </c>
      <c r="L3" s="479"/>
      <c r="M3" s="479"/>
      <c r="N3" s="479"/>
      <c r="O3" s="479"/>
      <c r="P3" s="479"/>
      <c r="Q3" s="479"/>
      <c r="R3" s="3"/>
      <c r="V3" s="2"/>
      <c r="AB3" s="144"/>
    </row>
    <row r="4" spans="1:28" s="1" customFormat="1" ht="80.099999999999994" customHeight="1">
      <c r="A4" s="4"/>
      <c r="B4" s="475" t="s">
        <v>486</v>
      </c>
      <c r="C4" s="143" t="s">
        <v>487</v>
      </c>
      <c r="D4" s="145">
        <v>1</v>
      </c>
      <c r="E4" s="146"/>
      <c r="F4" s="147">
        <v>1</v>
      </c>
      <c r="G4" s="148"/>
      <c r="H4" s="148"/>
      <c r="I4" s="3"/>
      <c r="K4" s="475" t="s">
        <v>486</v>
      </c>
      <c r="L4" s="143" t="s">
        <v>487</v>
      </c>
      <c r="M4" s="145"/>
      <c r="N4" s="146"/>
      <c r="O4" s="147">
        <v>1</v>
      </c>
      <c r="P4" s="148"/>
      <c r="Q4" s="148"/>
      <c r="R4" s="3"/>
      <c r="V4" s="2"/>
      <c r="AB4" s="475"/>
    </row>
    <row r="5" spans="1:28" s="1" customFormat="1" ht="80.099999999999994" customHeight="1">
      <c r="A5" s="4"/>
      <c r="B5" s="475"/>
      <c r="C5" s="143" t="s">
        <v>488</v>
      </c>
      <c r="D5" s="149"/>
      <c r="E5" s="150">
        <v>1</v>
      </c>
      <c r="F5" s="150">
        <f>1+1+1+1</f>
        <v>4</v>
      </c>
      <c r="G5" s="147"/>
      <c r="H5" s="148"/>
      <c r="I5" s="3"/>
      <c r="K5" s="475"/>
      <c r="L5" s="143" t="s">
        <v>488</v>
      </c>
      <c r="M5" s="151"/>
      <c r="N5" s="150"/>
      <c r="O5" s="150"/>
      <c r="P5" s="147">
        <f>1+1</f>
        <v>2</v>
      </c>
      <c r="Q5" s="148"/>
      <c r="R5" s="3"/>
      <c r="V5" s="2"/>
      <c r="AB5" s="475"/>
    </row>
    <row r="6" spans="1:28" s="1" customFormat="1" ht="80.099999999999994" customHeight="1">
      <c r="A6" s="4"/>
      <c r="B6" s="475"/>
      <c r="C6" s="143" t="s">
        <v>489</v>
      </c>
      <c r="D6" s="152"/>
      <c r="E6" s="153">
        <f>1+1+1+1+1</f>
        <v>5</v>
      </c>
      <c r="F6" s="146">
        <f>1+1+1+1+1+1+1+1+1+1+1+1+1+1</f>
        <v>14</v>
      </c>
      <c r="G6" s="147">
        <f>1+1+1+1+1</f>
        <v>5</v>
      </c>
      <c r="H6" s="147">
        <f>1+1</f>
        <v>2</v>
      </c>
      <c r="I6" s="3"/>
      <c r="K6" s="475"/>
      <c r="L6" s="143" t="s">
        <v>489</v>
      </c>
      <c r="M6" s="154"/>
      <c r="N6" s="155"/>
      <c r="O6" s="146">
        <v>1</v>
      </c>
      <c r="P6" s="147">
        <f>1+1+1</f>
        <v>3</v>
      </c>
      <c r="Q6" s="147">
        <v>1</v>
      </c>
      <c r="R6" s="3"/>
      <c r="V6" s="2"/>
      <c r="AB6" s="475"/>
    </row>
    <row r="7" spans="1:28" s="1" customFormat="1" ht="80.099999999999994" customHeight="1">
      <c r="A7" s="4"/>
      <c r="B7" s="475"/>
      <c r="C7" s="143" t="s">
        <v>490</v>
      </c>
      <c r="D7" s="152"/>
      <c r="E7" s="156"/>
      <c r="F7" s="153">
        <f>1+1</f>
        <v>2</v>
      </c>
      <c r="G7" s="146">
        <f>1+1+1+1</f>
        <v>4</v>
      </c>
      <c r="H7" s="148"/>
      <c r="I7" s="3"/>
      <c r="K7" s="475"/>
      <c r="L7" s="143" t="s">
        <v>490</v>
      </c>
      <c r="M7" s="157"/>
      <c r="N7" s="158"/>
      <c r="O7" s="155"/>
      <c r="P7" s="146"/>
      <c r="Q7" s="148"/>
      <c r="R7" s="3"/>
      <c r="V7" s="2"/>
      <c r="AB7" s="475"/>
    </row>
    <row r="8" spans="1:28" s="1" customFormat="1" ht="80.099999999999994" customHeight="1" thickBot="1">
      <c r="A8" s="4"/>
      <c r="B8" s="475"/>
      <c r="C8" s="143" t="s">
        <v>491</v>
      </c>
      <c r="D8" s="159"/>
      <c r="E8" s="160">
        <v>1</v>
      </c>
      <c r="F8" s="161">
        <f>1+1</f>
        <v>2</v>
      </c>
      <c r="G8" s="162">
        <f>1+1+1</f>
        <v>3</v>
      </c>
      <c r="H8" s="162">
        <v>1</v>
      </c>
      <c r="I8" s="3"/>
      <c r="K8" s="475"/>
      <c r="L8" s="143" t="s">
        <v>491</v>
      </c>
      <c r="M8" s="163"/>
      <c r="N8" s="164"/>
      <c r="O8" s="165"/>
      <c r="P8" s="162">
        <v>1</v>
      </c>
      <c r="Q8" s="162">
        <v>1</v>
      </c>
      <c r="R8" s="3"/>
      <c r="V8" s="2"/>
      <c r="AB8" s="475"/>
    </row>
    <row r="9" spans="1:28" s="55" customFormat="1" ht="36" customHeight="1" thickTop="1">
      <c r="A9" s="56"/>
      <c r="D9" s="55" t="s">
        <v>492</v>
      </c>
      <c r="E9" s="55" t="s">
        <v>493</v>
      </c>
      <c r="F9" s="55" t="s">
        <v>494</v>
      </c>
      <c r="G9" s="55" t="s">
        <v>495</v>
      </c>
      <c r="H9" s="55" t="s">
        <v>496</v>
      </c>
      <c r="M9" s="55" t="s">
        <v>492</v>
      </c>
      <c r="N9" s="55" t="s">
        <v>493</v>
      </c>
      <c r="O9" s="55" t="s">
        <v>494</v>
      </c>
      <c r="P9" s="55" t="s">
        <v>495</v>
      </c>
      <c r="Q9" s="55" t="s">
        <v>496</v>
      </c>
    </row>
    <row r="10" spans="1:28" s="1" customFormat="1" ht="24" customHeight="1">
      <c r="A10" s="4"/>
      <c r="C10" s="143"/>
      <c r="D10" s="476" t="s">
        <v>497</v>
      </c>
      <c r="E10" s="476"/>
      <c r="F10" s="476"/>
      <c r="G10" s="476"/>
      <c r="H10" s="476"/>
      <c r="I10" s="3"/>
      <c r="L10" s="143"/>
      <c r="M10" s="476" t="s">
        <v>497</v>
      </c>
      <c r="N10" s="476"/>
      <c r="O10" s="476"/>
      <c r="P10" s="476"/>
      <c r="Q10" s="476"/>
      <c r="R10" s="3"/>
      <c r="V10" s="2"/>
    </row>
    <row r="13" spans="1:28" s="166" customFormat="1" ht="15.75">
      <c r="B13" s="167"/>
      <c r="C13" s="168"/>
      <c r="D13" s="169"/>
      <c r="E13" s="169"/>
      <c r="F13" s="169"/>
      <c r="G13" s="170"/>
      <c r="H13" s="170"/>
      <c r="K13" s="167"/>
      <c r="L13" s="168"/>
      <c r="M13" s="477"/>
      <c r="N13" s="477"/>
      <c r="O13" s="477"/>
      <c r="P13" s="477"/>
      <c r="Q13" s="477"/>
    </row>
    <row r="14" spans="1:28" ht="18.75">
      <c r="D14" s="137" t="s">
        <v>476</v>
      </c>
      <c r="E14" s="15"/>
      <c r="F14" s="15"/>
      <c r="G14" s="15"/>
      <c r="H14" s="15"/>
      <c r="I14" s="25"/>
      <c r="J14" s="15"/>
    </row>
    <row r="15" spans="1:28" ht="18.75">
      <c r="D15" s="137" t="s">
        <v>477</v>
      </c>
      <c r="E15" s="15"/>
      <c r="F15" s="15"/>
      <c r="G15" s="15"/>
      <c r="H15" s="15"/>
      <c r="I15" s="25"/>
      <c r="J15" s="15"/>
    </row>
    <row r="16" spans="1:28" ht="15.75">
      <c r="D16" s="15"/>
      <c r="E16" s="138"/>
      <c r="F16" s="138"/>
      <c r="G16" s="138"/>
      <c r="H16" s="138"/>
      <c r="I16" s="139"/>
      <c r="J16" s="15"/>
      <c r="K16" s="171"/>
      <c r="L16" s="171"/>
      <c r="M16" s="171"/>
      <c r="N16" s="171"/>
      <c r="O16" s="171"/>
      <c r="P16" s="171"/>
      <c r="Q16" s="171"/>
    </row>
    <row r="17" spans="4:10" ht="15.75">
      <c r="D17" s="172" t="s">
        <v>478</v>
      </c>
      <c r="F17" s="140" t="s">
        <v>479</v>
      </c>
      <c r="G17" s="140"/>
      <c r="H17" s="140"/>
      <c r="I17" s="140"/>
      <c r="J17" s="15"/>
    </row>
    <row r="18" spans="4:10" ht="15.75">
      <c r="D18" s="172" t="s">
        <v>480</v>
      </c>
      <c r="F18" s="140" t="s">
        <v>481</v>
      </c>
      <c r="G18" s="140"/>
      <c r="H18" s="140"/>
      <c r="I18" s="140"/>
      <c r="J18" s="15"/>
    </row>
    <row r="19" spans="4:10" ht="15.75">
      <c r="D19" s="172" t="s">
        <v>341</v>
      </c>
      <c r="F19" s="141" t="s">
        <v>482</v>
      </c>
      <c r="G19" s="141"/>
      <c r="H19" s="141"/>
      <c r="I19" s="141"/>
      <c r="J19" s="15"/>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14"/>
  <sheetViews>
    <sheetView showGridLines="0" topLeftCell="U1" zoomScaleNormal="100" workbookViewId="0">
      <selection activeCell="AA10" sqref="AA10"/>
    </sheetView>
  </sheetViews>
  <sheetFormatPr baseColWidth="10" defaultColWidth="11.42578125" defaultRowHeight="24" customHeight="1"/>
  <cols>
    <col min="1" max="1" width="20.7109375" style="173" customWidth="1"/>
    <col min="2" max="2" width="4.7109375" style="173" customWidth="1"/>
    <col min="3" max="4" width="20.7109375" style="173" customWidth="1"/>
    <col min="5" max="5" width="4.7109375" style="173" customWidth="1"/>
    <col min="6" max="6" width="5.7109375" style="173" customWidth="1"/>
    <col min="7" max="7" width="12.7109375" style="173" customWidth="1"/>
    <col min="8" max="8" width="40.7109375" style="173" customWidth="1"/>
    <col min="9" max="9" width="4.7109375" style="173" customWidth="1"/>
    <col min="10" max="10" width="5.7109375" style="173" customWidth="1"/>
    <col min="11" max="11" width="12.7109375" style="139" customWidth="1"/>
    <col min="12" max="16" width="16.7109375" style="138" customWidth="1"/>
    <col min="17" max="17" width="10.7109375" style="173" customWidth="1"/>
    <col min="18" max="18" width="11.42578125" style="173"/>
    <col min="19" max="19" width="6.7109375" style="138" customWidth="1"/>
    <col min="20" max="20" width="16.7109375" style="138" customWidth="1"/>
    <col min="21" max="21" width="6.7109375" style="138" customWidth="1"/>
    <col min="22" max="22" width="16.7109375" style="138" customWidth="1"/>
    <col min="23" max="23" width="6.7109375" style="138" customWidth="1"/>
    <col min="24" max="24" width="16.7109375" style="138" customWidth="1"/>
    <col min="25" max="25" width="6.7109375" style="138" customWidth="1"/>
    <col min="26" max="26" width="16.7109375" style="173" customWidth="1"/>
    <col min="27" max="28" width="11.42578125" style="173"/>
    <col min="29" max="29" width="16.7109375" style="173" customWidth="1"/>
    <col min="30" max="30" width="20.5703125" style="173" customWidth="1"/>
    <col min="31" max="31" width="5.7109375" style="173" customWidth="1"/>
    <col min="32" max="32" width="20.7109375" style="173" customWidth="1"/>
    <col min="33" max="33" width="36.7109375" style="173" customWidth="1"/>
    <col min="34" max="16384" width="11.42578125" style="173"/>
  </cols>
  <sheetData>
    <row r="1" spans="1:33" ht="24" customHeight="1" thickBot="1">
      <c r="AC1" s="174" t="s">
        <v>498</v>
      </c>
    </row>
    <row r="2" spans="1:33" ht="24" customHeight="1" thickBot="1">
      <c r="J2" s="492" t="s">
        <v>499</v>
      </c>
      <c r="K2" s="493"/>
      <c r="L2" s="496" t="s">
        <v>40</v>
      </c>
      <c r="M2" s="496"/>
      <c r="N2" s="496"/>
      <c r="O2" s="496"/>
      <c r="P2" s="497"/>
      <c r="S2" s="498" t="s">
        <v>500</v>
      </c>
      <c r="T2" s="498"/>
      <c r="U2" s="498"/>
      <c r="V2" s="498"/>
      <c r="W2" s="498"/>
      <c r="X2" s="498"/>
      <c r="Y2" s="498"/>
      <c r="Z2" s="498"/>
      <c r="AC2" s="175" t="s">
        <v>116</v>
      </c>
    </row>
    <row r="3" spans="1:33" ht="24" customHeight="1">
      <c r="A3" s="176" t="s">
        <v>501</v>
      </c>
      <c r="B3" s="177"/>
      <c r="C3" s="499" t="s">
        <v>502</v>
      </c>
      <c r="D3" s="500"/>
      <c r="F3" s="501" t="s">
        <v>503</v>
      </c>
      <c r="G3" s="502"/>
      <c r="H3" s="503"/>
      <c r="J3" s="494"/>
      <c r="K3" s="495"/>
      <c r="L3" s="178" t="s">
        <v>504</v>
      </c>
      <c r="M3" s="178" t="s">
        <v>505</v>
      </c>
      <c r="N3" s="178" t="s">
        <v>506</v>
      </c>
      <c r="O3" s="178" t="s">
        <v>507</v>
      </c>
      <c r="P3" s="179" t="s">
        <v>508</v>
      </c>
      <c r="S3" s="498" t="s">
        <v>509</v>
      </c>
      <c r="T3" s="498"/>
      <c r="U3" s="498"/>
      <c r="V3" s="504"/>
      <c r="W3" s="505" t="s">
        <v>510</v>
      </c>
      <c r="X3" s="506"/>
      <c r="Y3" s="506"/>
      <c r="Z3" s="506"/>
      <c r="AC3" s="180" t="s">
        <v>511</v>
      </c>
      <c r="AF3" s="480" t="s">
        <v>512</v>
      </c>
      <c r="AG3" s="481"/>
    </row>
    <row r="4" spans="1:33" ht="24" customHeight="1" thickBot="1">
      <c r="A4" s="181" t="s">
        <v>235</v>
      </c>
      <c r="C4" s="182" t="s">
        <v>169</v>
      </c>
      <c r="D4" s="183" t="s">
        <v>41</v>
      </c>
      <c r="F4" s="184">
        <v>1</v>
      </c>
      <c r="G4" s="185" t="s">
        <v>513</v>
      </c>
      <c r="H4" s="186" t="s">
        <v>514</v>
      </c>
      <c r="J4" s="484" t="s">
        <v>41</v>
      </c>
      <c r="K4" s="178" t="s">
        <v>515</v>
      </c>
      <c r="L4" s="187" t="s">
        <v>448</v>
      </c>
      <c r="M4" s="187" t="s">
        <v>448</v>
      </c>
      <c r="N4" s="187" t="s">
        <v>449</v>
      </c>
      <c r="O4" s="187" t="s">
        <v>450</v>
      </c>
      <c r="P4" s="188" t="s">
        <v>450</v>
      </c>
      <c r="S4" s="486" t="s">
        <v>516</v>
      </c>
      <c r="T4" s="486"/>
      <c r="U4" s="486" t="s">
        <v>517</v>
      </c>
      <c r="V4" s="487"/>
      <c r="W4" s="488" t="s">
        <v>516</v>
      </c>
      <c r="X4" s="486"/>
      <c r="Y4" s="486" t="s">
        <v>517</v>
      </c>
      <c r="Z4" s="486"/>
      <c r="AC4" s="180" t="s">
        <v>328</v>
      </c>
      <c r="AF4" s="482"/>
      <c r="AG4" s="483"/>
    </row>
    <row r="5" spans="1:33" ht="24" customHeight="1" thickTop="1">
      <c r="A5" s="181" t="s">
        <v>14</v>
      </c>
      <c r="C5" s="182" t="s">
        <v>20</v>
      </c>
      <c r="D5" s="189" t="s">
        <v>40</v>
      </c>
      <c r="F5" s="184">
        <v>2</v>
      </c>
      <c r="G5" s="190" t="s">
        <v>518</v>
      </c>
      <c r="H5" s="186" t="s">
        <v>519</v>
      </c>
      <c r="J5" s="484"/>
      <c r="K5" s="178" t="s">
        <v>520</v>
      </c>
      <c r="L5" s="187" t="s">
        <v>448</v>
      </c>
      <c r="M5" s="187" t="s">
        <v>448</v>
      </c>
      <c r="N5" s="187" t="s">
        <v>449</v>
      </c>
      <c r="O5" s="187" t="s">
        <v>450</v>
      </c>
      <c r="P5" s="188" t="s">
        <v>451</v>
      </c>
      <c r="S5" s="191">
        <v>1</v>
      </c>
      <c r="T5" s="191" t="s">
        <v>521</v>
      </c>
      <c r="U5" s="191">
        <v>1</v>
      </c>
      <c r="V5" s="192" t="s">
        <v>515</v>
      </c>
      <c r="W5" s="193">
        <v>5</v>
      </c>
      <c r="X5" s="191" t="s">
        <v>522</v>
      </c>
      <c r="Y5" s="191">
        <v>1</v>
      </c>
      <c r="Z5" s="191" t="s">
        <v>504</v>
      </c>
      <c r="AC5" s="180" t="s">
        <v>523</v>
      </c>
      <c r="AE5" s="489" t="s">
        <v>524</v>
      </c>
      <c r="AF5" s="194" t="s">
        <v>525</v>
      </c>
      <c r="AG5" s="195" t="s">
        <v>526</v>
      </c>
    </row>
    <row r="6" spans="1:33" ht="24" customHeight="1" thickBot="1">
      <c r="A6" s="181" t="s">
        <v>74</v>
      </c>
      <c r="C6" s="196" t="s">
        <v>12</v>
      </c>
      <c r="D6" s="197"/>
      <c r="F6" s="184">
        <v>3</v>
      </c>
      <c r="G6" s="190" t="s">
        <v>527</v>
      </c>
      <c r="H6" s="186" t="s">
        <v>528</v>
      </c>
      <c r="J6" s="484"/>
      <c r="K6" s="178" t="s">
        <v>529</v>
      </c>
      <c r="L6" s="187" t="s">
        <v>448</v>
      </c>
      <c r="M6" s="187" t="s">
        <v>449</v>
      </c>
      <c r="N6" s="187" t="s">
        <v>450</v>
      </c>
      <c r="O6" s="187" t="s">
        <v>451</v>
      </c>
      <c r="P6" s="188" t="s">
        <v>451</v>
      </c>
      <c r="S6" s="191"/>
      <c r="T6" s="191"/>
      <c r="U6" s="191">
        <v>2</v>
      </c>
      <c r="V6" s="192" t="s">
        <v>520</v>
      </c>
      <c r="W6" s="193"/>
      <c r="X6" s="191"/>
      <c r="Y6" s="191">
        <v>2</v>
      </c>
      <c r="Z6" s="191" t="s">
        <v>505</v>
      </c>
      <c r="AC6" s="180" t="s">
        <v>239</v>
      </c>
      <c r="AE6" s="490"/>
      <c r="AF6" s="194" t="s">
        <v>530</v>
      </c>
      <c r="AG6" s="195" t="s">
        <v>531</v>
      </c>
    </row>
    <row r="7" spans="1:33" ht="24" customHeight="1">
      <c r="A7" s="181" t="s">
        <v>98</v>
      </c>
      <c r="F7" s="184">
        <v>4</v>
      </c>
      <c r="G7" s="190" t="s">
        <v>532</v>
      </c>
      <c r="H7" s="186" t="s">
        <v>533</v>
      </c>
      <c r="J7" s="484"/>
      <c r="K7" s="178" t="s">
        <v>534</v>
      </c>
      <c r="L7" s="187" t="s">
        <v>449</v>
      </c>
      <c r="M7" s="187" t="s">
        <v>450</v>
      </c>
      <c r="N7" s="187" t="s">
        <v>450</v>
      </c>
      <c r="O7" s="187" t="s">
        <v>451</v>
      </c>
      <c r="P7" s="188" t="s">
        <v>451</v>
      </c>
      <c r="S7" s="191">
        <v>2</v>
      </c>
      <c r="T7" s="191" t="s">
        <v>535</v>
      </c>
      <c r="U7" s="191">
        <v>3</v>
      </c>
      <c r="V7" s="192" t="s">
        <v>536</v>
      </c>
      <c r="W7" s="193">
        <v>10</v>
      </c>
      <c r="X7" s="191" t="s">
        <v>506</v>
      </c>
      <c r="Y7" s="191">
        <v>3</v>
      </c>
      <c r="Z7" s="191" t="s">
        <v>506</v>
      </c>
      <c r="AC7" s="180" t="s">
        <v>537</v>
      </c>
      <c r="AE7" s="490"/>
      <c r="AF7" s="194" t="s">
        <v>538</v>
      </c>
      <c r="AG7" s="195" t="s">
        <v>539</v>
      </c>
    </row>
    <row r="8" spans="1:33" ht="24" customHeight="1" thickBot="1">
      <c r="A8" s="181" t="s">
        <v>142</v>
      </c>
      <c r="F8" s="198">
        <v>5</v>
      </c>
      <c r="G8" s="199" t="s">
        <v>540</v>
      </c>
      <c r="H8" s="200" t="s">
        <v>541</v>
      </c>
      <c r="J8" s="485"/>
      <c r="K8" s="201" t="s">
        <v>542</v>
      </c>
      <c r="L8" s="202" t="s">
        <v>450</v>
      </c>
      <c r="M8" s="202" t="s">
        <v>450</v>
      </c>
      <c r="N8" s="202" t="s">
        <v>451</v>
      </c>
      <c r="O8" s="202" t="s">
        <v>451</v>
      </c>
      <c r="P8" s="203" t="s">
        <v>451</v>
      </c>
      <c r="S8" s="191"/>
      <c r="T8" s="191"/>
      <c r="U8" s="191">
        <v>4</v>
      </c>
      <c r="V8" s="192" t="s">
        <v>534</v>
      </c>
      <c r="W8" s="193"/>
      <c r="X8" s="191"/>
      <c r="Y8" s="191">
        <v>4</v>
      </c>
      <c r="Z8" s="191" t="s">
        <v>507</v>
      </c>
      <c r="AC8" s="180" t="s">
        <v>543</v>
      </c>
      <c r="AE8" s="491"/>
      <c r="AF8" s="204" t="s">
        <v>544</v>
      </c>
      <c r="AG8" s="205" t="s">
        <v>539</v>
      </c>
    </row>
    <row r="9" spans="1:33" ht="24" customHeight="1" thickBot="1">
      <c r="A9" s="206" t="s">
        <v>85</v>
      </c>
      <c r="S9" s="191">
        <v>3</v>
      </c>
      <c r="T9" s="191" t="s">
        <v>545</v>
      </c>
      <c r="U9" s="191">
        <v>5</v>
      </c>
      <c r="V9" s="192" t="s">
        <v>546</v>
      </c>
      <c r="W9" s="193">
        <v>20</v>
      </c>
      <c r="X9" s="191" t="s">
        <v>508</v>
      </c>
      <c r="Y9" s="191">
        <v>5</v>
      </c>
      <c r="Z9" s="191" t="s">
        <v>508</v>
      </c>
      <c r="AC9" s="207" t="s">
        <v>547</v>
      </c>
    </row>
    <row r="10" spans="1:33" ht="36" customHeight="1" thickTop="1">
      <c r="AE10" s="489" t="s">
        <v>548</v>
      </c>
      <c r="AF10" s="208" t="s">
        <v>549</v>
      </c>
      <c r="AG10" s="209" t="s">
        <v>550</v>
      </c>
    </row>
    <row r="11" spans="1:33" ht="66" customHeight="1">
      <c r="AC11" s="25"/>
      <c r="AE11" s="490"/>
      <c r="AF11" s="210" t="s">
        <v>551</v>
      </c>
      <c r="AG11" s="211" t="s">
        <v>552</v>
      </c>
    </row>
    <row r="12" spans="1:33" ht="51" customHeight="1">
      <c r="AE12" s="490"/>
      <c r="AF12" s="210" t="s">
        <v>553</v>
      </c>
      <c r="AG12" s="211" t="s">
        <v>554</v>
      </c>
    </row>
    <row r="13" spans="1:33" ht="36.950000000000003" customHeight="1" thickBot="1">
      <c r="AE13" s="491"/>
      <c r="AF13" s="212" t="s">
        <v>526</v>
      </c>
      <c r="AG13" s="213" t="s">
        <v>555</v>
      </c>
    </row>
    <row r="14" spans="1:33" ht="30" customHeight="1" thickTop="1">
      <c r="AC14" s="13"/>
    </row>
  </sheetData>
  <dataConsolidate/>
  <mergeCells count="15">
    <mergeCell ref="C3:D3"/>
    <mergeCell ref="F3:H3"/>
    <mergeCell ref="S3:V3"/>
    <mergeCell ref="W3:Z3"/>
    <mergeCell ref="AE10:AE13"/>
    <mergeCell ref="AF3:AG4"/>
    <mergeCell ref="J4:J8"/>
    <mergeCell ref="S4:T4"/>
    <mergeCell ref="U4:V4"/>
    <mergeCell ref="W4:X4"/>
    <mergeCell ref="Y4:Z4"/>
    <mergeCell ref="AE5:AE8"/>
    <mergeCell ref="J2:K3"/>
    <mergeCell ref="L2:P2"/>
    <mergeCell ref="S2:Z2"/>
  </mergeCells>
  <dataValidations count="1">
    <dataValidation type="list" allowBlank="1" showInputMessage="1" showErrorMessage="1" sqref="A3:B9" xr:uid="{00000000-0002-0000-0F00-000000000000}">
      <formula1>$A$3:$A$9</formula1>
    </dataValidation>
  </dataValidation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G24"/>
  <sheetViews>
    <sheetView zoomScale="85" zoomScaleNormal="85" workbookViewId="0">
      <selection activeCell="AA10" sqref="AA10"/>
    </sheetView>
  </sheetViews>
  <sheetFormatPr baseColWidth="10" defaultColWidth="11.42578125" defaultRowHeight="15"/>
  <cols>
    <col min="1" max="1" width="6.7109375" style="15" customWidth="1"/>
    <col min="2" max="2" width="16.7109375" style="15" customWidth="1"/>
    <col min="3" max="7" width="24.7109375" style="15" customWidth="1"/>
    <col min="8" max="8" width="11.42578125" style="15"/>
    <col min="9" max="9" width="32.42578125" style="15" bestFit="1" customWidth="1"/>
    <col min="10" max="10" width="21.28515625" style="15" bestFit="1" customWidth="1"/>
    <col min="11" max="11" width="24.28515625" style="15" bestFit="1" customWidth="1"/>
    <col min="12" max="12" width="38.28515625" style="15" bestFit="1" customWidth="1"/>
    <col min="13" max="16384" width="11.42578125" style="15"/>
  </cols>
  <sheetData>
    <row r="1" spans="1:7" s="217" customFormat="1" ht="24" customHeight="1">
      <c r="A1" s="507" t="s">
        <v>40</v>
      </c>
      <c r="B1" s="214" t="s">
        <v>556</v>
      </c>
      <c r="C1" s="215">
        <v>1</v>
      </c>
      <c r="D1" s="215">
        <v>2</v>
      </c>
      <c r="E1" s="215">
        <v>3</v>
      </c>
      <c r="F1" s="215">
        <v>4</v>
      </c>
      <c r="G1" s="216">
        <v>5</v>
      </c>
    </row>
    <row r="2" spans="1:7" ht="63.95" customHeight="1">
      <c r="A2" s="508"/>
      <c r="B2" s="81" t="s">
        <v>557</v>
      </c>
      <c r="C2" s="218" t="s">
        <v>558</v>
      </c>
      <c r="D2" s="218" t="s">
        <v>559</v>
      </c>
      <c r="E2" s="218" t="s">
        <v>560</v>
      </c>
      <c r="F2" s="218" t="s">
        <v>561</v>
      </c>
      <c r="G2" s="219" t="s">
        <v>562</v>
      </c>
    </row>
    <row r="3" spans="1:7" s="217" customFormat="1" ht="24" customHeight="1" thickBot="1">
      <c r="A3" s="509"/>
      <c r="B3" s="220" t="s">
        <v>563</v>
      </c>
      <c r="C3" s="221" t="s">
        <v>504</v>
      </c>
      <c r="D3" s="221" t="s">
        <v>505</v>
      </c>
      <c r="E3" s="221" t="s">
        <v>506</v>
      </c>
      <c r="F3" s="221" t="s">
        <v>507</v>
      </c>
      <c r="G3" s="222" t="s">
        <v>508</v>
      </c>
    </row>
    <row r="4" spans="1:7" ht="36" customHeight="1">
      <c r="A4" s="510" t="s">
        <v>564</v>
      </c>
      <c r="B4" s="223" t="s">
        <v>565</v>
      </c>
      <c r="C4" s="224" t="s">
        <v>566</v>
      </c>
      <c r="D4" s="224" t="s">
        <v>567</v>
      </c>
      <c r="E4" s="224" t="s">
        <v>568</v>
      </c>
      <c r="F4" s="224" t="s">
        <v>569</v>
      </c>
      <c r="G4" s="225" t="s">
        <v>570</v>
      </c>
    </row>
    <row r="5" spans="1:7" ht="36" customHeight="1">
      <c r="A5" s="508"/>
      <c r="B5" s="81" t="s">
        <v>571</v>
      </c>
      <c r="C5" s="85" t="s">
        <v>572</v>
      </c>
      <c r="D5" s="85" t="s">
        <v>573</v>
      </c>
      <c r="E5" s="85" t="s">
        <v>574</v>
      </c>
      <c r="F5" s="85" t="s">
        <v>575</v>
      </c>
      <c r="G5" s="226" t="s">
        <v>576</v>
      </c>
    </row>
    <row r="6" spans="1:7" ht="36" customHeight="1">
      <c r="A6" s="508"/>
      <c r="B6" s="81" t="s">
        <v>577</v>
      </c>
      <c r="C6" s="85" t="s">
        <v>578</v>
      </c>
      <c r="D6" s="85" t="s">
        <v>579</v>
      </c>
      <c r="E6" s="85" t="s">
        <v>580</v>
      </c>
      <c r="F6" s="85" t="s">
        <v>581</v>
      </c>
      <c r="G6" s="226" t="s">
        <v>582</v>
      </c>
    </row>
    <row r="7" spans="1:7" ht="36" customHeight="1">
      <c r="A7" s="508"/>
      <c r="B7" s="81" t="s">
        <v>14</v>
      </c>
      <c r="C7" s="85" t="s">
        <v>583</v>
      </c>
      <c r="D7" s="85" t="s">
        <v>584</v>
      </c>
      <c r="E7" s="85" t="s">
        <v>585</v>
      </c>
      <c r="F7" s="85" t="s">
        <v>586</v>
      </c>
      <c r="G7" s="226" t="s">
        <v>587</v>
      </c>
    </row>
    <row r="8" spans="1:7" ht="36" customHeight="1">
      <c r="A8" s="508"/>
      <c r="B8" s="81" t="s">
        <v>588</v>
      </c>
      <c r="C8" s="85" t="s">
        <v>589</v>
      </c>
      <c r="D8" s="85" t="s">
        <v>590</v>
      </c>
      <c r="E8" s="85" t="s">
        <v>591</v>
      </c>
      <c r="F8" s="85" t="s">
        <v>592</v>
      </c>
      <c r="G8" s="226" t="s">
        <v>593</v>
      </c>
    </row>
    <row r="9" spans="1:7" ht="63.95" customHeight="1">
      <c r="A9" s="508"/>
      <c r="B9" s="81" t="s">
        <v>594</v>
      </c>
      <c r="C9" s="85" t="s">
        <v>595</v>
      </c>
      <c r="D9" s="85" t="s">
        <v>596</v>
      </c>
      <c r="E9" s="85" t="s">
        <v>597</v>
      </c>
      <c r="F9" s="85" t="s">
        <v>598</v>
      </c>
      <c r="G9" s="226" t="s">
        <v>599</v>
      </c>
    </row>
    <row r="10" spans="1:7" ht="63.95" customHeight="1">
      <c r="A10" s="508"/>
      <c r="B10" s="81" t="s">
        <v>461</v>
      </c>
      <c r="C10" s="85" t="s">
        <v>600</v>
      </c>
      <c r="D10" s="85" t="s">
        <v>601</v>
      </c>
      <c r="E10" s="85" t="s">
        <v>602</v>
      </c>
      <c r="F10" s="85" t="s">
        <v>603</v>
      </c>
      <c r="G10" s="226" t="s">
        <v>604</v>
      </c>
    </row>
    <row r="11" spans="1:7" ht="50.1" customHeight="1">
      <c r="A11" s="508"/>
      <c r="B11" s="81" t="s">
        <v>605</v>
      </c>
      <c r="C11" s="85" t="s">
        <v>372</v>
      </c>
      <c r="D11" s="85" t="s">
        <v>372</v>
      </c>
      <c r="E11" s="85" t="s">
        <v>372</v>
      </c>
      <c r="F11" s="85" t="s">
        <v>372</v>
      </c>
      <c r="G11" s="226" t="s">
        <v>606</v>
      </c>
    </row>
    <row r="12" spans="1:7" ht="36" customHeight="1" thickBot="1">
      <c r="A12" s="509"/>
      <c r="B12" s="131" t="s">
        <v>607</v>
      </c>
      <c r="C12" s="227" t="s">
        <v>608</v>
      </c>
      <c r="D12" s="227" t="s">
        <v>608</v>
      </c>
      <c r="E12" s="227" t="s">
        <v>608</v>
      </c>
      <c r="F12" s="227" t="s">
        <v>608</v>
      </c>
      <c r="G12" s="228" t="s">
        <v>608</v>
      </c>
    </row>
    <row r="13" spans="1:7" ht="36" customHeight="1"/>
    <row r="14" spans="1:7" ht="36" customHeight="1"/>
    <row r="15" spans="1:7" ht="36" customHeight="1"/>
    <row r="16" spans="1:7" ht="36" customHeight="1"/>
    <row r="17" ht="36" customHeight="1"/>
    <row r="18" ht="36" customHeight="1"/>
    <row r="19" ht="36" customHeight="1"/>
    <row r="20" ht="36" customHeight="1"/>
    <row r="21" ht="36" customHeight="1"/>
    <row r="22" ht="36" customHeight="1"/>
    <row r="23" ht="36" customHeight="1"/>
    <row r="24" ht="36" customHeight="1"/>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H9"/>
  <sheetViews>
    <sheetView zoomScale="131" zoomScaleNormal="131" workbookViewId="0">
      <selection activeCell="AA10" sqref="AA10"/>
    </sheetView>
  </sheetViews>
  <sheetFormatPr baseColWidth="10" defaultColWidth="11.42578125" defaultRowHeight="15"/>
  <cols>
    <col min="1" max="1" width="6.7109375" style="138" customWidth="1"/>
    <col min="2" max="2" width="5.7109375" style="138" customWidth="1"/>
    <col min="3" max="3" width="4.7109375" style="138" customWidth="1"/>
    <col min="4" max="8" width="8.7109375" style="138" customWidth="1"/>
    <col min="9" max="9" width="5.7109375" style="138" customWidth="1"/>
    <col min="10" max="89" width="2.7109375" style="138" customWidth="1"/>
    <col min="90" max="16384" width="11.42578125" style="138"/>
  </cols>
  <sheetData>
    <row r="1" spans="2:34" ht="36" customHeight="1"/>
    <row r="2" spans="2:34" ht="39.950000000000003" customHeight="1">
      <c r="B2" s="511" t="s">
        <v>41</v>
      </c>
      <c r="C2" s="138">
        <v>5</v>
      </c>
      <c r="D2" s="229">
        <f>$C2*D$7</f>
        <v>5</v>
      </c>
      <c r="E2" s="230">
        <f t="shared" ref="D2:H6" si="0">$C2*E$7</f>
        <v>10</v>
      </c>
      <c r="F2" s="231">
        <f t="shared" si="0"/>
        <v>15</v>
      </c>
      <c r="G2" s="232">
        <f t="shared" si="0"/>
        <v>20</v>
      </c>
      <c r="H2" s="232">
        <f t="shared" si="0"/>
        <v>25</v>
      </c>
    </row>
    <row r="3" spans="2:34" ht="39.950000000000003" customHeight="1">
      <c r="B3" s="511"/>
      <c r="C3" s="138">
        <v>4</v>
      </c>
      <c r="D3" s="233">
        <f t="shared" si="0"/>
        <v>4</v>
      </c>
      <c r="E3" s="229">
        <f t="shared" si="0"/>
        <v>8</v>
      </c>
      <c r="F3" s="230">
        <f t="shared" si="0"/>
        <v>12</v>
      </c>
      <c r="G3" s="231">
        <f t="shared" si="0"/>
        <v>16</v>
      </c>
      <c r="H3" s="232">
        <f t="shared" si="0"/>
        <v>20</v>
      </c>
    </row>
    <row r="4" spans="2:34" ht="39.950000000000003" customHeight="1">
      <c r="B4" s="511"/>
      <c r="C4" s="138">
        <v>3</v>
      </c>
      <c r="D4" s="233">
        <f t="shared" si="0"/>
        <v>3</v>
      </c>
      <c r="E4" s="229">
        <f t="shared" si="0"/>
        <v>6</v>
      </c>
      <c r="F4" s="229">
        <f t="shared" si="0"/>
        <v>9</v>
      </c>
      <c r="G4" s="230">
        <f t="shared" si="0"/>
        <v>12</v>
      </c>
      <c r="H4" s="231">
        <f t="shared" si="0"/>
        <v>15</v>
      </c>
    </row>
    <row r="5" spans="2:34" ht="39.950000000000003" customHeight="1">
      <c r="B5" s="511"/>
      <c r="C5" s="138">
        <v>2</v>
      </c>
      <c r="D5" s="233">
        <f t="shared" si="0"/>
        <v>2</v>
      </c>
      <c r="E5" s="233">
        <f t="shared" si="0"/>
        <v>4</v>
      </c>
      <c r="F5" s="229">
        <f t="shared" si="0"/>
        <v>6</v>
      </c>
      <c r="G5" s="229">
        <f t="shared" si="0"/>
        <v>8</v>
      </c>
      <c r="H5" s="230">
        <f t="shared" si="0"/>
        <v>10</v>
      </c>
    </row>
    <row r="6" spans="2:34" ht="39.950000000000003" customHeight="1">
      <c r="B6" s="511"/>
      <c r="C6" s="138">
        <v>1</v>
      </c>
      <c r="D6" s="233">
        <f t="shared" si="0"/>
        <v>1</v>
      </c>
      <c r="E6" s="233">
        <f t="shared" si="0"/>
        <v>2</v>
      </c>
      <c r="F6" s="233">
        <f t="shared" si="0"/>
        <v>3</v>
      </c>
      <c r="G6" s="229">
        <f t="shared" si="0"/>
        <v>4</v>
      </c>
      <c r="H6" s="229">
        <f t="shared" si="0"/>
        <v>5</v>
      </c>
    </row>
    <row r="7" spans="2:34" ht="24" customHeight="1">
      <c r="D7" s="138">
        <v>1</v>
      </c>
      <c r="E7" s="138">
        <v>2</v>
      </c>
      <c r="F7" s="138">
        <v>3</v>
      </c>
      <c r="G7" s="138">
        <v>4</v>
      </c>
      <c r="H7" s="138">
        <v>5</v>
      </c>
    </row>
    <row r="8" spans="2:34" ht="9.9499999999999993" customHeight="1">
      <c r="D8" s="512" t="s">
        <v>40</v>
      </c>
      <c r="E8" s="512"/>
      <c r="F8" s="512"/>
      <c r="G8" s="512"/>
      <c r="H8" s="512"/>
      <c r="J8" s="234"/>
      <c r="K8" s="234"/>
      <c r="L8" s="234"/>
      <c r="M8" s="234"/>
      <c r="N8" s="235"/>
      <c r="O8" s="235"/>
      <c r="P8" s="235"/>
      <c r="Q8" s="235"/>
      <c r="R8" s="235"/>
      <c r="S8" s="236"/>
      <c r="T8" s="236"/>
      <c r="U8" s="236"/>
      <c r="V8" s="236"/>
      <c r="W8" s="236"/>
      <c r="X8" s="237"/>
      <c r="Y8" s="237"/>
      <c r="Z8" s="237"/>
      <c r="AA8" s="237"/>
      <c r="AB8" s="237"/>
      <c r="AC8" s="238"/>
      <c r="AD8" s="238"/>
      <c r="AE8" s="238"/>
      <c r="AF8" s="238"/>
      <c r="AG8" s="238"/>
      <c r="AH8" s="238"/>
    </row>
    <row r="9" spans="2:34">
      <c r="D9" s="512"/>
      <c r="E9" s="512"/>
      <c r="F9" s="512"/>
      <c r="G9" s="512"/>
      <c r="H9" s="512"/>
      <c r="J9" s="239">
        <v>1</v>
      </c>
      <c r="K9" s="239">
        <v>2</v>
      </c>
      <c r="L9" s="239">
        <v>3</v>
      </c>
      <c r="M9" s="239">
        <v>4</v>
      </c>
      <c r="N9" s="239">
        <v>5</v>
      </c>
      <c r="O9" s="239">
        <v>6</v>
      </c>
      <c r="P9" s="239">
        <v>7</v>
      </c>
      <c r="Q9" s="239">
        <v>8</v>
      </c>
      <c r="R9" s="239">
        <v>9</v>
      </c>
      <c r="S9" s="239">
        <v>10</v>
      </c>
      <c r="T9" s="239">
        <v>11</v>
      </c>
      <c r="U9" s="239">
        <v>12</v>
      </c>
      <c r="V9" s="239">
        <v>13</v>
      </c>
      <c r="W9" s="239">
        <v>14</v>
      </c>
      <c r="X9" s="239">
        <v>15</v>
      </c>
      <c r="Y9" s="239">
        <v>16</v>
      </c>
      <c r="Z9" s="239">
        <v>17</v>
      </c>
      <c r="AA9" s="239">
        <v>18</v>
      </c>
      <c r="AB9" s="239">
        <v>19</v>
      </c>
      <c r="AC9" s="239">
        <v>20</v>
      </c>
      <c r="AD9" s="239">
        <v>21</v>
      </c>
      <c r="AE9" s="239">
        <v>22</v>
      </c>
      <c r="AF9" s="239">
        <v>23</v>
      </c>
      <c r="AG9" s="239">
        <v>24</v>
      </c>
      <c r="AH9" s="239">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2:N23"/>
  <sheetViews>
    <sheetView showGridLines="0" workbookViewId="0">
      <selection activeCell="AA10" sqref="AA10"/>
    </sheetView>
  </sheetViews>
  <sheetFormatPr baseColWidth="10" defaultRowHeight="1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row r="3" spans="3:14" ht="27.75" customHeight="1">
      <c r="C3" s="516" t="s">
        <v>499</v>
      </c>
      <c r="D3" s="517"/>
      <c r="E3" s="517"/>
      <c r="F3" s="520" t="s">
        <v>40</v>
      </c>
      <c r="G3" s="520"/>
      <c r="H3" s="520"/>
      <c r="I3" s="520"/>
      <c r="J3" s="521"/>
      <c r="L3" s="173"/>
      <c r="M3" s="522" t="s">
        <v>512</v>
      </c>
      <c r="N3" s="523"/>
    </row>
    <row r="4" spans="3:14" ht="27.75" customHeight="1" thickBot="1">
      <c r="C4" s="518"/>
      <c r="D4" s="519"/>
      <c r="E4" s="519"/>
      <c r="F4" s="240">
        <v>1</v>
      </c>
      <c r="G4" s="240">
        <v>2</v>
      </c>
      <c r="H4" s="240">
        <v>3</v>
      </c>
      <c r="I4" s="240">
        <v>4</v>
      </c>
      <c r="J4" s="241">
        <v>5</v>
      </c>
      <c r="L4" s="173"/>
      <c r="M4" s="524"/>
      <c r="N4" s="525"/>
    </row>
    <row r="5" spans="3:14" ht="24.75" customHeight="1" thickTop="1">
      <c r="C5" s="518"/>
      <c r="D5" s="519"/>
      <c r="E5" s="519"/>
      <c r="F5" s="242" t="s">
        <v>504</v>
      </c>
      <c r="G5" s="242" t="s">
        <v>505</v>
      </c>
      <c r="H5" s="242" t="s">
        <v>506</v>
      </c>
      <c r="I5" s="242" t="s">
        <v>507</v>
      </c>
      <c r="J5" s="243" t="s">
        <v>508</v>
      </c>
      <c r="L5" s="526" t="s">
        <v>524</v>
      </c>
      <c r="M5" s="244" t="s">
        <v>525</v>
      </c>
      <c r="N5" s="245" t="s">
        <v>526</v>
      </c>
    </row>
    <row r="6" spans="3:14" ht="21.75" customHeight="1">
      <c r="C6" s="529" t="s">
        <v>41</v>
      </c>
      <c r="D6" s="246">
        <v>1</v>
      </c>
      <c r="E6" s="247" t="s">
        <v>515</v>
      </c>
      <c r="F6" s="244" t="s">
        <v>448</v>
      </c>
      <c r="G6" s="244" t="s">
        <v>448</v>
      </c>
      <c r="H6" s="244" t="s">
        <v>449</v>
      </c>
      <c r="I6" s="244" t="s">
        <v>450</v>
      </c>
      <c r="J6" s="245" t="s">
        <v>450</v>
      </c>
      <c r="L6" s="527"/>
      <c r="M6" s="244" t="s">
        <v>530</v>
      </c>
      <c r="N6" s="245" t="s">
        <v>531</v>
      </c>
    </row>
    <row r="7" spans="3:14" ht="24" customHeight="1">
      <c r="C7" s="529"/>
      <c r="D7" s="246">
        <v>2</v>
      </c>
      <c r="E7" s="247" t="s">
        <v>520</v>
      </c>
      <c r="F7" s="244" t="s">
        <v>448</v>
      </c>
      <c r="G7" s="244" t="s">
        <v>448</v>
      </c>
      <c r="H7" s="244" t="s">
        <v>449</v>
      </c>
      <c r="I7" s="244" t="s">
        <v>450</v>
      </c>
      <c r="J7" s="245" t="s">
        <v>451</v>
      </c>
      <c r="L7" s="527"/>
      <c r="M7" s="244" t="s">
        <v>538</v>
      </c>
      <c r="N7" s="245" t="s">
        <v>539</v>
      </c>
    </row>
    <row r="8" spans="3:14" ht="24.75" customHeight="1" thickBot="1">
      <c r="C8" s="529"/>
      <c r="D8" s="246">
        <v>3</v>
      </c>
      <c r="E8" s="247" t="s">
        <v>529</v>
      </c>
      <c r="F8" s="244" t="s">
        <v>448</v>
      </c>
      <c r="G8" s="244" t="s">
        <v>449</v>
      </c>
      <c r="H8" s="244" t="s">
        <v>450</v>
      </c>
      <c r="I8" s="244" t="s">
        <v>451</v>
      </c>
      <c r="J8" s="245" t="s">
        <v>451</v>
      </c>
      <c r="L8" s="528"/>
      <c r="M8" s="248" t="s">
        <v>544</v>
      </c>
      <c r="N8" s="249" t="s">
        <v>539</v>
      </c>
    </row>
    <row r="9" spans="3:14" ht="24" customHeight="1" thickTop="1" thickBot="1">
      <c r="C9" s="529"/>
      <c r="D9" s="246">
        <v>4</v>
      </c>
      <c r="E9" s="247" t="s">
        <v>534</v>
      </c>
      <c r="F9" s="244" t="s">
        <v>449</v>
      </c>
      <c r="G9" s="244" t="s">
        <v>450</v>
      </c>
      <c r="H9" s="244" t="s">
        <v>450</v>
      </c>
      <c r="I9" s="244" t="s">
        <v>451</v>
      </c>
      <c r="J9" s="245" t="s">
        <v>451</v>
      </c>
      <c r="L9" s="173"/>
      <c r="M9" s="173"/>
      <c r="N9" s="173"/>
    </row>
    <row r="10" spans="3:14" ht="42" customHeight="1" thickTop="1" thickBot="1">
      <c r="C10" s="530"/>
      <c r="D10" s="250">
        <v>5</v>
      </c>
      <c r="E10" s="251" t="s">
        <v>542</v>
      </c>
      <c r="F10" s="248" t="s">
        <v>450</v>
      </c>
      <c r="G10" s="248" t="s">
        <v>450</v>
      </c>
      <c r="H10" s="248" t="s">
        <v>451</v>
      </c>
      <c r="I10" s="248" t="s">
        <v>451</v>
      </c>
      <c r="J10" s="249" t="s">
        <v>451</v>
      </c>
      <c r="L10" s="531" t="s">
        <v>548</v>
      </c>
      <c r="M10" s="252" t="s">
        <v>549</v>
      </c>
      <c r="N10" s="253" t="s">
        <v>550</v>
      </c>
    </row>
    <row r="11" spans="3:14" ht="60">
      <c r="L11" s="532"/>
      <c r="M11" s="254" t="s">
        <v>551</v>
      </c>
      <c r="N11" s="255" t="s">
        <v>552</v>
      </c>
    </row>
    <row r="12" spans="3:14" ht="53.25" customHeight="1">
      <c r="L12" s="532"/>
      <c r="M12" s="254" t="s">
        <v>553</v>
      </c>
      <c r="N12" s="255" t="s">
        <v>554</v>
      </c>
    </row>
    <row r="13" spans="3:14" ht="51.75" customHeight="1" thickBot="1">
      <c r="L13" s="533"/>
      <c r="M13" s="256" t="s">
        <v>526</v>
      </c>
      <c r="N13" s="257" t="s">
        <v>555</v>
      </c>
    </row>
    <row r="14" spans="3:14" ht="15.75" thickTop="1"/>
    <row r="17" spans="7:9" ht="15.75" thickBot="1"/>
    <row r="18" spans="7:9" ht="31.5" customHeight="1" thickBot="1">
      <c r="G18" s="513" t="s">
        <v>503</v>
      </c>
      <c r="H18" s="514"/>
      <c r="I18" s="515"/>
    </row>
    <row r="19" spans="7:9" ht="29.25" customHeight="1">
      <c r="G19" s="258">
        <v>1</v>
      </c>
      <c r="H19" s="259" t="s">
        <v>513</v>
      </c>
      <c r="I19" s="260" t="s">
        <v>514</v>
      </c>
    </row>
    <row r="20" spans="7:9" ht="25.5" customHeight="1">
      <c r="G20" s="261">
        <v>2</v>
      </c>
      <c r="H20" s="262" t="s">
        <v>518</v>
      </c>
      <c r="I20" s="263" t="s">
        <v>519</v>
      </c>
    </row>
    <row r="21" spans="7:9" ht="24" customHeight="1">
      <c r="G21" s="264">
        <v>3</v>
      </c>
      <c r="H21" s="172" t="s">
        <v>527</v>
      </c>
      <c r="I21" s="265" t="s">
        <v>528</v>
      </c>
    </row>
    <row r="22" spans="7:9" ht="24.75" customHeight="1">
      <c r="G22" s="261">
        <v>4</v>
      </c>
      <c r="H22" s="262" t="s">
        <v>532</v>
      </c>
      <c r="I22" s="263" t="s">
        <v>533</v>
      </c>
    </row>
    <row r="23" spans="7:9" ht="26.25" customHeight="1" thickBot="1">
      <c r="G23" s="266">
        <v>5</v>
      </c>
      <c r="H23" s="267" t="s">
        <v>540</v>
      </c>
      <c r="I23" s="268" t="s">
        <v>541</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autoPageBreaks="0" fitToPage="1"/>
  </sheetPr>
  <dimension ref="B1:AC27"/>
  <sheetViews>
    <sheetView showGridLines="0" topLeftCell="R10" zoomScale="60" zoomScaleNormal="60" zoomScaleSheetLayoutView="55" workbookViewId="0">
      <selection activeCell="AB13" sqref="AB13"/>
    </sheetView>
  </sheetViews>
  <sheetFormatPr baseColWidth="10" defaultColWidth="11.42578125" defaultRowHeight="12"/>
  <cols>
    <col min="1" max="1" width="20.2851562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37.5703125" style="1" customWidth="1"/>
    <col min="21" max="21" width="19.28515625" style="2" bestFit="1" customWidth="1"/>
    <col min="22" max="22" width="16.28515625" style="1" hidden="1" customWidth="1"/>
    <col min="23" max="23" width="71.85546875" style="1" hidden="1" customWidth="1"/>
    <col min="24" max="24" width="9.28515625" style="1" hidden="1" customWidth="1"/>
    <col min="25" max="25" width="70" style="1" hidden="1" customWidth="1"/>
    <col min="26" max="26" width="13.5703125" style="1" bestFit="1" customWidth="1"/>
    <col min="27" max="27" width="73.85546875" style="1" customWidth="1"/>
    <col min="28" max="28" width="13.5703125" style="1" bestFit="1" customWidth="1"/>
    <col min="29" max="29" width="70.28515625" style="1" customWidth="1"/>
    <col min="30" max="16384" width="11.42578125" style="1"/>
  </cols>
  <sheetData>
    <row r="1" spans="2:29" ht="21">
      <c r="B1" s="356" t="s">
        <v>318</v>
      </c>
      <c r="C1" s="356"/>
      <c r="D1" s="356"/>
      <c r="E1" s="356"/>
      <c r="F1" s="356"/>
      <c r="G1" s="356"/>
      <c r="H1" s="356"/>
      <c r="I1" s="356"/>
      <c r="J1" s="356"/>
      <c r="K1" s="356"/>
      <c r="L1" s="356"/>
      <c r="M1" s="356"/>
      <c r="N1" s="356"/>
      <c r="O1" s="356"/>
      <c r="P1" s="356"/>
      <c r="Q1" s="356"/>
      <c r="R1" s="356"/>
      <c r="S1" s="356"/>
      <c r="T1" s="356"/>
      <c r="U1" s="356"/>
    </row>
    <row r="2" spans="2:29" ht="21" customHeight="1">
      <c r="B2" s="356" t="s">
        <v>319</v>
      </c>
      <c r="C2" s="356"/>
      <c r="D2" s="356"/>
      <c r="E2" s="356"/>
      <c r="F2" s="356"/>
      <c r="G2" s="356"/>
      <c r="H2" s="356"/>
      <c r="I2" s="356"/>
      <c r="J2" s="356"/>
      <c r="K2" s="356"/>
      <c r="L2" s="356"/>
      <c r="M2" s="356"/>
      <c r="N2" s="356"/>
      <c r="O2" s="356"/>
      <c r="P2" s="356"/>
      <c r="Q2" s="356"/>
      <c r="R2" s="356"/>
      <c r="S2" s="356"/>
      <c r="T2" s="356"/>
      <c r="U2" s="356"/>
    </row>
    <row r="3" spans="2:29" ht="15.75" customHeight="1">
      <c r="D3" s="36"/>
      <c r="E3" s="36"/>
      <c r="F3" s="36"/>
      <c r="G3" s="36"/>
      <c r="H3" s="37"/>
      <c r="I3" s="36"/>
      <c r="J3" s="36"/>
      <c r="K3" s="36"/>
      <c r="L3" s="36"/>
    </row>
    <row r="4" spans="2:29" s="15" customFormat="1" ht="50.25" customHeight="1">
      <c r="D4" s="60" t="s">
        <v>66</v>
      </c>
      <c r="E4" s="414" t="s">
        <v>320</v>
      </c>
      <c r="F4" s="414"/>
      <c r="G4" s="414"/>
      <c r="H4" s="414"/>
      <c r="I4" s="414"/>
      <c r="J4" s="414"/>
      <c r="K4" s="414"/>
      <c r="L4" s="414"/>
      <c r="M4" s="414"/>
      <c r="N4" s="414"/>
      <c r="O4" s="414"/>
      <c r="P4" s="414"/>
      <c r="Q4" s="415" t="s">
        <v>64</v>
      </c>
      <c r="R4" s="415"/>
      <c r="S4" s="416">
        <v>2023</v>
      </c>
      <c r="T4" s="416"/>
      <c r="U4" s="416"/>
    </row>
    <row r="5" spans="2:29" s="15" customFormat="1" ht="81.75" customHeight="1">
      <c r="D5" s="60" t="s">
        <v>63</v>
      </c>
      <c r="E5" s="417" t="s">
        <v>321</v>
      </c>
      <c r="F5" s="417"/>
      <c r="G5" s="417"/>
      <c r="H5" s="417"/>
      <c r="I5" s="417"/>
      <c r="J5" s="417"/>
      <c r="K5" s="417"/>
      <c r="L5" s="417"/>
      <c r="M5" s="417"/>
      <c r="N5" s="417"/>
      <c r="O5" s="417"/>
      <c r="P5" s="417"/>
      <c r="Q5" s="417"/>
      <c r="R5" s="417"/>
      <c r="S5" s="417"/>
      <c r="T5" s="417"/>
      <c r="U5" s="417"/>
    </row>
    <row r="6" spans="2:29" s="15" customFormat="1" ht="15">
      <c r="B6" s="34"/>
      <c r="C6" s="34"/>
      <c r="H6" s="33"/>
      <c r="I6" s="25"/>
      <c r="J6" s="25"/>
      <c r="O6" s="33"/>
      <c r="P6" s="33"/>
      <c r="U6" s="33"/>
    </row>
    <row r="7" spans="2:29" s="25" customFormat="1" ht="30" customHeight="1">
      <c r="B7" s="402" t="s">
        <v>61</v>
      </c>
      <c r="C7" s="402" t="s">
        <v>60</v>
      </c>
      <c r="D7" s="402" t="s">
        <v>58</v>
      </c>
      <c r="E7" s="405" t="s">
        <v>57</v>
      </c>
      <c r="F7" s="402" t="s">
        <v>56</v>
      </c>
      <c r="G7" s="402"/>
      <c r="H7" s="403" t="s">
        <v>51</v>
      </c>
      <c r="I7" s="406" t="s">
        <v>55</v>
      </c>
      <c r="J7" s="408" t="s">
        <v>54</v>
      </c>
      <c r="K7" s="409"/>
      <c r="L7" s="410" t="s">
        <v>53</v>
      </c>
      <c r="M7" s="402" t="s">
        <v>52</v>
      </c>
      <c r="N7" s="402"/>
      <c r="O7" s="403" t="s">
        <v>51</v>
      </c>
      <c r="P7" s="405" t="s">
        <v>50</v>
      </c>
      <c r="Q7" s="402" t="s">
        <v>49</v>
      </c>
      <c r="R7" s="418" t="s">
        <v>48</v>
      </c>
      <c r="S7" s="402" t="s">
        <v>322</v>
      </c>
      <c r="T7" s="406" t="s">
        <v>46</v>
      </c>
      <c r="U7" s="402" t="s">
        <v>45</v>
      </c>
      <c r="V7" s="401" t="s">
        <v>649</v>
      </c>
      <c r="W7" s="401"/>
      <c r="X7" s="401" t="s">
        <v>731</v>
      </c>
      <c r="Y7" s="401"/>
      <c r="Z7" s="384" t="s">
        <v>650</v>
      </c>
      <c r="AA7" s="384"/>
      <c r="AB7" s="384" t="s">
        <v>651</v>
      </c>
      <c r="AC7" s="384"/>
    </row>
    <row r="8" spans="2:29" s="25" customFormat="1" ht="73.5" customHeight="1">
      <c r="B8" s="402"/>
      <c r="C8" s="402"/>
      <c r="D8" s="402"/>
      <c r="E8" s="405"/>
      <c r="F8" s="301" t="s">
        <v>41</v>
      </c>
      <c r="G8" s="301" t="s">
        <v>40</v>
      </c>
      <c r="H8" s="404"/>
      <c r="I8" s="407"/>
      <c r="J8" s="302" t="s">
        <v>43</v>
      </c>
      <c r="K8" s="303" t="s">
        <v>42</v>
      </c>
      <c r="L8" s="411"/>
      <c r="M8" s="304" t="s">
        <v>41</v>
      </c>
      <c r="N8" s="304" t="s">
        <v>40</v>
      </c>
      <c r="O8" s="404"/>
      <c r="P8" s="405"/>
      <c r="Q8" s="402"/>
      <c r="R8" s="418"/>
      <c r="S8" s="402"/>
      <c r="T8" s="407"/>
      <c r="U8" s="402"/>
      <c r="V8" s="41" t="s">
        <v>626</v>
      </c>
      <c r="W8" s="41" t="s">
        <v>39</v>
      </c>
      <c r="X8" s="26" t="s">
        <v>626</v>
      </c>
      <c r="Y8" s="26" t="s">
        <v>39</v>
      </c>
      <c r="Z8" s="26" t="s">
        <v>626</v>
      </c>
      <c r="AA8" s="26" t="s">
        <v>39</v>
      </c>
      <c r="AB8" s="26" t="s">
        <v>626</v>
      </c>
      <c r="AC8" s="26" t="s">
        <v>39</v>
      </c>
    </row>
    <row r="9" spans="2:29" s="15" customFormat="1" ht="222" customHeight="1">
      <c r="B9" s="72" t="s">
        <v>323</v>
      </c>
      <c r="C9" s="72" t="s">
        <v>324</v>
      </c>
      <c r="D9" s="72" t="s">
        <v>325</v>
      </c>
      <c r="E9" s="19" t="s">
        <v>98</v>
      </c>
      <c r="F9" s="305">
        <v>3</v>
      </c>
      <c r="G9" s="305">
        <v>5</v>
      </c>
      <c r="H9" s="20" t="str">
        <f>INDEX([2]Listas!$L$4:$P$8,F9,G9)</f>
        <v>EXTREMA</v>
      </c>
      <c r="I9" s="72" t="s">
        <v>326</v>
      </c>
      <c r="J9" s="19" t="s">
        <v>12</v>
      </c>
      <c r="K9" s="44" t="str">
        <f>IF('[2]Evaluación de Controles'!F12="X","Probabilidad",IF('[2]Evaluación de Controles'!H12="X","Impacto",))</f>
        <v>Probabilidad</v>
      </c>
      <c r="L9" s="305">
        <f>+'[2]Evaluación de Controles'!X12</f>
        <v>60</v>
      </c>
      <c r="M9" s="305">
        <f>IF('[2]Evaluación de Controles'!F12="X",IF(L9&gt;75,IF(F9&gt;2,F9-2,IF(F9&gt;1,F9-1,F9)),IF(L9&gt;50,IF(F9&gt;1,F9-1,F9),F9)),F9)</f>
        <v>2</v>
      </c>
      <c r="N9" s="305">
        <f>IF('[2]Evaluación de Controles'!H12="X",IF(L9&gt;75,IF(G9&gt;2,G9-2,IF(G9&gt;1,G9-1,G9)),IF(L9&gt;50,IF(G9&gt;1,G9-1,G9),G9)),G9)</f>
        <v>5</v>
      </c>
      <c r="O9" s="20" t="str">
        <f>INDEX([2]Listas!$L$4:$P$8,M9,N9)</f>
        <v>EXTREMA</v>
      </c>
      <c r="P9" s="306" t="s">
        <v>144</v>
      </c>
      <c r="Q9" s="72" t="s">
        <v>327</v>
      </c>
      <c r="R9" s="19" t="s">
        <v>328</v>
      </c>
      <c r="S9" s="305" t="s">
        <v>329</v>
      </c>
      <c r="T9" s="72" t="s">
        <v>330</v>
      </c>
      <c r="U9" s="72" t="s">
        <v>331</v>
      </c>
      <c r="V9" s="307">
        <v>1</v>
      </c>
      <c r="W9" s="319" t="s">
        <v>727</v>
      </c>
      <c r="X9" s="307">
        <v>1</v>
      </c>
      <c r="Y9" s="319" t="s">
        <v>771</v>
      </c>
      <c r="Z9" s="307">
        <v>1</v>
      </c>
      <c r="AA9" s="72" t="s">
        <v>808</v>
      </c>
      <c r="AB9" s="307">
        <v>1</v>
      </c>
      <c r="AC9" s="72" t="s">
        <v>808</v>
      </c>
    </row>
    <row r="10" spans="2:29" s="15" customFormat="1" ht="408.75" customHeight="1">
      <c r="B10" s="72" t="s">
        <v>332</v>
      </c>
      <c r="C10" s="72" t="s">
        <v>333</v>
      </c>
      <c r="D10" s="72" t="s">
        <v>334</v>
      </c>
      <c r="E10" s="19" t="s">
        <v>74</v>
      </c>
      <c r="F10" s="305">
        <v>1</v>
      </c>
      <c r="G10" s="305">
        <v>5</v>
      </c>
      <c r="H10" s="20" t="str">
        <f>INDEX([2]Listas!$L$4:$P$8,F10,G10)</f>
        <v>ALTA</v>
      </c>
      <c r="I10" s="72" t="s">
        <v>335</v>
      </c>
      <c r="J10" s="19" t="s">
        <v>12</v>
      </c>
      <c r="K10" s="44" t="str">
        <f>IF('[2]Evaluación de Controles'!F13="X","Probabilidad",IF('[2]Evaluación de Controles'!H13="X","Impacto",))</f>
        <v>Probabilidad</v>
      </c>
      <c r="L10" s="305">
        <f>+'[2]Evaluación de Controles'!X13</f>
        <v>20</v>
      </c>
      <c r="M10" s="305">
        <f>IF('[2]Evaluación de Controles'!F13="X",IF(L10&gt;75,IF(F10&gt;2,F10-2,IF(F10&gt;1,F10-1,F10)),IF(L10&gt;50,IF(F10&gt;1,F10-1,F10),F10)),F10)</f>
        <v>1</v>
      </c>
      <c r="N10" s="305">
        <f>IF('[2]Evaluación de Controles'!H13="X",IF(L10&gt;75,IF(G10&gt;2,G10-2,IF(G10&gt;1,G10-1,G10)),IF(L10&gt;50,IF(G10&gt;1,G10-1,G10),G10)),G10)</f>
        <v>5</v>
      </c>
      <c r="O10" s="20" t="e">
        <f>'(2) Juridica'!B1:U2=INDEX([2]Listas!$L$4:$P$8,M10,N10)</f>
        <v>#VALUE!</v>
      </c>
      <c r="P10" s="19" t="s">
        <v>144</v>
      </c>
      <c r="Q10" s="72" t="s">
        <v>336</v>
      </c>
      <c r="R10" s="19" t="s">
        <v>242</v>
      </c>
      <c r="S10" s="305" t="s">
        <v>329</v>
      </c>
      <c r="T10" s="72" t="s">
        <v>337</v>
      </c>
      <c r="U10" s="72" t="s">
        <v>338</v>
      </c>
      <c r="V10" s="307">
        <v>1</v>
      </c>
      <c r="W10" s="319" t="s">
        <v>728</v>
      </c>
      <c r="X10" s="307">
        <v>1</v>
      </c>
      <c r="Y10" s="319" t="s">
        <v>727</v>
      </c>
      <c r="Z10" s="307">
        <v>1</v>
      </c>
      <c r="AA10" s="72" t="s">
        <v>809</v>
      </c>
      <c r="AB10" s="307">
        <v>1</v>
      </c>
      <c r="AC10" s="72" t="s">
        <v>809</v>
      </c>
    </row>
    <row r="11" spans="2:29" s="15" customFormat="1" ht="118.5" hidden="1" customHeight="1">
      <c r="B11" s="17"/>
      <c r="C11" s="22"/>
      <c r="D11" s="17"/>
      <c r="E11" s="18"/>
      <c r="F11" s="17"/>
      <c r="G11" s="17"/>
      <c r="H11" s="20"/>
      <c r="I11" s="21"/>
      <c r="J11" s="19"/>
      <c r="K11" s="44"/>
      <c r="L11" s="17"/>
      <c r="M11" s="17"/>
      <c r="N11" s="17"/>
      <c r="O11" s="20"/>
      <c r="P11" s="69"/>
      <c r="Q11" s="17"/>
      <c r="R11" s="18"/>
      <c r="S11" s="17"/>
      <c r="T11" s="17"/>
      <c r="U11" s="17"/>
      <c r="V11" s="71"/>
      <c r="W11" s="71"/>
      <c r="X11" s="307"/>
    </row>
    <row r="12" spans="2:29" s="15" customFormat="1" ht="118.5" hidden="1" customHeight="1">
      <c r="B12" s="17"/>
      <c r="C12" s="22"/>
      <c r="D12" s="17"/>
      <c r="E12" s="18"/>
      <c r="F12" s="17"/>
      <c r="G12" s="17"/>
      <c r="H12" s="20"/>
      <c r="I12" s="21"/>
      <c r="J12" s="19"/>
      <c r="K12" s="44"/>
      <c r="L12" s="17"/>
      <c r="M12" s="17"/>
      <c r="N12" s="17"/>
      <c r="O12" s="20"/>
      <c r="P12" s="69"/>
      <c r="Q12" s="17"/>
      <c r="R12" s="18"/>
      <c r="S12" s="17"/>
      <c r="T12" s="17"/>
      <c r="U12" s="17"/>
      <c r="V12" s="71"/>
      <c r="W12" s="71"/>
      <c r="X12" s="308"/>
    </row>
    <row r="13" spans="2:29" ht="15.75">
      <c r="C13" s="14"/>
      <c r="L13" s="8"/>
      <c r="X13" s="309"/>
    </row>
    <row r="14" spans="2:29">
      <c r="B14" s="9"/>
      <c r="C14" s="9"/>
      <c r="D14" s="9"/>
      <c r="E14" s="9"/>
      <c r="F14" s="377" t="s">
        <v>6</v>
      </c>
      <c r="G14" s="377"/>
      <c r="H14" s="7">
        <f>COUNTIF(H9:H10,"BAJA")</f>
        <v>0</v>
      </c>
      <c r="L14" s="8"/>
      <c r="M14" s="377" t="s">
        <v>6</v>
      </c>
      <c r="N14" s="377"/>
      <c r="O14" s="7">
        <f>COUNTIF(O9:O10,"BAJA")</f>
        <v>0</v>
      </c>
    </row>
    <row r="15" spans="2:29" ht="12" customHeight="1">
      <c r="B15" s="412"/>
      <c r="C15" s="412"/>
      <c r="D15" s="412"/>
      <c r="E15" s="413"/>
      <c r="F15" s="399" t="s">
        <v>5</v>
      </c>
      <c r="G15" s="400"/>
      <c r="H15" s="7">
        <f>COUNTIF(H9:H10,"MODERADA")</f>
        <v>0</v>
      </c>
      <c r="L15" s="9"/>
      <c r="M15" s="399" t="s">
        <v>5</v>
      </c>
      <c r="N15" s="400"/>
      <c r="O15" s="7">
        <f>COUNTIF(O9:O10,"MODERADA")</f>
        <v>0</v>
      </c>
    </row>
    <row r="16" spans="2:29">
      <c r="F16" s="399" t="s">
        <v>4</v>
      </c>
      <c r="G16" s="400"/>
      <c r="H16" s="7">
        <f>COUNTIF(H9:H10,"ALTA")</f>
        <v>1</v>
      </c>
      <c r="M16" s="399" t="s">
        <v>4</v>
      </c>
      <c r="N16" s="400"/>
      <c r="O16" s="7">
        <f>COUNTIF(O9:O10,"ALTA")</f>
        <v>0</v>
      </c>
      <c r="P16" s="1"/>
      <c r="U16" s="1"/>
    </row>
    <row r="17" spans="2:21">
      <c r="F17" s="399" t="s">
        <v>1</v>
      </c>
      <c r="G17" s="400"/>
      <c r="H17" s="7">
        <f>COUNTIF(H9:H10,"EXTREMA")</f>
        <v>1</v>
      </c>
      <c r="M17" s="399" t="s">
        <v>1</v>
      </c>
      <c r="N17" s="400"/>
      <c r="O17" s="7">
        <f>COUNTIF(O9:O10,"EXTREMA")</f>
        <v>1</v>
      </c>
      <c r="P17" s="1"/>
      <c r="U17" s="1"/>
    </row>
    <row r="18" spans="2:21">
      <c r="B18" s="1" t="s">
        <v>339</v>
      </c>
      <c r="D18" s="1" t="s">
        <v>340</v>
      </c>
      <c r="L18" s="1" t="s">
        <v>0</v>
      </c>
      <c r="O18" s="1"/>
      <c r="P18" s="1"/>
      <c r="U18" s="1"/>
    </row>
    <row r="19" spans="2:21" ht="15.75">
      <c r="B19" s="11" t="s">
        <v>3</v>
      </c>
      <c r="D19" s="10" t="s">
        <v>2</v>
      </c>
      <c r="O19" s="1"/>
      <c r="P19" s="1"/>
      <c r="U19" s="1"/>
    </row>
    <row r="20" spans="2:21">
      <c r="O20" s="1"/>
      <c r="P20" s="1"/>
      <c r="U20" s="1"/>
    </row>
    <row r="21" spans="2:21" ht="15.75">
      <c r="B21" s="6"/>
      <c r="C21" s="5"/>
      <c r="H21" s="1"/>
      <c r="I21" s="1"/>
      <c r="J21" s="1"/>
      <c r="O21" s="1"/>
      <c r="P21" s="1"/>
      <c r="U21" s="1"/>
    </row>
    <row r="22" spans="2:21">
      <c r="H22" s="1"/>
      <c r="I22" s="1"/>
      <c r="J22" s="1"/>
      <c r="O22" s="1"/>
      <c r="P22" s="1"/>
      <c r="U22" s="1"/>
    </row>
    <row r="23" spans="2:21">
      <c r="H23" s="1"/>
      <c r="I23" s="1"/>
      <c r="J23" s="1"/>
      <c r="O23" s="1"/>
      <c r="P23" s="1"/>
      <c r="U23" s="1"/>
    </row>
    <row r="24" spans="2:21">
      <c r="H24" s="1"/>
      <c r="I24" s="1"/>
      <c r="J24" s="1"/>
      <c r="O24" s="1"/>
      <c r="P24" s="1"/>
      <c r="U24" s="1"/>
    </row>
    <row r="25" spans="2:21">
      <c r="H25" s="1"/>
      <c r="I25" s="1"/>
      <c r="J25" s="1"/>
      <c r="O25" s="1"/>
      <c r="P25" s="1"/>
      <c r="U25" s="1"/>
    </row>
    <row r="26" spans="2:21">
      <c r="H26" s="1"/>
      <c r="I26" s="1"/>
      <c r="J26" s="1"/>
      <c r="O26" s="1"/>
      <c r="P26" s="1"/>
      <c r="U26" s="1"/>
    </row>
    <row r="27" spans="2:21">
      <c r="H27" s="1"/>
      <c r="I27" s="1"/>
      <c r="J27" s="1"/>
      <c r="O27" s="1"/>
      <c r="P27" s="1"/>
      <c r="U27" s="1"/>
    </row>
  </sheetData>
  <mergeCells count="36">
    <mergeCell ref="X7:Y7"/>
    <mergeCell ref="Z7:AA7"/>
    <mergeCell ref="AB7:AC7"/>
    <mergeCell ref="B1:U1"/>
    <mergeCell ref="B2:U2"/>
    <mergeCell ref="E4:P4"/>
    <mergeCell ref="Q4:R4"/>
    <mergeCell ref="S4:U4"/>
    <mergeCell ref="E5:U5"/>
    <mergeCell ref="Q7:Q8"/>
    <mergeCell ref="R7:R8"/>
    <mergeCell ref="S7:S8"/>
    <mergeCell ref="T7:T8"/>
    <mergeCell ref="U7:U8"/>
    <mergeCell ref="B7:B8"/>
    <mergeCell ref="C7:C8"/>
    <mergeCell ref="D7:D8"/>
    <mergeCell ref="E7:E8"/>
    <mergeCell ref="F7:G7"/>
    <mergeCell ref="F16:G16"/>
    <mergeCell ref="M16:N16"/>
    <mergeCell ref="F14:G14"/>
    <mergeCell ref="M14:N14"/>
    <mergeCell ref="B15:E15"/>
    <mergeCell ref="F15:G15"/>
    <mergeCell ref="M15:N15"/>
    <mergeCell ref="F17:G17"/>
    <mergeCell ref="M17:N17"/>
    <mergeCell ref="V7:W7"/>
    <mergeCell ref="M7:N7"/>
    <mergeCell ref="O7:O8"/>
    <mergeCell ref="P7:P8"/>
    <mergeCell ref="H7:H8"/>
    <mergeCell ref="I7:I8"/>
    <mergeCell ref="J7:K7"/>
    <mergeCell ref="L7:L8"/>
  </mergeCells>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3 O3 H6 O6">
    <cfRule type="cellIs" dxfId="254" priority="16" operator="equal">
      <formula>"EXTREMA"</formula>
    </cfRule>
    <cfRule type="cellIs" dxfId="253" priority="17" operator="equal">
      <formula>"ALTA"</formula>
    </cfRule>
  </conditionalFormatting>
  <conditionalFormatting sqref="H3 O3 H13:H1048576 O13:O1048576">
    <cfRule type="cellIs" dxfId="252" priority="18" operator="equal">
      <formula>"MODERADA"</formula>
    </cfRule>
    <cfRule type="cellIs" dxfId="251" priority="19" operator="equal">
      <formula>"BAJA"</formula>
    </cfRule>
  </conditionalFormatting>
  <conditionalFormatting sqref="H6:H8 O6:O8">
    <cfRule type="cellIs" dxfId="250" priority="9" operator="equal">
      <formula>"MODERADA"</formula>
    </cfRule>
    <cfRule type="cellIs" dxfId="249" priority="10" operator="equal">
      <formula>"BAJA"</formula>
    </cfRule>
  </conditionalFormatting>
  <conditionalFormatting sqref="H7:H8 O7:O8">
    <cfRule type="cellIs" dxfId="248" priority="7" operator="equal">
      <formula>"EXTREMA"</formula>
    </cfRule>
    <cfRule type="cellIs" dxfId="247" priority="8" operator="equal">
      <formula>"ALTA"</formula>
    </cfRule>
  </conditionalFormatting>
  <conditionalFormatting sqref="H9:H12 O9:O12">
    <cfRule type="cellIs" dxfId="246" priority="3" operator="equal">
      <formula>"MODERADA"</formula>
    </cfRule>
    <cfRule type="cellIs" dxfId="245" priority="4" operator="equal">
      <formula>"BAJA"</formula>
    </cfRule>
  </conditionalFormatting>
  <conditionalFormatting sqref="H9:H1048576 O9:O1048576">
    <cfRule type="cellIs" dxfId="244" priority="1" operator="equal">
      <formula>"EXTREMA"</formula>
    </cfRule>
    <cfRule type="cellIs" dxfId="243" priority="2" operator="equal">
      <formula>"ALTA"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100-000000000000}">
          <x14:formula1>
            <xm:f>Listas!$C$4:$C$7</xm:f>
          </x14:formula1>
          <xm:sqref>J11:J12</xm:sqref>
        </x14:dataValidation>
        <x14:dataValidation type="list" showInputMessage="1" showErrorMessage="1" xr:uid="{00000000-0002-0000-0100-000001000000}">
          <x14:formula1>
            <xm:f>Listas!$A$4:$A$10</xm:f>
          </x14:formula1>
          <xm:sqref>E11:E12</xm:sqref>
        </x14:dataValidation>
        <x14:dataValidation type="list" showInputMessage="1" showErrorMessage="1" xr:uid="{00000000-0002-0000-0100-000002000000}">
          <x14:formula1>
            <xm:f>'\\Sistemas-11\shared\Users\Administrador_\Documents\[Mapa de Riesgos Procesos.xlsx]Listas'!#REF!</xm:f>
          </x14:formula1>
          <xm:sqref>J9:J10</xm:sqref>
        </x14:dataValidation>
        <x14:dataValidation type="list" showInputMessage="1" showErrorMessage="1" xr:uid="{00000000-0002-0000-0100-000003000000}">
          <x14:formula1>
            <xm:f>'\\Sistemas-11\shared\Users\Administrador_\Documents\[Mapa de Riesgos Procesos.xlsx]Listas'!#REF!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autoPageBreaks="0" fitToPage="1"/>
  </sheetPr>
  <dimension ref="A1:AC19"/>
  <sheetViews>
    <sheetView showGridLines="0" topLeftCell="R10" zoomScale="70" zoomScaleNormal="70" zoomScaleSheetLayoutView="70" workbookViewId="0">
      <selection activeCell="AC10" sqref="AC10"/>
    </sheetView>
  </sheetViews>
  <sheetFormatPr baseColWidth="10" defaultColWidth="11.42578125" defaultRowHeight="12"/>
  <cols>
    <col min="1" max="1" width="28.85546875" style="1" customWidth="1"/>
    <col min="2" max="4" width="21.7109375" style="1" customWidth="1"/>
    <col min="5" max="7" width="6.7109375" style="1" customWidth="1"/>
    <col min="8" max="8" width="6.7109375" style="3" customWidth="1"/>
    <col min="9" max="9" width="41.57031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 style="1" customWidth="1"/>
    <col min="20" max="20" width="24.85546875" style="1" customWidth="1"/>
    <col min="21" max="21" width="21" style="2" bestFit="1" customWidth="1"/>
    <col min="22" max="22" width="14.85546875" style="1" hidden="1" customWidth="1"/>
    <col min="23" max="23" width="81" style="1" hidden="1" customWidth="1"/>
    <col min="24" max="24" width="14.85546875" style="1" hidden="1" customWidth="1"/>
    <col min="25" max="25" width="72.140625" style="1" hidden="1" customWidth="1"/>
    <col min="26" max="26" width="14.28515625" style="1" customWidth="1"/>
    <col min="27" max="27" width="67.42578125" style="1" customWidth="1"/>
    <col min="28" max="28" width="14.85546875" style="1" bestFit="1" customWidth="1"/>
    <col min="29" max="29" width="63.5703125" style="1" customWidth="1"/>
    <col min="30" max="30" width="13.7109375" style="1" customWidth="1"/>
    <col min="31" max="16384" width="11.42578125" style="1"/>
  </cols>
  <sheetData>
    <row r="1" spans="1:29" ht="21">
      <c r="B1" s="356" t="s">
        <v>318</v>
      </c>
      <c r="C1" s="356"/>
      <c r="D1" s="356"/>
      <c r="E1" s="356"/>
      <c r="F1" s="356"/>
      <c r="G1" s="356"/>
      <c r="H1" s="356"/>
      <c r="I1" s="356"/>
      <c r="J1" s="356"/>
      <c r="K1" s="356"/>
      <c r="L1" s="356"/>
      <c r="M1" s="356"/>
      <c r="N1" s="356"/>
      <c r="O1" s="356"/>
      <c r="P1" s="356"/>
      <c r="Q1" s="356"/>
      <c r="R1" s="356"/>
      <c r="S1" s="356"/>
      <c r="T1" s="356"/>
      <c r="U1" s="356"/>
    </row>
    <row r="2" spans="1:29" ht="21" customHeight="1">
      <c r="B2" s="356" t="s">
        <v>319</v>
      </c>
      <c r="C2" s="356"/>
      <c r="D2" s="356"/>
      <c r="E2" s="356"/>
      <c r="F2" s="356"/>
      <c r="G2" s="356"/>
      <c r="H2" s="356"/>
      <c r="I2" s="356"/>
      <c r="J2" s="356"/>
      <c r="K2" s="356"/>
      <c r="L2" s="356"/>
      <c r="M2" s="356"/>
      <c r="N2" s="356"/>
      <c r="O2" s="356"/>
      <c r="P2" s="356"/>
      <c r="Q2" s="356"/>
      <c r="R2" s="356"/>
      <c r="S2" s="356"/>
      <c r="T2" s="356"/>
      <c r="U2" s="356"/>
    </row>
    <row r="3" spans="1:29" ht="21">
      <c r="D3" s="36"/>
      <c r="E3" s="36"/>
      <c r="F3" s="36"/>
      <c r="G3" s="36"/>
      <c r="H3" s="37"/>
      <c r="I3" s="36"/>
      <c r="J3" s="36"/>
      <c r="K3" s="36"/>
      <c r="L3" s="36"/>
    </row>
    <row r="4" spans="1:29" s="15" customFormat="1" ht="24" customHeight="1">
      <c r="A4" s="13"/>
      <c r="D4" s="60" t="s">
        <v>66</v>
      </c>
      <c r="E4" s="414" t="s">
        <v>342</v>
      </c>
      <c r="F4" s="414"/>
      <c r="G4" s="414"/>
      <c r="H4" s="414"/>
      <c r="I4" s="414"/>
      <c r="J4" s="414"/>
      <c r="K4" s="414"/>
      <c r="L4" s="414"/>
      <c r="M4" s="414"/>
      <c r="N4" s="414"/>
      <c r="O4" s="414"/>
      <c r="P4" s="414"/>
      <c r="Q4" s="415" t="s">
        <v>64</v>
      </c>
      <c r="R4" s="415"/>
      <c r="S4" s="416">
        <v>2023</v>
      </c>
      <c r="T4" s="416"/>
      <c r="U4" s="416"/>
    </row>
    <row r="5" spans="1:29" s="15" customFormat="1" ht="45.75" customHeight="1">
      <c r="A5" s="13"/>
      <c r="D5" s="60" t="s">
        <v>63</v>
      </c>
      <c r="E5" s="417" t="s">
        <v>343</v>
      </c>
      <c r="F5" s="417"/>
      <c r="G5" s="417"/>
      <c r="H5" s="417"/>
      <c r="I5" s="417"/>
      <c r="J5" s="417"/>
      <c r="K5" s="417"/>
      <c r="L5" s="417"/>
      <c r="M5" s="417"/>
      <c r="N5" s="417"/>
      <c r="O5" s="417"/>
      <c r="P5" s="417"/>
      <c r="Q5" s="417"/>
      <c r="R5" s="417"/>
      <c r="S5" s="417"/>
      <c r="T5" s="417"/>
      <c r="U5" s="417"/>
    </row>
    <row r="6" spans="1:29" s="15" customFormat="1" ht="15">
      <c r="A6" s="13"/>
      <c r="B6" s="34"/>
      <c r="C6" s="34"/>
      <c r="H6" s="33"/>
      <c r="I6" s="25"/>
      <c r="J6" s="25"/>
      <c r="O6" s="33"/>
      <c r="P6" s="33"/>
      <c r="U6" s="33"/>
    </row>
    <row r="7" spans="1:29" s="25" customFormat="1" ht="30" customHeight="1">
      <c r="A7" s="13"/>
      <c r="B7" s="361" t="s">
        <v>61</v>
      </c>
      <c r="C7" s="361" t="s">
        <v>60</v>
      </c>
      <c r="D7" s="361" t="s">
        <v>58</v>
      </c>
      <c r="E7" s="358" t="s">
        <v>57</v>
      </c>
      <c r="F7" s="357" t="s">
        <v>56</v>
      </c>
      <c r="G7" s="357"/>
      <c r="H7" s="363" t="s">
        <v>51</v>
      </c>
      <c r="I7" s="361" t="s">
        <v>55</v>
      </c>
      <c r="J7" s="392" t="s">
        <v>54</v>
      </c>
      <c r="K7" s="393"/>
      <c r="L7" s="359" t="s">
        <v>53</v>
      </c>
      <c r="M7" s="357" t="s">
        <v>52</v>
      </c>
      <c r="N7" s="357"/>
      <c r="O7" s="363" t="s">
        <v>51</v>
      </c>
      <c r="P7" s="358" t="s">
        <v>50</v>
      </c>
      <c r="Q7" s="357" t="s">
        <v>49</v>
      </c>
      <c r="R7" s="419" t="s">
        <v>48</v>
      </c>
      <c r="S7" s="357" t="s">
        <v>322</v>
      </c>
      <c r="T7" s="361" t="s">
        <v>46</v>
      </c>
      <c r="U7" s="357" t="s">
        <v>45</v>
      </c>
      <c r="V7" s="384" t="s">
        <v>649</v>
      </c>
      <c r="W7" s="384"/>
      <c r="X7" s="384" t="s">
        <v>731</v>
      </c>
      <c r="Y7" s="384"/>
      <c r="Z7" s="384" t="s">
        <v>775</v>
      </c>
      <c r="AA7" s="384"/>
      <c r="AB7" s="384" t="s">
        <v>651</v>
      </c>
      <c r="AC7" s="384"/>
    </row>
    <row r="8" spans="1:29" s="25" customFormat="1" ht="85.5" customHeight="1">
      <c r="A8" s="13"/>
      <c r="B8" s="362"/>
      <c r="C8" s="362"/>
      <c r="D8" s="362"/>
      <c r="E8" s="358"/>
      <c r="F8" s="32" t="s">
        <v>41</v>
      </c>
      <c r="G8" s="31" t="s">
        <v>40</v>
      </c>
      <c r="H8" s="364"/>
      <c r="I8" s="362"/>
      <c r="J8" s="30" t="s">
        <v>43</v>
      </c>
      <c r="K8" s="29" t="s">
        <v>42</v>
      </c>
      <c r="L8" s="360"/>
      <c r="M8" s="28" t="s">
        <v>41</v>
      </c>
      <c r="N8" s="27" t="s">
        <v>40</v>
      </c>
      <c r="O8" s="364"/>
      <c r="P8" s="358"/>
      <c r="Q8" s="357"/>
      <c r="R8" s="419"/>
      <c r="S8" s="357"/>
      <c r="T8" s="362"/>
      <c r="U8" s="357"/>
      <c r="V8" s="26" t="s">
        <v>626</v>
      </c>
      <c r="W8" s="26" t="s">
        <v>39</v>
      </c>
      <c r="X8" s="26" t="s">
        <v>626</v>
      </c>
      <c r="Y8" s="26" t="s">
        <v>39</v>
      </c>
      <c r="Z8" s="26" t="s">
        <v>626</v>
      </c>
      <c r="AA8" s="26" t="s">
        <v>39</v>
      </c>
      <c r="AB8" s="26" t="s">
        <v>626</v>
      </c>
      <c r="AC8" s="26" t="s">
        <v>39</v>
      </c>
    </row>
    <row r="9" spans="1:29" s="15" customFormat="1" ht="227.25" customHeight="1">
      <c r="A9" s="23"/>
      <c r="B9" s="61" t="s">
        <v>344</v>
      </c>
      <c r="C9" s="72" t="s">
        <v>345</v>
      </c>
      <c r="D9" s="61" t="s">
        <v>346</v>
      </c>
      <c r="E9" s="73" t="s">
        <v>98</v>
      </c>
      <c r="F9" s="17">
        <v>3</v>
      </c>
      <c r="G9" s="17">
        <v>3</v>
      </c>
      <c r="H9" s="20" t="str">
        <f>INDEX([2]Listas!$L$4:$P$8,F9,G9)</f>
        <v>ALTA</v>
      </c>
      <c r="I9" s="61" t="s">
        <v>347</v>
      </c>
      <c r="J9" s="73" t="s">
        <v>12</v>
      </c>
      <c r="K9" s="74" t="str">
        <f>IF('[2]Evaluación de Controles'!F17="X","Probabilidad",IF('[2]Evaluación de Controles'!H17="X","Impacto",))</f>
        <v>Probabilidad</v>
      </c>
      <c r="L9" s="17">
        <f>+'[2]Evaluación de Controles'!X17</f>
        <v>65</v>
      </c>
      <c r="M9" s="17">
        <f>IF('[2]Evaluación de Controles'!F17="X",IF(L9&gt;75,IF(F9&gt;2,F9-2,IF(F9&gt;1,F9-1,F9)),IF(L9&gt;50,IF(F9&gt;1,F9-1,F9),F9)),F9)</f>
        <v>2</v>
      </c>
      <c r="N9" s="17">
        <f>IF('[2]Evaluación de Controles'!H17="X",IF(L9&gt;75,IF(G9&gt;2,G9-2,IF(G9&gt;1,G9-1,G9)),IF(L9&gt;50,IF(G9&gt;1,G9-1,G9),G9)),G9)</f>
        <v>2</v>
      </c>
      <c r="O9" s="20" t="str">
        <f>INDEX([2]Listas!$L$4:$P$8,M9,N9)</f>
        <v>BAJA</v>
      </c>
      <c r="P9" s="75" t="s">
        <v>11</v>
      </c>
      <c r="Q9" s="61" t="s">
        <v>348</v>
      </c>
      <c r="R9" s="73" t="s">
        <v>242</v>
      </c>
      <c r="S9" s="17" t="s">
        <v>349</v>
      </c>
      <c r="T9" s="61" t="s">
        <v>350</v>
      </c>
      <c r="U9" s="61" t="s">
        <v>351</v>
      </c>
      <c r="V9" s="343">
        <v>1</v>
      </c>
      <c r="W9" s="313" t="s">
        <v>729</v>
      </c>
      <c r="X9" s="343">
        <v>1</v>
      </c>
      <c r="Y9" s="313" t="s">
        <v>772</v>
      </c>
      <c r="Z9" s="70">
        <v>1</v>
      </c>
      <c r="AA9" s="313" t="s">
        <v>810</v>
      </c>
      <c r="AB9" s="70"/>
      <c r="AC9" s="313" t="s">
        <v>830</v>
      </c>
    </row>
    <row r="10" spans="1:29" s="15" customFormat="1" ht="216.75" customHeight="1">
      <c r="A10" s="23"/>
      <c r="B10" s="61" t="s">
        <v>352</v>
      </c>
      <c r="C10" s="72" t="s">
        <v>353</v>
      </c>
      <c r="D10" s="61" t="s">
        <v>354</v>
      </c>
      <c r="E10" s="73" t="s">
        <v>14</v>
      </c>
      <c r="F10" s="17">
        <v>4</v>
      </c>
      <c r="G10" s="17">
        <v>3</v>
      </c>
      <c r="H10" s="20" t="str">
        <f>INDEX([2]Listas!$L$4:$P$8,F10,G10)</f>
        <v>ALTA</v>
      </c>
      <c r="I10" s="61" t="s">
        <v>609</v>
      </c>
      <c r="J10" s="73" t="s">
        <v>20</v>
      </c>
      <c r="K10" s="74" t="str">
        <f>IF('[2]Evaluación de Controles'!F16="X","Probabilidad",IF('[2]Evaluación de Controles'!H16="X","Impacto",))</f>
        <v>Probabilidad</v>
      </c>
      <c r="L10" s="17">
        <f>+'[2]Evaluación de Controles'!X16</f>
        <v>85</v>
      </c>
      <c r="M10" s="17">
        <f>IF('[2]Evaluación de Controles'!F16="X",IF(L10&gt;75,IF(F10&gt;2,F10-2,IF(F10&gt;1,F10-1,F10)),IF(L10&gt;50,IF(F10&gt;1,F10-1,F10),F10)),F10)</f>
        <v>2</v>
      </c>
      <c r="N10" s="17">
        <f>IF('[2]Evaluación de Controles'!H16="X",IF(L10&gt;75,IF(G10&gt;2,G10-2,IF(G10&gt;1,G10-1,G10)),IF(L10&gt;50,IF(G10&gt;1,G10-1,G10),G10)),G10)</f>
        <v>1</v>
      </c>
      <c r="O10" s="20" t="str">
        <f>INDEX([2]Listas!$L$4:$P$8,M10,N10)</f>
        <v>BAJA</v>
      </c>
      <c r="P10" s="75" t="s">
        <v>11</v>
      </c>
      <c r="Q10" s="61" t="s">
        <v>610</v>
      </c>
      <c r="R10" s="73" t="s">
        <v>242</v>
      </c>
      <c r="S10" s="17" t="s">
        <v>356</v>
      </c>
      <c r="T10" s="61" t="s">
        <v>611</v>
      </c>
      <c r="U10" s="61" t="s">
        <v>612</v>
      </c>
      <c r="V10" s="343">
        <v>1</v>
      </c>
      <c r="W10" s="313" t="s">
        <v>730</v>
      </c>
      <c r="X10" s="343">
        <v>1</v>
      </c>
      <c r="Y10" s="313" t="s">
        <v>773</v>
      </c>
      <c r="Z10" s="70">
        <v>1</v>
      </c>
      <c r="AA10" s="313" t="s">
        <v>811</v>
      </c>
      <c r="AB10" s="70"/>
      <c r="AC10" s="313" t="s">
        <v>831</v>
      </c>
    </row>
    <row r="11" spans="1:29" s="15" customFormat="1" ht="89.25" hidden="1" customHeight="1">
      <c r="A11" s="23"/>
      <c r="B11" s="282"/>
      <c r="C11" s="289"/>
      <c r="D11" s="282"/>
      <c r="E11" s="314"/>
      <c r="F11" s="282"/>
      <c r="G11" s="282"/>
      <c r="H11" s="279"/>
      <c r="I11" s="290"/>
      <c r="J11" s="314"/>
      <c r="K11" s="315"/>
      <c r="L11" s="282"/>
      <c r="M11" s="282"/>
      <c r="N11" s="282"/>
      <c r="O11" s="279"/>
      <c r="P11" s="316"/>
      <c r="Q11" s="282"/>
      <c r="R11" s="314"/>
      <c r="S11" s="282"/>
      <c r="T11" s="282"/>
      <c r="U11" s="282"/>
      <c r="V11" s="71"/>
      <c r="W11" s="71"/>
      <c r="AC11" s="15" t="s">
        <v>648</v>
      </c>
    </row>
    <row r="12" spans="1:29" s="15" customFormat="1" ht="28.5" customHeight="1">
      <c r="A12" s="23"/>
      <c r="B12" s="293"/>
      <c r="C12" s="294"/>
      <c r="D12" s="293"/>
      <c r="E12" s="317"/>
      <c r="F12" s="293"/>
      <c r="G12" s="293"/>
      <c r="H12" s="300"/>
      <c r="I12" s="296"/>
      <c r="J12" s="317"/>
      <c r="K12" s="317"/>
      <c r="L12" s="293"/>
      <c r="M12" s="293"/>
      <c r="N12" s="293"/>
      <c r="O12" s="300"/>
      <c r="P12" s="318"/>
      <c r="Q12" s="293"/>
      <c r="R12" s="317"/>
      <c r="S12" s="293"/>
      <c r="T12" s="293"/>
      <c r="U12" s="293"/>
      <c r="V12" s="71"/>
      <c r="W12" s="71"/>
    </row>
    <row r="13" spans="1:29" ht="15">
      <c r="O13" s="1"/>
      <c r="P13" s="1"/>
      <c r="U13" s="1"/>
      <c r="V13" s="76"/>
      <c r="W13" s="76"/>
    </row>
    <row r="14" spans="1:29" ht="15">
      <c r="F14" s="377" t="s">
        <v>6</v>
      </c>
      <c r="G14" s="377"/>
      <c r="H14" s="7">
        <f>COUNTIF(H9:H10,"BAJA")</f>
        <v>0</v>
      </c>
      <c r="M14" s="377" t="s">
        <v>6</v>
      </c>
      <c r="N14" s="377"/>
      <c r="O14" s="7">
        <f>COUNTIF(O9:O10,"BAJA")</f>
        <v>2</v>
      </c>
      <c r="P14" s="1"/>
      <c r="U14" s="1"/>
      <c r="V14" s="76"/>
      <c r="W14" s="76"/>
    </row>
    <row r="15" spans="1:29">
      <c r="F15" s="377" t="s">
        <v>5</v>
      </c>
      <c r="G15" s="377"/>
      <c r="H15" s="7">
        <f>COUNTIF(H9:H10,"MODERADA")</f>
        <v>0</v>
      </c>
      <c r="M15" s="377" t="s">
        <v>5</v>
      </c>
      <c r="N15" s="377"/>
      <c r="O15" s="7">
        <f>COUNTIF(O9:O10,"MODERADA")</f>
        <v>0</v>
      </c>
      <c r="P15" s="1"/>
      <c r="U15" s="1"/>
    </row>
    <row r="16" spans="1:29">
      <c r="B16" s="12"/>
      <c r="D16" s="12"/>
      <c r="F16" s="377" t="s">
        <v>4</v>
      </c>
      <c r="G16" s="377"/>
      <c r="H16" s="7">
        <f>COUNTIF(H9:H10,"ALTA")</f>
        <v>2</v>
      </c>
      <c r="M16" s="377" t="s">
        <v>4</v>
      </c>
      <c r="N16" s="377"/>
      <c r="O16" s="7">
        <f>COUNTIF(O9:O10,"ALTA")</f>
        <v>0</v>
      </c>
      <c r="P16" s="1"/>
      <c r="U16" s="1"/>
    </row>
    <row r="17" spans="2:21" ht="15.75">
      <c r="B17" s="11" t="s">
        <v>3</v>
      </c>
      <c r="D17" s="10" t="s">
        <v>2</v>
      </c>
      <c r="F17" s="377" t="s">
        <v>1</v>
      </c>
      <c r="G17" s="377"/>
      <c r="H17" s="7">
        <f>COUNTIF(H9:H10,"EXTREMA")</f>
        <v>0</v>
      </c>
      <c r="M17" s="377" t="s">
        <v>1</v>
      </c>
      <c r="N17" s="377"/>
      <c r="O17" s="7">
        <f>COUNTIF(O9:O10,"EXTREMA")</f>
        <v>0</v>
      </c>
      <c r="P17" s="1"/>
      <c r="U17" s="1"/>
    </row>
    <row r="18" spans="2:21">
      <c r="O18" s="1"/>
      <c r="P18" s="1"/>
      <c r="U18" s="1"/>
    </row>
    <row r="19" spans="2:21" ht="15.75">
      <c r="B19" s="6"/>
      <c r="C19" s="5"/>
    </row>
  </sheetData>
  <mergeCells count="35">
    <mergeCell ref="B7:B8"/>
    <mergeCell ref="C7:C8"/>
    <mergeCell ref="D7:D8"/>
    <mergeCell ref="E7:E8"/>
    <mergeCell ref="F7:G7"/>
    <mergeCell ref="B1:U1"/>
    <mergeCell ref="B2:U2"/>
    <mergeCell ref="E4:P4"/>
    <mergeCell ref="Q4:R4"/>
    <mergeCell ref="S4:U4"/>
    <mergeCell ref="M15:N15"/>
    <mergeCell ref="J7:K7"/>
    <mergeCell ref="AB7:AC7"/>
    <mergeCell ref="E5:U5"/>
    <mergeCell ref="Q7:Q8"/>
    <mergeCell ref="I7:I8"/>
    <mergeCell ref="M7:N7"/>
    <mergeCell ref="X7:Y7"/>
    <mergeCell ref="L7:L8"/>
    <mergeCell ref="F16:G16"/>
    <mergeCell ref="M16:N16"/>
    <mergeCell ref="Z7:AA7"/>
    <mergeCell ref="F17:G17"/>
    <mergeCell ref="M17:N17"/>
    <mergeCell ref="V7:W7"/>
    <mergeCell ref="O7:O8"/>
    <mergeCell ref="P7:P8"/>
    <mergeCell ref="H7:H8"/>
    <mergeCell ref="R7:R8"/>
    <mergeCell ref="S7:S8"/>
    <mergeCell ref="T7:T8"/>
    <mergeCell ref="U7:U8"/>
    <mergeCell ref="F14:G14"/>
    <mergeCell ref="M14:N14"/>
    <mergeCell ref="F15:G15"/>
  </mergeCells>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3 O3 H13:H1048576 O13:O1048576">
    <cfRule type="cellIs" dxfId="242" priority="31" operator="equal">
      <formula>"EXTREMA"</formula>
    </cfRule>
    <cfRule type="cellIs" dxfId="241" priority="32" operator="equal">
      <formula>"ALTA"</formula>
    </cfRule>
    <cfRule type="cellIs" dxfId="240" priority="33" operator="equal">
      <formula>"MODERADA"</formula>
    </cfRule>
    <cfRule type="cellIs" dxfId="239" priority="34" operator="equal">
      <formula>"BAJA"</formula>
    </cfRule>
  </conditionalFormatting>
  <conditionalFormatting sqref="H6:H8 O6:O8">
    <cfRule type="cellIs" dxfId="238" priority="22" operator="equal">
      <formula>"EXTREMA"</formula>
    </cfRule>
    <cfRule type="cellIs" dxfId="237" priority="23" operator="equal">
      <formula>"ALTA"</formula>
    </cfRule>
    <cfRule type="cellIs" dxfId="236" priority="24" operator="equal">
      <formula>"MODERADA"</formula>
    </cfRule>
    <cfRule type="cellIs" dxfId="235" priority="25" operator="equal">
      <formula>"BAJA"</formula>
    </cfRule>
  </conditionalFormatting>
  <conditionalFormatting sqref="H9:H12">
    <cfRule type="cellIs" dxfId="234" priority="11" operator="equal">
      <formula>"EXTREMA"</formula>
    </cfRule>
    <cfRule type="cellIs" dxfId="233" priority="12" operator="equal">
      <formula>"ALTA"</formula>
    </cfRule>
    <cfRule type="cellIs" dxfId="232" priority="13" operator="equal">
      <formula>"MODERADA"</formula>
    </cfRule>
    <cfRule type="cellIs" dxfId="231"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conditionalFormatting sqref="O9:O12">
    <cfRule type="cellIs" dxfId="230" priority="1" operator="equal">
      <formula>"EXTREMA"</formula>
    </cfRule>
    <cfRule type="cellIs" dxfId="229" priority="2" operator="equal">
      <formula>"ALTA"</formula>
    </cfRule>
    <cfRule type="cellIs" dxfId="228" priority="3" operator="equal">
      <formula>"MODERADA"</formula>
    </cfRule>
    <cfRule type="cellIs" dxfId="227" priority="4" operator="equal">
      <formula>"BAJA"</formula>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200-000000000000}">
          <x14:formula1>
            <xm:f>Listas!$C$4:$C$7</xm:f>
          </x14:formula1>
          <xm:sqref>J11:J12</xm:sqref>
        </x14:dataValidation>
        <x14:dataValidation type="list" showInputMessage="1" showErrorMessage="1" xr:uid="{00000000-0002-0000-0200-000001000000}">
          <x14:formula1>
            <xm:f>Listas!$A$4:$A$10</xm:f>
          </x14:formula1>
          <xm:sqref>E11:E12</xm:sqref>
        </x14:dataValidation>
        <x14:dataValidation type="list" showInputMessage="1" showErrorMessage="1" xr:uid="{00000000-0002-0000-0200-000002000000}">
          <x14:formula1>
            <xm:f>'\\Sistemas-11\shared\Users\Administrador_\Documents\[Mapa de Riesgos Procesos.xlsx]Listas'!#REF!</xm:f>
          </x14:formula1>
          <xm:sqref>J9:J10</xm:sqref>
        </x14:dataValidation>
        <x14:dataValidation type="list" showInputMessage="1" showErrorMessage="1" xr:uid="{00000000-0002-0000-0200-000003000000}">
          <x14:formula1>
            <xm:f>'\\Sistemas-11\shared\Users\Administrador_\Documents\[Mapa de Riesgos Procesos.xlsx]Listas'!#REF!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1"/>
  <sheetViews>
    <sheetView showGridLines="0" topLeftCell="U9" zoomScale="80" zoomScaleNormal="80" workbookViewId="0">
      <selection activeCell="AC11" sqref="AC11"/>
    </sheetView>
  </sheetViews>
  <sheetFormatPr baseColWidth="10" defaultColWidth="11.42578125" defaultRowHeight="12"/>
  <cols>
    <col min="1" max="1" width="30.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5703125" style="2" bestFit="1" customWidth="1"/>
    <col min="22" max="22" width="14.28515625" style="1" hidden="1" customWidth="1"/>
    <col min="23" max="23" width="71.5703125" style="1" hidden="1" customWidth="1"/>
    <col min="24" max="24" width="14.28515625" style="1" hidden="1" customWidth="1"/>
    <col min="25" max="25" width="92.5703125" style="1" hidden="1" customWidth="1"/>
    <col min="26" max="26" width="11.5703125" style="1" bestFit="1" customWidth="1"/>
    <col min="27" max="27" width="82.42578125" style="1" customWidth="1"/>
    <col min="28" max="28" width="14.28515625" style="1" bestFit="1" customWidth="1"/>
    <col min="29" max="29" width="95.7109375" style="1" customWidth="1"/>
    <col min="30" max="16384" width="11.42578125" style="1"/>
  </cols>
  <sheetData>
    <row r="1" spans="1:29" ht="21">
      <c r="C1" s="356" t="s">
        <v>318</v>
      </c>
      <c r="D1" s="356"/>
      <c r="E1" s="356"/>
      <c r="F1" s="356"/>
      <c r="G1" s="356"/>
      <c r="H1" s="356"/>
      <c r="I1" s="356"/>
      <c r="J1" s="356"/>
      <c r="K1" s="356"/>
      <c r="L1" s="356"/>
      <c r="M1" s="356"/>
      <c r="N1" s="356"/>
      <c r="O1" s="356"/>
      <c r="P1" s="356"/>
      <c r="Q1" s="356"/>
      <c r="R1" s="356"/>
      <c r="S1" s="356"/>
      <c r="T1" s="356"/>
      <c r="U1" s="356"/>
    </row>
    <row r="2" spans="1:29" ht="15.75" customHeight="1">
      <c r="C2" s="356" t="s">
        <v>319</v>
      </c>
      <c r="D2" s="356"/>
      <c r="E2" s="356"/>
      <c r="F2" s="356"/>
      <c r="G2" s="356"/>
      <c r="H2" s="356"/>
      <c r="I2" s="356"/>
      <c r="J2" s="356"/>
      <c r="K2" s="356"/>
      <c r="L2" s="356"/>
      <c r="M2" s="356"/>
      <c r="N2" s="356"/>
      <c r="O2" s="356"/>
      <c r="P2" s="356"/>
      <c r="Q2" s="356"/>
      <c r="R2" s="356"/>
      <c r="S2" s="356"/>
      <c r="T2" s="356"/>
      <c r="U2" s="356"/>
    </row>
    <row r="3" spans="1:29" ht="21" customHeight="1" thickBot="1">
      <c r="E3" s="36"/>
      <c r="F3" s="36"/>
      <c r="G3" s="36"/>
      <c r="H3" s="36"/>
      <c r="I3" s="37"/>
      <c r="J3" s="36"/>
      <c r="K3" s="36"/>
      <c r="L3" s="36"/>
      <c r="M3" s="36"/>
      <c r="O3" s="1"/>
      <c r="Q3" s="3"/>
      <c r="U3" s="1"/>
    </row>
    <row r="4" spans="1:29" s="15" customFormat="1" ht="24" customHeight="1">
      <c r="A4" s="13"/>
      <c r="D4" s="57" t="s">
        <v>66</v>
      </c>
      <c r="E4" s="420" t="s">
        <v>65</v>
      </c>
      <c r="F4" s="420"/>
      <c r="G4" s="420"/>
      <c r="H4" s="420"/>
      <c r="I4" s="420"/>
      <c r="J4" s="420"/>
      <c r="K4" s="420"/>
      <c r="L4" s="420"/>
      <c r="M4" s="420"/>
      <c r="N4" s="420"/>
      <c r="O4" s="420"/>
      <c r="P4" s="420"/>
      <c r="Q4" s="421" t="s">
        <v>64</v>
      </c>
      <c r="R4" s="421"/>
      <c r="S4" s="422">
        <v>2023</v>
      </c>
      <c r="T4" s="422"/>
      <c r="U4" s="423"/>
    </row>
    <row r="5" spans="1:29" s="15" customFormat="1" ht="93.75" customHeight="1" thickBot="1">
      <c r="A5" s="13"/>
      <c r="D5" s="58" t="s">
        <v>63</v>
      </c>
      <c r="E5" s="424" t="s">
        <v>62</v>
      </c>
      <c r="F5" s="424"/>
      <c r="G5" s="424"/>
      <c r="H5" s="424"/>
      <c r="I5" s="424"/>
      <c r="J5" s="424"/>
      <c r="K5" s="424"/>
      <c r="L5" s="424"/>
      <c r="M5" s="424"/>
      <c r="N5" s="424"/>
      <c r="O5" s="424"/>
      <c r="P5" s="424"/>
      <c r="Q5" s="424"/>
      <c r="R5" s="424"/>
      <c r="S5" s="424"/>
      <c r="T5" s="424"/>
      <c r="U5" s="425"/>
    </row>
    <row r="6" spans="1:29" s="15" customFormat="1" ht="15">
      <c r="A6" s="13"/>
      <c r="B6" s="34"/>
      <c r="C6" s="34"/>
      <c r="H6" s="33"/>
      <c r="I6" s="25"/>
      <c r="J6" s="25"/>
      <c r="O6" s="33"/>
      <c r="P6" s="33"/>
      <c r="U6" s="33"/>
    </row>
    <row r="7" spans="1:29" s="25" customFormat="1" ht="55.5" customHeight="1">
      <c r="A7" s="13"/>
      <c r="B7" s="357" t="s">
        <v>61</v>
      </c>
      <c r="C7" s="357" t="s">
        <v>60</v>
      </c>
      <c r="D7" s="357" t="s">
        <v>58</v>
      </c>
      <c r="E7" s="358" t="s">
        <v>57</v>
      </c>
      <c r="F7" s="357" t="s">
        <v>56</v>
      </c>
      <c r="G7" s="357"/>
      <c r="H7" s="363" t="s">
        <v>51</v>
      </c>
      <c r="I7" s="361" t="s">
        <v>55</v>
      </c>
      <c r="J7" s="392" t="s">
        <v>54</v>
      </c>
      <c r="K7" s="393"/>
      <c r="L7" s="359" t="s">
        <v>53</v>
      </c>
      <c r="M7" s="357" t="s">
        <v>52</v>
      </c>
      <c r="N7" s="357"/>
      <c r="O7" s="363" t="s">
        <v>51</v>
      </c>
      <c r="P7" s="358" t="s">
        <v>50</v>
      </c>
      <c r="Q7" s="357" t="s">
        <v>49</v>
      </c>
      <c r="R7" s="391" t="s">
        <v>48</v>
      </c>
      <c r="S7" s="357" t="s">
        <v>47</v>
      </c>
      <c r="T7" s="361" t="s">
        <v>46</v>
      </c>
      <c r="U7" s="357" t="s">
        <v>45</v>
      </c>
      <c r="V7" s="384" t="s">
        <v>649</v>
      </c>
      <c r="W7" s="384"/>
      <c r="X7" s="384" t="s">
        <v>731</v>
      </c>
      <c r="Y7" s="384"/>
      <c r="Z7" s="384" t="s">
        <v>650</v>
      </c>
      <c r="AA7" s="384"/>
      <c r="AB7" s="384" t="s">
        <v>651</v>
      </c>
      <c r="AC7" s="384"/>
    </row>
    <row r="8" spans="1:29" s="25" customFormat="1" ht="96.75" customHeight="1">
      <c r="A8" s="13"/>
      <c r="B8" s="357"/>
      <c r="C8" s="357"/>
      <c r="D8" s="357"/>
      <c r="E8" s="358"/>
      <c r="F8" s="32" t="s">
        <v>41</v>
      </c>
      <c r="G8" s="31" t="s">
        <v>40</v>
      </c>
      <c r="H8" s="364"/>
      <c r="I8" s="362"/>
      <c r="J8" s="30" t="s">
        <v>43</v>
      </c>
      <c r="K8" s="29" t="s">
        <v>42</v>
      </c>
      <c r="L8" s="360"/>
      <c r="M8" s="28" t="s">
        <v>41</v>
      </c>
      <c r="N8" s="27" t="s">
        <v>40</v>
      </c>
      <c r="O8" s="364"/>
      <c r="P8" s="358"/>
      <c r="Q8" s="357"/>
      <c r="R8" s="391"/>
      <c r="S8" s="357"/>
      <c r="T8" s="362"/>
      <c r="U8" s="357"/>
      <c r="V8" s="26" t="s">
        <v>626</v>
      </c>
      <c r="W8" s="26" t="s">
        <v>39</v>
      </c>
      <c r="X8" s="26" t="s">
        <v>626</v>
      </c>
      <c r="Y8" s="26" t="s">
        <v>39</v>
      </c>
      <c r="Z8" s="26" t="s">
        <v>626</v>
      </c>
      <c r="AA8" s="26" t="s">
        <v>39</v>
      </c>
      <c r="AB8" s="26" t="s">
        <v>626</v>
      </c>
      <c r="AC8" s="26" t="s">
        <v>39</v>
      </c>
    </row>
    <row r="9" spans="1:29" s="15" customFormat="1" ht="333.75" customHeight="1">
      <c r="A9" s="23"/>
      <c r="B9" s="17" t="s">
        <v>38</v>
      </c>
      <c r="C9" s="22" t="s">
        <v>37</v>
      </c>
      <c r="D9" s="17" t="s">
        <v>36</v>
      </c>
      <c r="E9" s="18" t="s">
        <v>14</v>
      </c>
      <c r="F9" s="17">
        <v>3</v>
      </c>
      <c r="G9" s="17">
        <v>2</v>
      </c>
      <c r="H9" s="20" t="str">
        <f>INDEX([3]Listas!$L$4:$P$8,F9,G9)</f>
        <v>MODERADA</v>
      </c>
      <c r="I9" s="21" t="s">
        <v>35</v>
      </c>
      <c r="J9" s="19" t="s">
        <v>20</v>
      </c>
      <c r="K9" s="19" t="str">
        <f>IF('[3]Evaluación de Controles'!F19="X","Probabilidad",IF('[3]Evaluación de Controles'!H19="X","Impacto",))</f>
        <v>Probabilidad</v>
      </c>
      <c r="L9" s="17">
        <f>'[3]Evaluación de Controles'!X19</f>
        <v>55</v>
      </c>
      <c r="M9" s="17">
        <f>IF('[3]Evaluación de Controles'!F19="X",IF(L9&gt;75,IF(F9&gt;2,F9-2,IF(F9&gt;1,F9-1,F9)),IF(L9&gt;50,IF(F9&gt;1,F9-1,F9),F9)),F9)</f>
        <v>2</v>
      </c>
      <c r="N9" s="17" t="e">
        <f>IF('[3]Evaluación de Controles'!H19="X",IF(L9&gt;75,IF(G9&gt;2,G9-2,IF(G9&gt;1,G9-1,G9)),IF(L9&gt;50,IF(G9&gt;1,G9-1,G9),G9)),G9)</f>
        <v>#REF!</v>
      </c>
      <c r="O9" s="20" t="e">
        <f>INDEX([3]Listas!$L$4:$P$8,M9,N9)</f>
        <v>#REF!</v>
      </c>
      <c r="P9" s="19" t="s">
        <v>11</v>
      </c>
      <c r="Q9" s="17" t="s">
        <v>34</v>
      </c>
      <c r="R9" s="18" t="s">
        <v>27</v>
      </c>
      <c r="S9" s="17" t="s">
        <v>26</v>
      </c>
      <c r="T9" s="17" t="s">
        <v>33</v>
      </c>
      <c r="U9" s="17" t="s">
        <v>32</v>
      </c>
      <c r="V9" s="272">
        <v>0.9</v>
      </c>
      <c r="W9" s="66" t="s">
        <v>689</v>
      </c>
      <c r="X9" s="272">
        <v>1</v>
      </c>
      <c r="Y9" s="66" t="s">
        <v>738</v>
      </c>
      <c r="Z9" s="272">
        <v>1</v>
      </c>
      <c r="AA9" s="66" t="s">
        <v>778</v>
      </c>
      <c r="AB9" s="272">
        <v>1</v>
      </c>
      <c r="AC9" s="66" t="s">
        <v>816</v>
      </c>
    </row>
    <row r="10" spans="1:29" s="15" customFormat="1" ht="131.25" customHeight="1">
      <c r="A10" s="23"/>
      <c r="B10" s="17" t="s">
        <v>31</v>
      </c>
      <c r="C10" s="22" t="s">
        <v>30</v>
      </c>
      <c r="D10" s="17" t="s">
        <v>29</v>
      </c>
      <c r="E10" s="18" t="s">
        <v>14</v>
      </c>
      <c r="F10" s="17">
        <v>3</v>
      </c>
      <c r="G10" s="17">
        <v>3</v>
      </c>
      <c r="H10" s="20" t="str">
        <f>INDEX([3]Listas!$L$4:$P$8,F10,G10)</f>
        <v>ALTA</v>
      </c>
      <c r="I10" s="21" t="s">
        <v>28</v>
      </c>
      <c r="J10" s="19" t="s">
        <v>20</v>
      </c>
      <c r="K10" s="19" t="str">
        <f>IF('[3]Evaluación de Controles'!F20="X","Probabilidad",IF('[3]Evaluación de Controles'!H20="X","Impacto",))</f>
        <v>Probabilidad</v>
      </c>
      <c r="L10" s="17">
        <f>'[3]Evaluación de Controles'!X20</f>
        <v>70</v>
      </c>
      <c r="M10" s="17">
        <f>IF('[3]Evaluación de Controles'!F20="X",IF(L10&gt;75,IF(F10&gt;2,F10-2,IF(F10&gt;1,F10-1,F10)),IF(L10&gt;50,IF(F10&gt;1,F10-1,F10),F10)),F10)</f>
        <v>2</v>
      </c>
      <c r="N10" s="17" t="e">
        <f>IF('[3]Evaluación de Controles'!H20="X",IF(L10&gt;75,IF(G10&gt;2,G10-2,IF(G10&gt;1,G10-1,G10)),IF(L10&gt;50,IF(G10&gt;1,G10-1,G10),G10)),G10)</f>
        <v>#REF!</v>
      </c>
      <c r="O10" s="20" t="e">
        <f>INDEX([3]Listas!$L$4:$P$8,M10,N10)</f>
        <v>#REF!</v>
      </c>
      <c r="P10" s="19" t="s">
        <v>11</v>
      </c>
      <c r="Q10" s="17" t="s">
        <v>690</v>
      </c>
      <c r="R10" s="18" t="s">
        <v>27</v>
      </c>
      <c r="S10" s="17" t="s">
        <v>26</v>
      </c>
      <c r="T10" s="17" t="s">
        <v>25</v>
      </c>
      <c r="U10" s="17" t="s">
        <v>24</v>
      </c>
      <c r="V10" s="272">
        <v>1</v>
      </c>
      <c r="W10" s="66" t="s">
        <v>691</v>
      </c>
      <c r="X10" s="272">
        <v>1</v>
      </c>
      <c r="Y10" s="66" t="s">
        <v>739</v>
      </c>
      <c r="Z10" s="272">
        <v>1</v>
      </c>
      <c r="AA10" s="66" t="s">
        <v>779</v>
      </c>
      <c r="AB10" s="272">
        <v>1</v>
      </c>
      <c r="AC10" s="66" t="s">
        <v>817</v>
      </c>
    </row>
    <row r="11" spans="1:29" s="15" customFormat="1" ht="82.5" customHeight="1">
      <c r="A11" s="23"/>
      <c r="B11" s="17" t="s">
        <v>23</v>
      </c>
      <c r="C11" s="22" t="s">
        <v>22</v>
      </c>
      <c r="D11" s="17" t="s">
        <v>21</v>
      </c>
      <c r="E11" s="18" t="s">
        <v>14</v>
      </c>
      <c r="F11" s="17">
        <v>3</v>
      </c>
      <c r="G11" s="17">
        <v>2</v>
      </c>
      <c r="H11" s="20" t="str">
        <f>INDEX([3]Listas!$L$4:$P$8,F11,G11)</f>
        <v>MODERADA</v>
      </c>
      <c r="I11" s="21" t="s">
        <v>13</v>
      </c>
      <c r="J11" s="19" t="s">
        <v>20</v>
      </c>
      <c r="K11" s="19" t="str">
        <f>IF('[3]Evaluación de Controles'!F21="X","Probabilidad",IF('[3]Evaluación de Controles'!H21="X","Impacto",))</f>
        <v>Probabilidad</v>
      </c>
      <c r="L11" s="17">
        <f>'[3]Evaluación de Controles'!X21</f>
        <v>70</v>
      </c>
      <c r="M11" s="17">
        <f>IF('[3]Evaluación de Controles'!F21="X",IF(L11&gt;75,IF(F11&gt;2,F11-2,IF(F11&gt;1,F11-1,F11)),IF(L11&gt;50,IF(F11&gt;1,F11-1,F11),F11)),F11)</f>
        <v>2</v>
      </c>
      <c r="N11" s="17">
        <f>IF('[3]Evaluación de Controles'!H21="X",IF(L11&gt;75,IF(G11&gt;2,G11-2,IF(G11&gt;1,G11-1,G11)),IF(L11&gt;50,IF(G11&gt;1,G11-1,G11),G11)),G11)</f>
        <v>1</v>
      </c>
      <c r="O11" s="20" t="str">
        <f>INDEX([3]Listas!$L$4:$P$8,M11,N11)</f>
        <v>BAJA</v>
      </c>
      <c r="P11" s="19" t="s">
        <v>11</v>
      </c>
      <c r="Q11" s="17" t="s">
        <v>10</v>
      </c>
      <c r="R11" s="18" t="s">
        <v>9</v>
      </c>
      <c r="S11" s="17" t="s">
        <v>8</v>
      </c>
      <c r="T11" s="17" t="s">
        <v>19</v>
      </c>
      <c r="U11" s="17" t="s">
        <v>18</v>
      </c>
      <c r="V11" s="272">
        <v>1</v>
      </c>
      <c r="W11" s="269" t="s">
        <v>692</v>
      </c>
      <c r="X11" s="272">
        <v>1</v>
      </c>
      <c r="Y11" s="269" t="s">
        <v>692</v>
      </c>
      <c r="Z11" s="272">
        <v>1</v>
      </c>
      <c r="AA11" s="269" t="s">
        <v>780</v>
      </c>
      <c r="AB11" s="272">
        <v>1</v>
      </c>
      <c r="AC11" s="269" t="s">
        <v>818</v>
      </c>
    </row>
    <row r="12" spans="1:29" s="15" customFormat="1" ht="154.5" customHeight="1">
      <c r="A12" s="23"/>
      <c r="B12" s="17" t="s">
        <v>17</v>
      </c>
      <c r="C12" s="22" t="s">
        <v>16</v>
      </c>
      <c r="D12" s="17" t="s">
        <v>15</v>
      </c>
      <c r="E12" s="18" t="s">
        <v>14</v>
      </c>
      <c r="F12" s="17">
        <v>3</v>
      </c>
      <c r="G12" s="17">
        <v>3</v>
      </c>
      <c r="H12" s="20" t="str">
        <f>INDEX([3]Listas!$L$4:$P$8,F12,G12)</f>
        <v>ALTA</v>
      </c>
      <c r="I12" s="21" t="s">
        <v>13</v>
      </c>
      <c r="J12" s="19" t="s">
        <v>12</v>
      </c>
      <c r="K12" s="19" t="str">
        <f>IF('[3]Evaluación de Controles'!F22="X","Probabilidad",IF('[3]Evaluación de Controles'!H22="X","Impacto",))</f>
        <v>Probabilidad</v>
      </c>
      <c r="L12" s="17">
        <f>'[3]Evaluación de Controles'!X22</f>
        <v>70</v>
      </c>
      <c r="M12" s="17">
        <f>IF('[3]Evaluación de Controles'!F22="X",IF(L12&gt;75,IF(F12&gt;2,F12-2,IF(F12&gt;1,F12-1,F12)),IF(L12&gt;50,IF(F12&gt;1,F12-1,F12),F12)),F12)</f>
        <v>2</v>
      </c>
      <c r="N12" s="17">
        <f>IF('[3]Evaluación de Controles'!H22="X",IF(L12&gt;75,IF(G12&gt;2,G12-2,IF(G12&gt;1,G12-1,G12)),IF(L12&gt;50,IF(G12&gt;1,G12-1,G12),G12)),G12)</f>
        <v>2</v>
      </c>
      <c r="O12" s="20" t="str">
        <f>INDEX([3]Listas!$L$4:$P$8,M12,N12)</f>
        <v>BAJA</v>
      </c>
      <c r="P12" s="19" t="s">
        <v>11</v>
      </c>
      <c r="Q12" s="17" t="s">
        <v>10</v>
      </c>
      <c r="R12" s="18" t="s">
        <v>9</v>
      </c>
      <c r="S12" s="17" t="s">
        <v>8</v>
      </c>
      <c r="T12" s="17" t="s">
        <v>7</v>
      </c>
      <c r="U12" s="17" t="s">
        <v>639</v>
      </c>
      <c r="V12" s="272">
        <v>1</v>
      </c>
      <c r="W12" s="269" t="s">
        <v>693</v>
      </c>
      <c r="X12" s="272">
        <v>1</v>
      </c>
      <c r="Y12" s="269" t="s">
        <v>740</v>
      </c>
      <c r="Z12" s="272">
        <v>1</v>
      </c>
      <c r="AA12" s="269" t="s">
        <v>781</v>
      </c>
      <c r="AB12" s="272">
        <v>1</v>
      </c>
      <c r="AC12" s="269" t="s">
        <v>819</v>
      </c>
    </row>
    <row r="13" spans="1:29" s="15" customFormat="1" ht="16.5" hidden="1" customHeight="1">
      <c r="A13" s="23"/>
      <c r="B13" s="17"/>
      <c r="C13" s="22"/>
      <c r="D13" s="17"/>
      <c r="E13" s="18"/>
      <c r="F13" s="17"/>
      <c r="G13" s="17"/>
      <c r="H13" s="20"/>
      <c r="I13" s="21"/>
      <c r="J13" s="19"/>
      <c r="K13" s="19"/>
      <c r="L13" s="17"/>
      <c r="M13" s="17"/>
      <c r="N13" s="17"/>
      <c r="O13" s="20"/>
      <c r="P13" s="19"/>
      <c r="Q13" s="17"/>
      <c r="R13" s="18"/>
      <c r="S13" s="17"/>
      <c r="T13" s="17"/>
      <c r="U13" s="17"/>
    </row>
    <row r="14" spans="1:29" s="15" customFormat="1" ht="38.25" hidden="1" customHeight="1">
      <c r="A14" s="23"/>
      <c r="B14" s="17"/>
      <c r="C14" s="22"/>
      <c r="D14" s="17"/>
      <c r="E14" s="18"/>
      <c r="F14" s="17"/>
      <c r="G14" s="17"/>
      <c r="H14" s="20"/>
      <c r="I14" s="21"/>
      <c r="J14" s="19"/>
      <c r="K14" s="19"/>
      <c r="L14" s="17"/>
      <c r="M14" s="17"/>
      <c r="N14" s="17"/>
      <c r="O14" s="20"/>
      <c r="P14" s="19"/>
      <c r="Q14" s="17"/>
      <c r="R14" s="18"/>
      <c r="S14" s="17"/>
      <c r="T14" s="17"/>
      <c r="U14" s="17"/>
    </row>
    <row r="15" spans="1:29">
      <c r="C15" s="14"/>
      <c r="L15" s="8"/>
    </row>
    <row r="16" spans="1:29">
      <c r="B16" s="9"/>
      <c r="C16" s="9"/>
      <c r="D16" s="9"/>
      <c r="E16" s="9"/>
      <c r="F16" s="377" t="s">
        <v>6</v>
      </c>
      <c r="G16" s="377"/>
      <c r="H16" s="7">
        <f>COUNTIF(H9:H12,"BAJA")</f>
        <v>0</v>
      </c>
      <c r="L16" s="8"/>
      <c r="M16" s="377" t="s">
        <v>6</v>
      </c>
      <c r="N16" s="377"/>
      <c r="O16" s="7">
        <f>COUNTIF(O9:O12,"BAJA")</f>
        <v>2</v>
      </c>
    </row>
    <row r="17" spans="2:21">
      <c r="B17" s="412"/>
      <c r="C17" s="412"/>
      <c r="D17" s="412"/>
      <c r="E17" s="412"/>
      <c r="F17" s="377" t="s">
        <v>5</v>
      </c>
      <c r="G17" s="377"/>
      <c r="H17" s="7">
        <f>COUNTIF(H9:H12,"MODERADA")</f>
        <v>2</v>
      </c>
      <c r="L17" s="9"/>
      <c r="M17" s="377" t="s">
        <v>5</v>
      </c>
      <c r="N17" s="377"/>
      <c r="O17" s="7">
        <f>COUNTIF(O9:O12,"MODERADA")</f>
        <v>0</v>
      </c>
    </row>
    <row r="18" spans="2:21">
      <c r="B18" s="12"/>
      <c r="D18" s="12"/>
      <c r="F18" s="377" t="s">
        <v>4</v>
      </c>
      <c r="G18" s="377"/>
      <c r="H18" s="7">
        <f>COUNTIF(H9:H12,"ALTA")</f>
        <v>2</v>
      </c>
      <c r="M18" s="377" t="s">
        <v>4</v>
      </c>
      <c r="N18" s="377"/>
      <c r="O18" s="7">
        <f>COUNTIF(O9:O12,"ALTA")</f>
        <v>0</v>
      </c>
      <c r="P18" s="1"/>
      <c r="U18" s="1"/>
    </row>
    <row r="19" spans="2:21" ht="15.75">
      <c r="B19" s="11" t="s">
        <v>3</v>
      </c>
      <c r="D19" s="10" t="s">
        <v>2</v>
      </c>
      <c r="E19" s="9"/>
      <c r="F19" s="377" t="s">
        <v>1</v>
      </c>
      <c r="G19" s="377"/>
      <c r="H19" s="7">
        <f>COUNTIF(H9:H12,"EXTREMA")</f>
        <v>0</v>
      </c>
      <c r="L19" s="8"/>
      <c r="M19" s="377" t="s">
        <v>1</v>
      </c>
      <c r="N19" s="377"/>
      <c r="O19" s="7">
        <f>COUNTIF(O9:O12,"EXTREMA")</f>
        <v>0</v>
      </c>
    </row>
    <row r="20" spans="2:21">
      <c r="L20" s="1" t="s">
        <v>0</v>
      </c>
      <c r="O20" s="1"/>
      <c r="P20" s="1"/>
      <c r="U20" s="1"/>
    </row>
    <row r="21" spans="2:21" ht="15.75">
      <c r="B21" s="6"/>
      <c r="C21" s="5"/>
    </row>
  </sheetData>
  <mergeCells count="36">
    <mergeCell ref="X7:Y7"/>
    <mergeCell ref="Z7:AA7"/>
    <mergeCell ref="AB7:AC7"/>
    <mergeCell ref="C1:U1"/>
    <mergeCell ref="C2:U2"/>
    <mergeCell ref="U7:U8"/>
    <mergeCell ref="P7:P8"/>
    <mergeCell ref="Q7:Q8"/>
    <mergeCell ref="T7:T8"/>
    <mergeCell ref="E4:P4"/>
    <mergeCell ref="Q4:R4"/>
    <mergeCell ref="S4:U4"/>
    <mergeCell ref="E5:U5"/>
    <mergeCell ref="V7:W7"/>
    <mergeCell ref="B7:B8"/>
    <mergeCell ref="B17:E17"/>
    <mergeCell ref="R7:R8"/>
    <mergeCell ref="S7:S8"/>
    <mergeCell ref="M7:N7"/>
    <mergeCell ref="O7:O8"/>
    <mergeCell ref="L7:L8"/>
    <mergeCell ref="C7:C8"/>
    <mergeCell ref="D7:D8"/>
    <mergeCell ref="E7:E8"/>
    <mergeCell ref="F7:G7"/>
    <mergeCell ref="H7:H8"/>
    <mergeCell ref="J7:K7"/>
    <mergeCell ref="I7:I8"/>
    <mergeCell ref="M19:N19"/>
    <mergeCell ref="F19:G19"/>
    <mergeCell ref="F18:G18"/>
    <mergeCell ref="M16:N16"/>
    <mergeCell ref="M17:N17"/>
    <mergeCell ref="M18:N18"/>
    <mergeCell ref="F16:G16"/>
    <mergeCell ref="F17:G17"/>
  </mergeCells>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F3:G3 N3:O3">
    <cfRule type="colorScale" priority="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6:H8 O6:O8">
    <cfRule type="cellIs" dxfId="226" priority="6" operator="equal">
      <formula>"EXTREMA"</formula>
    </cfRule>
    <cfRule type="cellIs" dxfId="225" priority="7" operator="equal">
      <formula>"ALTA"</formula>
    </cfRule>
    <cfRule type="cellIs" dxfId="224" priority="8" operator="equal">
      <formula>"MODERADA"</formula>
    </cfRule>
    <cfRule type="cellIs" dxfId="223" priority="9" operator="equal">
      <formula>"BAJA"</formula>
    </cfRule>
  </conditionalFormatting>
  <conditionalFormatting sqref="H9:H14">
    <cfRule type="cellIs" dxfId="222" priority="16" operator="equal">
      <formula>"EXTREMA"</formula>
    </cfRule>
    <cfRule type="cellIs" dxfId="221" priority="17" operator="equal">
      <formula>"ALTA"</formula>
    </cfRule>
    <cfRule type="cellIs" dxfId="220" priority="18" operator="equal">
      <formula>"MODERADA"</formula>
    </cfRule>
    <cfRule type="cellIs" dxfId="219" priority="19" operator="equal">
      <formula>"BAJA"</formula>
    </cfRule>
  </conditionalFormatting>
  <conditionalFormatting sqref="H15:H1048576 O15:O1048576">
    <cfRule type="cellIs" dxfId="218" priority="21" operator="equal">
      <formula>"EXTREMA"</formula>
    </cfRule>
    <cfRule type="cellIs" dxfId="217" priority="22" operator="equal">
      <formula>"ALTA"</formula>
    </cfRule>
    <cfRule type="cellIs" dxfId="216" priority="23" operator="equal">
      <formula>"MODERADA"</formula>
    </cfRule>
    <cfRule type="cellIs" dxfId="215" priority="24" operator="equal">
      <formula>"BAJA"</formula>
    </cfRule>
  </conditionalFormatting>
  <conditionalFormatting sqref="I3 P3">
    <cfRule type="cellIs" dxfId="214" priority="2" operator="equal">
      <formula>"EXTREMA"</formula>
    </cfRule>
    <cfRule type="cellIs" dxfId="213" priority="3" operator="equal">
      <formula>"ALTA"</formula>
    </cfRule>
    <cfRule type="cellIs" dxfId="212" priority="4" operator="equal">
      <formula>"MODERADA"</formula>
    </cfRule>
    <cfRule type="cellIs" dxfId="211" priority="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O9:O14">
    <cfRule type="cellIs" dxfId="210" priority="12" operator="equal">
      <formula>"EXTREMA"</formula>
    </cfRule>
    <cfRule type="cellIs" dxfId="209" priority="13" operator="equal">
      <formula>"ALTA"</formula>
    </cfRule>
    <cfRule type="cellIs" dxfId="208" priority="14" operator="equal">
      <formula>"MODERADA"</formula>
    </cfRule>
    <cfRule type="cellIs" dxfId="207" priority="15" operator="equal">
      <formula>"BAJA"</formula>
    </cfRule>
  </conditionalFormatting>
  <printOptions horizontalCentered="1"/>
  <pageMargins left="0.19685039370078741" right="0.27559055118110237" top="0.6692913385826772" bottom="0.23622047244094491" header="0.31496062992125984" footer="0.15748031496062992"/>
  <pageSetup paperSize="138"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autoPageBreaks="0" fitToPage="1"/>
  </sheetPr>
  <dimension ref="A1:AC36"/>
  <sheetViews>
    <sheetView showGridLines="0" topLeftCell="R12" zoomScale="80" zoomScaleNormal="80" workbookViewId="0">
      <selection activeCell="AC15" sqref="AC15"/>
    </sheetView>
  </sheetViews>
  <sheetFormatPr baseColWidth="10" defaultColWidth="11.42578125" defaultRowHeight="12"/>
  <cols>
    <col min="1" max="1" width="29.4257812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16.7109375" style="2" customWidth="1"/>
    <col min="22" max="22" width="14.28515625" style="1" hidden="1" customWidth="1"/>
    <col min="23" max="23" width="68.5703125" style="1" hidden="1" customWidth="1"/>
    <col min="24" max="24" width="14.28515625" style="1" hidden="1" customWidth="1"/>
    <col min="25" max="25" width="59.140625" style="1" hidden="1" customWidth="1"/>
    <col min="26" max="26" width="14.42578125" style="1" customWidth="1"/>
    <col min="27" max="27" width="57.140625" style="1" customWidth="1"/>
    <col min="28" max="28" width="14.28515625" style="1" bestFit="1" customWidth="1"/>
    <col min="29" max="29" width="72.28515625" style="1" customWidth="1"/>
    <col min="30" max="16384" width="11.42578125" style="1"/>
  </cols>
  <sheetData>
    <row r="1" spans="1:29" ht="21" customHeight="1">
      <c r="E1" s="356" t="s">
        <v>318</v>
      </c>
      <c r="F1" s="356"/>
      <c r="G1" s="356"/>
      <c r="H1" s="356"/>
      <c r="I1" s="356"/>
      <c r="J1" s="356"/>
      <c r="K1" s="356"/>
      <c r="L1" s="356"/>
      <c r="M1" s="356"/>
      <c r="N1" s="356"/>
      <c r="O1" s="356"/>
      <c r="P1" s="356"/>
      <c r="Q1" s="356"/>
      <c r="R1" s="356"/>
      <c r="S1" s="356"/>
      <c r="T1" s="356"/>
      <c r="U1" s="356"/>
    </row>
    <row r="2" spans="1:29" ht="23.25" customHeight="1">
      <c r="E2" s="356" t="s">
        <v>319</v>
      </c>
      <c r="F2" s="356"/>
      <c r="G2" s="356"/>
      <c r="H2" s="356"/>
      <c r="I2" s="356"/>
      <c r="J2" s="356"/>
      <c r="K2" s="356"/>
      <c r="L2" s="356"/>
      <c r="M2" s="356"/>
      <c r="N2" s="356"/>
      <c r="O2" s="356"/>
      <c r="P2" s="356"/>
      <c r="Q2" s="356"/>
      <c r="R2" s="356"/>
      <c r="S2" s="356"/>
      <c r="T2" s="356"/>
      <c r="U2" s="356"/>
    </row>
    <row r="3" spans="1:29" ht="26.25" customHeight="1">
      <c r="G3" s="36"/>
      <c r="H3" s="36"/>
      <c r="I3" s="36"/>
      <c r="J3" s="36"/>
      <c r="K3" s="37"/>
      <c r="L3" s="36"/>
      <c r="M3" s="36"/>
      <c r="N3" s="36"/>
      <c r="O3" s="36"/>
      <c r="P3" s="1"/>
      <c r="R3" s="3"/>
      <c r="S3" s="3"/>
      <c r="U3" s="1"/>
    </row>
    <row r="4" spans="1:29" ht="21.75" thickBot="1">
      <c r="D4" s="36"/>
      <c r="E4" s="36"/>
      <c r="F4" s="36"/>
      <c r="G4" s="36"/>
      <c r="H4" s="37"/>
      <c r="I4" s="36"/>
      <c r="J4" s="36"/>
      <c r="K4" s="36"/>
      <c r="L4" s="36"/>
    </row>
    <row r="5" spans="1:29" s="15" customFormat="1" ht="24" customHeight="1">
      <c r="A5" s="13"/>
      <c r="D5" s="285" t="s">
        <v>66</v>
      </c>
      <c r="E5" s="426" t="s">
        <v>182</v>
      </c>
      <c r="F5" s="420"/>
      <c r="G5" s="420"/>
      <c r="H5" s="420"/>
      <c r="I5" s="420"/>
      <c r="J5" s="420"/>
      <c r="K5" s="420"/>
      <c r="L5" s="420"/>
      <c r="M5" s="420"/>
      <c r="N5" s="420"/>
      <c r="O5" s="420"/>
      <c r="P5" s="420"/>
      <c r="Q5" s="421" t="s">
        <v>64</v>
      </c>
      <c r="R5" s="421"/>
      <c r="S5" s="422">
        <v>2023</v>
      </c>
      <c r="T5" s="422"/>
      <c r="U5" s="423"/>
    </row>
    <row r="6" spans="1:29" s="15" customFormat="1" ht="42" customHeight="1" thickBot="1">
      <c r="A6" s="13"/>
      <c r="D6" s="286" t="s">
        <v>63</v>
      </c>
      <c r="E6" s="427" t="s">
        <v>183</v>
      </c>
      <c r="F6" s="428"/>
      <c r="G6" s="428"/>
      <c r="H6" s="428"/>
      <c r="I6" s="428"/>
      <c r="J6" s="428"/>
      <c r="K6" s="428"/>
      <c r="L6" s="428"/>
      <c r="M6" s="428"/>
      <c r="N6" s="428"/>
      <c r="O6" s="428"/>
      <c r="P6" s="428"/>
      <c r="Q6" s="428"/>
      <c r="R6" s="428"/>
      <c r="S6" s="428"/>
      <c r="T6" s="428"/>
      <c r="U6" s="429"/>
    </row>
    <row r="7" spans="1:29" s="15" customFormat="1" ht="15">
      <c r="A7" s="13"/>
      <c r="B7" s="34"/>
      <c r="C7" s="34"/>
      <c r="H7" s="33"/>
      <c r="I7" s="25"/>
      <c r="J7" s="25"/>
      <c r="O7" s="33"/>
      <c r="P7" s="33"/>
      <c r="U7" s="33"/>
    </row>
    <row r="8" spans="1:29" s="25" customFormat="1" ht="30" customHeight="1">
      <c r="A8" s="13"/>
      <c r="B8" s="357" t="s">
        <v>61</v>
      </c>
      <c r="C8" s="357" t="s">
        <v>60</v>
      </c>
      <c r="D8" s="357" t="s">
        <v>58</v>
      </c>
      <c r="E8" s="358" t="s">
        <v>57</v>
      </c>
      <c r="F8" s="357" t="s">
        <v>56</v>
      </c>
      <c r="G8" s="357"/>
      <c r="H8" s="363" t="s">
        <v>51</v>
      </c>
      <c r="I8" s="361" t="s">
        <v>55</v>
      </c>
      <c r="J8" s="392" t="s">
        <v>54</v>
      </c>
      <c r="K8" s="393"/>
      <c r="L8" s="359" t="s">
        <v>53</v>
      </c>
      <c r="M8" s="357" t="s">
        <v>52</v>
      </c>
      <c r="N8" s="357"/>
      <c r="O8" s="363" t="s">
        <v>51</v>
      </c>
      <c r="P8" s="358" t="s">
        <v>50</v>
      </c>
      <c r="Q8" s="357" t="s">
        <v>49</v>
      </c>
      <c r="R8" s="430" t="s">
        <v>48</v>
      </c>
      <c r="S8" s="357" t="s">
        <v>184</v>
      </c>
      <c r="T8" s="361" t="s">
        <v>46</v>
      </c>
      <c r="U8" s="357" t="s">
        <v>45</v>
      </c>
      <c r="V8" s="384" t="s">
        <v>649</v>
      </c>
      <c r="W8" s="384"/>
      <c r="X8" s="384" t="s">
        <v>731</v>
      </c>
      <c r="Y8" s="384"/>
      <c r="Z8" s="384" t="s">
        <v>775</v>
      </c>
      <c r="AA8" s="384"/>
      <c r="AB8" s="384" t="s">
        <v>651</v>
      </c>
      <c r="AC8" s="384"/>
    </row>
    <row r="9" spans="1:29" s="25" customFormat="1" ht="87" customHeight="1">
      <c r="A9" s="13"/>
      <c r="B9" s="357"/>
      <c r="C9" s="357"/>
      <c r="D9" s="357"/>
      <c r="E9" s="358"/>
      <c r="F9" s="32" t="s">
        <v>41</v>
      </c>
      <c r="G9" s="31" t="s">
        <v>40</v>
      </c>
      <c r="H9" s="364"/>
      <c r="I9" s="362"/>
      <c r="J9" s="30" t="s">
        <v>43</v>
      </c>
      <c r="K9" s="29" t="s">
        <v>42</v>
      </c>
      <c r="L9" s="360"/>
      <c r="M9" s="28" t="s">
        <v>41</v>
      </c>
      <c r="N9" s="27" t="s">
        <v>40</v>
      </c>
      <c r="O9" s="364"/>
      <c r="P9" s="358"/>
      <c r="Q9" s="357"/>
      <c r="R9" s="430"/>
      <c r="S9" s="357"/>
      <c r="T9" s="362"/>
      <c r="U9" s="357"/>
      <c r="V9" s="26" t="s">
        <v>626</v>
      </c>
      <c r="W9" s="26" t="s">
        <v>39</v>
      </c>
      <c r="X9" s="26" t="s">
        <v>626</v>
      </c>
      <c r="Y9" s="26" t="s">
        <v>39</v>
      </c>
      <c r="Z9" s="26" t="s">
        <v>626</v>
      </c>
      <c r="AA9" s="26" t="s">
        <v>39</v>
      </c>
      <c r="AB9" s="26" t="s">
        <v>626</v>
      </c>
      <c r="AC9" s="26" t="s">
        <v>39</v>
      </c>
    </row>
    <row r="10" spans="1:29" s="15" customFormat="1" ht="149.25" customHeight="1">
      <c r="A10" s="23"/>
      <c r="B10" s="17" t="s">
        <v>185</v>
      </c>
      <c r="C10" s="22" t="s">
        <v>186</v>
      </c>
      <c r="D10" s="17" t="s">
        <v>187</v>
      </c>
      <c r="E10" s="18" t="s">
        <v>14</v>
      </c>
      <c r="F10" s="17">
        <v>5</v>
      </c>
      <c r="G10" s="17">
        <v>3</v>
      </c>
      <c r="H10" s="20" t="str">
        <f>INDEX([4]Listas!$L$4:$P$8,F10,G10)</f>
        <v>EXTREMA</v>
      </c>
      <c r="I10" s="21" t="s">
        <v>188</v>
      </c>
      <c r="J10" s="19" t="s">
        <v>20</v>
      </c>
      <c r="K10" s="19"/>
      <c r="L10" s="17">
        <f>'[4]Evaluación de Controles'!X23</f>
        <v>85</v>
      </c>
      <c r="M10" s="17">
        <f>IF('[4]Evaluación de Controles'!F23="X",IF(L10&gt;75,IF(F10&gt;2,F10-2,IF(F10&gt;1,F10-1,F10)),IF(L10&gt;50,IF(F10&gt;1,F10-1,F10),F10)),F10)</f>
        <v>3</v>
      </c>
      <c r="N10" s="17">
        <f>IF('[4]Evaluación de Controles'!H23="X",IF(L10&gt;75,IF(G10&gt;2,G10-2,IF(G10&gt;1,G10-1,G10)),IF(L10&gt;50,IF(G10&gt;1,G10-1,G10),G10)),G10)</f>
        <v>3</v>
      </c>
      <c r="O10" s="20" t="str">
        <f>INDEX([4]Listas!$L$4:$P$8,M10,N10)</f>
        <v>ALTA</v>
      </c>
      <c r="P10" s="19" t="s">
        <v>189</v>
      </c>
      <c r="Q10" s="17" t="s">
        <v>190</v>
      </c>
      <c r="R10" s="19" t="s">
        <v>191</v>
      </c>
      <c r="S10" s="17" t="s">
        <v>192</v>
      </c>
      <c r="T10" s="17" t="s">
        <v>193</v>
      </c>
      <c r="U10" s="17" t="s">
        <v>194</v>
      </c>
      <c r="V10" s="272">
        <v>1</v>
      </c>
      <c r="W10" s="271" t="s">
        <v>701</v>
      </c>
      <c r="X10" s="272">
        <v>1</v>
      </c>
      <c r="Y10" s="271" t="s">
        <v>742</v>
      </c>
      <c r="Z10" s="272">
        <v>1</v>
      </c>
      <c r="AA10" s="271" t="s">
        <v>801</v>
      </c>
      <c r="AB10" s="272">
        <v>1</v>
      </c>
      <c r="AC10" s="271" t="s">
        <v>801</v>
      </c>
    </row>
    <row r="11" spans="1:29" s="15" customFormat="1" ht="162" customHeight="1">
      <c r="A11" s="23"/>
      <c r="B11" s="17" t="s">
        <v>195</v>
      </c>
      <c r="C11" s="22" t="s">
        <v>196</v>
      </c>
      <c r="D11" s="17" t="s">
        <v>197</v>
      </c>
      <c r="E11" s="18" t="s">
        <v>74</v>
      </c>
      <c r="F11" s="17">
        <v>3</v>
      </c>
      <c r="G11" s="17">
        <v>3</v>
      </c>
      <c r="H11" s="20" t="str">
        <f>INDEX([4]Listas!$L$4:$P$8,F11,G11)</f>
        <v>ALTA</v>
      </c>
      <c r="I11" s="21" t="s">
        <v>198</v>
      </c>
      <c r="J11" s="19" t="s">
        <v>12</v>
      </c>
      <c r="K11" s="19" t="str">
        <f>IF('[4]Evaluación de Controles'!F24="X","Probabilidad",IF('[4]Evaluación de Controles'!H24="X","Impacto",))</f>
        <v>Probabilidad</v>
      </c>
      <c r="L11" s="17">
        <f>'[4]Evaluación de Controles'!X24</f>
        <v>85</v>
      </c>
      <c r="M11" s="17">
        <f>IF('[4]Evaluación de Controles'!F24="X",IF(L11&gt;75,IF(F11&gt;2,F11-2,IF(F11&gt;1,F11-1,F11)),IF(L11&gt;50,IF(F11&gt;1,F11-1,F11),F11)),F11)</f>
        <v>1</v>
      </c>
      <c r="N11" s="17">
        <f>IF('[4]Evaluación de Controles'!H24="X",IF(L11&gt;75,IF(G11&gt;2,G11-2,IF(G11&gt;1,G11-1,G11)),IF(L11&gt;50,IF(G11&gt;1,G11-1,G11),G11)),G11)</f>
        <v>3</v>
      </c>
      <c r="O11" s="20" t="str">
        <f>INDEX([4]Listas!$L$4:$P$8,M11,N11)</f>
        <v>MODERADA</v>
      </c>
      <c r="P11" s="19" t="s">
        <v>11</v>
      </c>
      <c r="Q11" s="17" t="s">
        <v>199</v>
      </c>
      <c r="R11" s="19" t="s">
        <v>27</v>
      </c>
      <c r="S11" s="17" t="s">
        <v>192</v>
      </c>
      <c r="T11" s="17" t="s">
        <v>200</v>
      </c>
      <c r="U11" s="17" t="s">
        <v>201</v>
      </c>
      <c r="V11" s="272">
        <v>1</v>
      </c>
      <c r="W11" s="271" t="s">
        <v>702</v>
      </c>
      <c r="X11" s="272">
        <v>1</v>
      </c>
      <c r="Y11" s="271" t="s">
        <v>743</v>
      </c>
      <c r="Z11" s="272">
        <v>1</v>
      </c>
      <c r="AA11" s="271" t="s">
        <v>802</v>
      </c>
      <c r="AB11" s="272">
        <v>1</v>
      </c>
      <c r="AC11" s="271" t="s">
        <v>820</v>
      </c>
    </row>
    <row r="12" spans="1:29" s="15" customFormat="1" ht="157.5" customHeight="1">
      <c r="A12" s="23"/>
      <c r="B12" s="17" t="s">
        <v>202</v>
      </c>
      <c r="C12" s="22" t="s">
        <v>203</v>
      </c>
      <c r="D12" s="17" t="s">
        <v>204</v>
      </c>
      <c r="E12" s="18" t="s">
        <v>14</v>
      </c>
      <c r="F12" s="17">
        <v>4</v>
      </c>
      <c r="G12" s="17">
        <v>3</v>
      </c>
      <c r="H12" s="20" t="str">
        <f>INDEX([4]Listas!$L$4:$P$8,F12,G12)</f>
        <v>ALTA</v>
      </c>
      <c r="I12" s="21" t="s">
        <v>205</v>
      </c>
      <c r="J12" s="19" t="s">
        <v>169</v>
      </c>
      <c r="K12" s="19" t="str">
        <f>IF('[4]Evaluación de Controles'!F25="X","Probabilidad",IF('[4]Evaluación de Controles'!H25="X","Impacto",))</f>
        <v>Probabilidad</v>
      </c>
      <c r="L12" s="17">
        <f>'[4]Evaluación de Controles'!X25</f>
        <v>85</v>
      </c>
      <c r="M12" s="17">
        <f>IF('[4]Evaluación de Controles'!F25="X",IF(L12&gt;75,IF(F12&gt;2,F12-2,IF(F12&gt;1,F12-1,F12)),IF(L12&gt;50,IF(F12&gt;1,F12-1,F12),F12)),F12)</f>
        <v>2</v>
      </c>
      <c r="N12" s="17">
        <f>IF('[4]Evaluación de Controles'!H25="X",IF(L12&gt;75,IF(G12&gt;2,G12-2,IF(G12&gt;1,G12-1,G12)),IF(L12&gt;50,IF(G12&gt;1,G12-1,G12),G12)),G12)</f>
        <v>3</v>
      </c>
      <c r="O12" s="20" t="str">
        <f>INDEX([4]Listas!$L$4:$P$8,M12,N12)</f>
        <v>MODERADA</v>
      </c>
      <c r="P12" s="19" t="s">
        <v>189</v>
      </c>
      <c r="Q12" s="17" t="s">
        <v>206</v>
      </c>
      <c r="R12" s="19" t="s">
        <v>207</v>
      </c>
      <c r="S12" s="17" t="s">
        <v>192</v>
      </c>
      <c r="T12" s="17" t="s">
        <v>208</v>
      </c>
      <c r="U12" s="17" t="s">
        <v>209</v>
      </c>
      <c r="V12" s="272">
        <v>0.8</v>
      </c>
      <c r="W12" s="66" t="s">
        <v>703</v>
      </c>
      <c r="X12" s="272">
        <v>1</v>
      </c>
      <c r="Y12" s="271" t="s">
        <v>744</v>
      </c>
      <c r="Z12" s="272">
        <v>1</v>
      </c>
      <c r="AA12" s="271" t="s">
        <v>803</v>
      </c>
      <c r="AB12" s="272">
        <v>1</v>
      </c>
      <c r="AC12" s="312" t="s">
        <v>821</v>
      </c>
    </row>
    <row r="13" spans="1:29" s="15" customFormat="1" ht="105.75" hidden="1" customHeight="1">
      <c r="A13" s="23"/>
      <c r="B13" s="17"/>
      <c r="C13" s="22"/>
      <c r="D13" s="17"/>
      <c r="E13" s="18"/>
      <c r="F13" s="17"/>
      <c r="G13" s="17"/>
      <c r="H13" s="20"/>
      <c r="I13" s="21"/>
      <c r="J13" s="19"/>
      <c r="K13" s="19"/>
      <c r="L13" s="17"/>
      <c r="M13" s="17"/>
      <c r="N13" s="17"/>
      <c r="O13" s="20"/>
      <c r="P13" s="19"/>
      <c r="Q13" s="17"/>
      <c r="R13" s="19"/>
      <c r="S13" s="17"/>
      <c r="T13" s="17"/>
      <c r="U13" s="17"/>
      <c r="Y13" s="15" t="s">
        <v>741</v>
      </c>
    </row>
    <row r="14" spans="1:29" s="15" customFormat="1" ht="115.5" hidden="1" customHeight="1">
      <c r="A14" s="23"/>
      <c r="B14" s="17"/>
      <c r="C14" s="22"/>
      <c r="D14" s="17"/>
      <c r="E14" s="18"/>
      <c r="F14" s="17"/>
      <c r="G14" s="17"/>
      <c r="H14" s="20"/>
      <c r="I14" s="21"/>
      <c r="J14" s="19"/>
      <c r="K14" s="19"/>
      <c r="L14" s="17"/>
      <c r="M14" s="17"/>
      <c r="N14" s="17"/>
      <c r="O14" s="20"/>
      <c r="P14" s="19"/>
      <c r="Q14" s="17"/>
      <c r="R14" s="19"/>
      <c r="S14" s="17"/>
      <c r="T14" s="17"/>
      <c r="U14" s="17"/>
    </row>
    <row r="15" spans="1:29">
      <c r="H15" s="1"/>
      <c r="I15" s="1"/>
      <c r="J15" s="1"/>
      <c r="O15" s="1"/>
      <c r="P15" s="1"/>
      <c r="U15" s="1"/>
    </row>
    <row r="16" spans="1:29">
      <c r="F16" s="377" t="s">
        <v>6</v>
      </c>
      <c r="G16" s="377"/>
      <c r="H16" s="7">
        <f>COUNTIF(H10:H12,"BAJA")</f>
        <v>0</v>
      </c>
      <c r="I16" s="1"/>
      <c r="J16" s="1"/>
      <c r="M16" s="377" t="s">
        <v>6</v>
      </c>
      <c r="N16" s="377"/>
      <c r="O16" s="7">
        <f>COUNTIF(O10:O12,"BAJA")</f>
        <v>0</v>
      </c>
      <c r="P16" s="1"/>
      <c r="U16" s="1"/>
    </row>
    <row r="17" spans="2:21">
      <c r="F17" s="377" t="s">
        <v>5</v>
      </c>
      <c r="G17" s="377"/>
      <c r="H17" s="7">
        <f>COUNTIF(H10:H12,"MODERADA")</f>
        <v>0</v>
      </c>
      <c r="I17" s="1"/>
      <c r="J17" s="1"/>
      <c r="M17" s="377" t="s">
        <v>5</v>
      </c>
      <c r="N17" s="377"/>
      <c r="O17" s="7">
        <f>COUNTIF(O10:O12,"MODERADA")</f>
        <v>2</v>
      </c>
      <c r="P17" s="1"/>
      <c r="U17" s="1"/>
    </row>
    <row r="18" spans="2:21">
      <c r="B18" s="12"/>
      <c r="D18" s="12"/>
      <c r="F18" s="377" t="s">
        <v>4</v>
      </c>
      <c r="G18" s="377"/>
      <c r="H18" s="7">
        <f>COUNTIF(H10:H12,"ALTA")</f>
        <v>2</v>
      </c>
      <c r="I18" s="1"/>
      <c r="J18" s="1"/>
      <c r="M18" s="377" t="s">
        <v>4</v>
      </c>
      <c r="N18" s="377"/>
      <c r="O18" s="7">
        <f>COUNTIF(O10:O12,"ALTA")</f>
        <v>1</v>
      </c>
      <c r="P18" s="1"/>
      <c r="U18" s="1"/>
    </row>
    <row r="19" spans="2:21" ht="15.75">
      <c r="B19" s="11" t="s">
        <v>3</v>
      </c>
      <c r="D19" s="10" t="s">
        <v>2</v>
      </c>
      <c r="F19" s="377" t="s">
        <v>1</v>
      </c>
      <c r="G19" s="377"/>
      <c r="H19" s="7">
        <f>COUNTIF(H10:H12,"EXTREMA")</f>
        <v>1</v>
      </c>
      <c r="I19" s="1"/>
      <c r="J19" s="1"/>
      <c r="M19" s="377" t="s">
        <v>1</v>
      </c>
      <c r="N19" s="377"/>
      <c r="O19" s="7">
        <f>COUNTIF(O10:O12,"EXTREMA")</f>
        <v>0</v>
      </c>
      <c r="P19" s="1"/>
      <c r="U19" s="1"/>
    </row>
    <row r="20" spans="2:21">
      <c r="H20" s="1"/>
      <c r="I20" s="1"/>
      <c r="J20" s="1"/>
      <c r="O20" s="1"/>
      <c r="P20" s="1"/>
      <c r="U20" s="1"/>
    </row>
    <row r="21" spans="2:21">
      <c r="H21" s="1"/>
      <c r="I21" s="1"/>
      <c r="J21" s="1"/>
      <c r="O21" s="1"/>
      <c r="P21" s="1"/>
      <c r="U21" s="1"/>
    </row>
    <row r="22" spans="2:21" ht="15.75">
      <c r="B22" s="6"/>
      <c r="C22" s="5"/>
      <c r="H22" s="1"/>
      <c r="I22" s="1"/>
      <c r="J22" s="1"/>
      <c r="O22" s="1"/>
      <c r="P22" s="1"/>
      <c r="U22" s="1"/>
    </row>
    <row r="23" spans="2:21">
      <c r="H23" s="1"/>
      <c r="I23" s="1"/>
      <c r="J23" s="1"/>
      <c r="O23" s="1"/>
      <c r="P23" s="1"/>
      <c r="U23" s="1"/>
    </row>
    <row r="24" spans="2:21">
      <c r="H24" s="1"/>
      <c r="I24" s="1"/>
      <c r="J24" s="1"/>
      <c r="O24" s="1"/>
      <c r="P24" s="1"/>
      <c r="U24" s="1"/>
    </row>
    <row r="25" spans="2:21">
      <c r="H25" s="1"/>
      <c r="I25" s="1"/>
      <c r="J25" s="1"/>
      <c r="O25" s="1"/>
      <c r="P25" s="1"/>
      <c r="U25" s="1"/>
    </row>
    <row r="26" spans="2:21">
      <c r="H26" s="1"/>
      <c r="I26" s="1"/>
      <c r="J26" s="1"/>
      <c r="O26" s="1"/>
      <c r="P26" s="1"/>
      <c r="U26" s="1"/>
    </row>
    <row r="27" spans="2:21">
      <c r="H27" s="1"/>
      <c r="I27" s="1"/>
      <c r="J27" s="1"/>
      <c r="O27" s="1"/>
      <c r="P27" s="1"/>
      <c r="U27" s="1"/>
    </row>
    <row r="28" spans="2:21">
      <c r="H28" s="1"/>
      <c r="I28" s="1"/>
      <c r="J28" s="1"/>
      <c r="O28" s="1"/>
      <c r="P28" s="1"/>
      <c r="U28" s="1"/>
    </row>
    <row r="29" spans="2:21">
      <c r="H29" s="1"/>
      <c r="I29" s="1"/>
      <c r="J29" s="1"/>
      <c r="O29" s="1"/>
      <c r="P29" s="1"/>
      <c r="U29" s="1"/>
    </row>
    <row r="30" spans="2:21" ht="23.25" customHeight="1">
      <c r="H30" s="1"/>
      <c r="I30" s="1"/>
      <c r="J30" s="1"/>
      <c r="O30" s="1"/>
      <c r="P30" s="1"/>
      <c r="U30" s="1"/>
    </row>
    <row r="31" spans="2:21">
      <c r="H31" s="1"/>
      <c r="I31" s="1"/>
      <c r="J31" s="1"/>
      <c r="O31" s="1"/>
      <c r="P31" s="1"/>
      <c r="U31" s="1"/>
    </row>
    <row r="32" spans="2:21">
      <c r="H32" s="1"/>
      <c r="I32" s="1"/>
      <c r="J32" s="1"/>
      <c r="O32" s="1"/>
      <c r="P32" s="1"/>
      <c r="U32" s="1"/>
    </row>
    <row r="33" spans="1:21">
      <c r="H33" s="1"/>
      <c r="I33" s="1"/>
      <c r="J33" s="1"/>
      <c r="O33" s="1"/>
      <c r="P33" s="1"/>
      <c r="U33" s="1"/>
    </row>
    <row r="34" spans="1:21" s="2" customFormat="1">
      <c r="A34" s="1"/>
      <c r="B34" s="1"/>
      <c r="C34" s="1"/>
      <c r="D34" s="1"/>
      <c r="E34" s="1"/>
      <c r="F34" s="1"/>
      <c r="G34" s="1"/>
      <c r="H34" s="1"/>
      <c r="I34" s="1"/>
      <c r="J34" s="1"/>
      <c r="K34" s="1"/>
      <c r="L34" s="1"/>
      <c r="M34" s="1"/>
      <c r="N34" s="1"/>
      <c r="O34" s="1"/>
      <c r="P34" s="1"/>
      <c r="Q34" s="1"/>
      <c r="R34" s="1"/>
      <c r="S34" s="1"/>
      <c r="T34" s="1"/>
      <c r="U34" s="1"/>
    </row>
    <row r="35" spans="1:21" s="2" customFormat="1">
      <c r="A35" s="1"/>
      <c r="B35" s="1"/>
      <c r="C35" s="1"/>
      <c r="D35" s="1"/>
      <c r="E35" s="1"/>
      <c r="F35" s="1"/>
      <c r="G35" s="1"/>
      <c r="H35" s="1"/>
      <c r="I35" s="1"/>
      <c r="J35" s="1"/>
      <c r="K35" s="1"/>
      <c r="L35" s="1"/>
      <c r="M35" s="1"/>
      <c r="N35" s="1"/>
      <c r="O35" s="1"/>
      <c r="P35" s="1"/>
      <c r="Q35" s="1"/>
      <c r="R35" s="1"/>
      <c r="S35" s="1"/>
      <c r="T35" s="1"/>
      <c r="U35" s="1"/>
    </row>
    <row r="36" spans="1:21" s="2" customFormat="1">
      <c r="A36" s="1"/>
      <c r="B36" s="1"/>
      <c r="C36" s="1"/>
      <c r="D36" s="1"/>
      <c r="E36" s="1"/>
      <c r="F36" s="1"/>
      <c r="G36" s="1"/>
      <c r="H36" s="1"/>
      <c r="I36" s="1"/>
      <c r="J36" s="1"/>
      <c r="K36" s="1"/>
      <c r="L36" s="1"/>
      <c r="M36" s="1"/>
      <c r="N36" s="1"/>
      <c r="O36" s="1"/>
      <c r="P36" s="1"/>
      <c r="Q36" s="1"/>
      <c r="R36" s="1"/>
      <c r="S36" s="1"/>
      <c r="T36" s="1"/>
      <c r="U36" s="1"/>
    </row>
  </sheetData>
  <mergeCells count="35">
    <mergeCell ref="Z8:AA8"/>
    <mergeCell ref="AB8:AC8"/>
    <mergeCell ref="Q8:Q9"/>
    <mergeCell ref="E1:U1"/>
    <mergeCell ref="E2:U2"/>
    <mergeCell ref="R8:R9"/>
    <mergeCell ref="S8:S9"/>
    <mergeCell ref="T8:T9"/>
    <mergeCell ref="H8:H9"/>
    <mergeCell ref="P8:P9"/>
    <mergeCell ref="X8:Y8"/>
    <mergeCell ref="V8:W8"/>
    <mergeCell ref="F8:G8"/>
    <mergeCell ref="J8:K8"/>
    <mergeCell ref="M8:N8"/>
    <mergeCell ref="O8:O9"/>
    <mergeCell ref="F19:G19"/>
    <mergeCell ref="M19:N19"/>
    <mergeCell ref="F16:G16"/>
    <mergeCell ref="M16:N16"/>
    <mergeCell ref="F17:G17"/>
    <mergeCell ref="M17:N17"/>
    <mergeCell ref="F18:G18"/>
    <mergeCell ref="M18:N18"/>
    <mergeCell ref="U8:U9"/>
    <mergeCell ref="I8:I9"/>
    <mergeCell ref="E5:P5"/>
    <mergeCell ref="Q5:R5"/>
    <mergeCell ref="S5:U5"/>
    <mergeCell ref="E6:U6"/>
    <mergeCell ref="B8:B9"/>
    <mergeCell ref="C8:C9"/>
    <mergeCell ref="D8:D9"/>
    <mergeCell ref="E8:E9"/>
    <mergeCell ref="L8:L9"/>
  </mergeCells>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206" priority="85" operator="equal">
      <formula>"ALTA"</formula>
    </cfRule>
    <cfRule type="cellIs" dxfId="205" priority="84" operator="equal">
      <formula>"EXTREMA"</formula>
    </cfRule>
    <cfRule type="cellIs" dxfId="204" priority="87" operator="equal">
      <formula>"BAJA"</formula>
    </cfRule>
    <cfRule type="cellIs" dxfId="203" priority="86" operator="equal">
      <formula>"MODERADA"</formula>
    </cfRule>
  </conditionalFormatting>
  <conditionalFormatting sqref="H7:H9 O7:O9">
    <cfRule type="cellIs" dxfId="202" priority="12" operator="equal">
      <formula>"EXTREMA"</formula>
    </cfRule>
    <cfRule type="cellIs" dxfId="201" priority="13" operator="equal">
      <formula>"ALTA"</formula>
    </cfRule>
    <cfRule type="cellIs" dxfId="200" priority="14" operator="equal">
      <formula>"MODERADA"</formula>
    </cfRule>
    <cfRule type="cellIs" dxfId="199" priority="15" operator="equal">
      <formula>"BAJA"</formula>
    </cfRule>
  </conditionalFormatting>
  <conditionalFormatting sqref="H10:H14">
    <cfRule type="cellIs" dxfId="198" priority="21" operator="equal">
      <formula>"EXTREMA"</formula>
    </cfRule>
    <cfRule type="cellIs" dxfId="197" priority="22" operator="equal">
      <formula>"ALTA"</formula>
    </cfRule>
    <cfRule type="cellIs" dxfId="196" priority="23" operator="equal">
      <formula>"MODERADA"</formula>
    </cfRule>
    <cfRule type="cellIs" dxfId="195" priority="24" operator="equal">
      <formula>"BAJA"</formula>
    </cfRule>
  </conditionalFormatting>
  <conditionalFormatting sqref="H15:H1048576">
    <cfRule type="cellIs" dxfId="194" priority="56" operator="equal">
      <formula>"MODERADA"</formula>
    </cfRule>
    <cfRule type="cellIs" dxfId="193" priority="55" operator="equal">
      <formula>"ALTA"</formula>
    </cfRule>
    <cfRule type="cellIs" dxfId="192" priority="54" operator="equal">
      <formula>"EXTREMA"</formula>
    </cfRule>
    <cfRule type="cellIs" dxfId="191"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90" priority="5" operator="equal">
      <formula>"BAJA"</formula>
    </cfRule>
    <cfRule type="cellIs" dxfId="189" priority="4" operator="equal">
      <formula>"MODERADA"</formula>
    </cfRule>
    <cfRule type="cellIs" dxfId="188" priority="3" operator="equal">
      <formula>"ALTA"</formula>
    </cfRule>
    <cfRule type="cellIs" dxfId="187" priority="2" operator="equal">
      <formula>"EXTREMA"</formula>
    </cfRule>
  </conditionalFormatting>
  <conditionalFormatting sqref="M16:M19">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O10:O14">
    <cfRule type="cellIs" dxfId="186" priority="20" operator="equal">
      <formula>"BAJA"</formula>
    </cfRule>
    <cfRule type="cellIs" dxfId="185" priority="19" operator="equal">
      <formula>"MODERADA"</formula>
    </cfRule>
    <cfRule type="cellIs" dxfId="184" priority="18" operator="equal">
      <formula>"ALTA"</formula>
    </cfRule>
    <cfRule type="cellIs" dxfId="183" priority="17" operator="equal">
      <formula>"EXTREMA"</formula>
    </cfRule>
  </conditionalFormatting>
  <conditionalFormatting sqref="O15:O1048576">
    <cfRule type="cellIs" dxfId="182" priority="27" operator="equal">
      <formula>"MODERADA"</formula>
    </cfRule>
    <cfRule type="cellIs" dxfId="181" priority="26" operator="equal">
      <formula>"ALTA"</formula>
    </cfRule>
    <cfRule type="cellIs" dxfId="180" priority="25" operator="equal">
      <formula>"EXTREMA"</formula>
    </cfRule>
    <cfRule type="cellIs" dxfId="179" priority="28" operator="equal">
      <formula>"BAJA"</formula>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autoPageBreaks="0"/>
  </sheetPr>
  <dimension ref="A1:AC57"/>
  <sheetViews>
    <sheetView showGridLines="0" topLeftCell="R14" zoomScale="70" zoomScaleNormal="70" workbookViewId="0">
      <selection activeCell="AC10" sqref="AC10:AC14"/>
    </sheetView>
  </sheetViews>
  <sheetFormatPr baseColWidth="10" defaultColWidth="11.42578125" defaultRowHeight="12"/>
  <cols>
    <col min="1" max="1" width="28.855468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34"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5703125" style="2" bestFit="1" customWidth="1"/>
    <col min="22" max="22" width="17.140625" style="1" hidden="1" customWidth="1"/>
    <col min="23" max="23" width="56.28515625" style="1" hidden="1" customWidth="1"/>
    <col min="24" max="24" width="13.5703125" style="1" hidden="1" customWidth="1"/>
    <col min="25" max="25" width="67" style="1" hidden="1" customWidth="1"/>
    <col min="26" max="26" width="17.140625" style="1" bestFit="1" customWidth="1"/>
    <col min="27" max="27" width="71.28515625" style="1" customWidth="1"/>
    <col min="28" max="28" width="17.140625" style="1" bestFit="1" customWidth="1"/>
    <col min="29" max="29" width="61.140625" style="1" bestFit="1" customWidth="1"/>
    <col min="30" max="16384" width="11.42578125" style="1"/>
  </cols>
  <sheetData>
    <row r="1" spans="1:29" ht="21" customHeight="1">
      <c r="B1" s="43"/>
      <c r="C1" s="43"/>
      <c r="E1" s="356" t="s">
        <v>318</v>
      </c>
      <c r="F1" s="356"/>
      <c r="G1" s="356"/>
      <c r="H1" s="356"/>
      <c r="I1" s="356"/>
      <c r="J1" s="356"/>
      <c r="K1" s="356"/>
      <c r="L1" s="356"/>
      <c r="M1" s="356"/>
      <c r="N1" s="356"/>
      <c r="O1" s="356"/>
      <c r="P1" s="356"/>
      <c r="Q1" s="356"/>
      <c r="R1" s="356"/>
      <c r="S1" s="356"/>
      <c r="T1" s="356"/>
      <c r="U1" s="356"/>
    </row>
    <row r="2" spans="1:29" ht="39" customHeight="1">
      <c r="B2" s="43"/>
      <c r="C2" s="43"/>
      <c r="E2" s="356" t="s">
        <v>319</v>
      </c>
      <c r="F2" s="356"/>
      <c r="G2" s="356"/>
      <c r="H2" s="356"/>
      <c r="I2" s="356"/>
      <c r="J2" s="356"/>
      <c r="K2" s="356"/>
      <c r="L2" s="356"/>
      <c r="M2" s="356"/>
      <c r="N2" s="356"/>
      <c r="O2" s="356"/>
      <c r="P2" s="356"/>
      <c r="Q2" s="356"/>
      <c r="R2" s="356"/>
      <c r="S2" s="356"/>
      <c r="T2" s="356"/>
      <c r="U2" s="356"/>
    </row>
    <row r="3" spans="1:29" ht="57.75" customHeight="1">
      <c r="B3" s="43"/>
      <c r="C3" s="43"/>
      <c r="G3" s="36"/>
      <c r="H3" s="36"/>
      <c r="I3" s="36"/>
      <c r="J3" s="36"/>
      <c r="K3" s="37"/>
      <c r="L3" s="36"/>
      <c r="M3" s="36"/>
      <c r="N3" s="36"/>
      <c r="O3" s="36"/>
      <c r="P3" s="1"/>
      <c r="R3" s="3"/>
      <c r="S3" s="3"/>
      <c r="U3" s="1"/>
    </row>
    <row r="4" spans="1:29" ht="21.75" thickBot="1">
      <c r="D4" s="36"/>
      <c r="E4" s="36"/>
      <c r="F4" s="36"/>
      <c r="G4" s="36"/>
      <c r="H4" s="37"/>
      <c r="I4" s="36"/>
      <c r="J4" s="36"/>
      <c r="K4" s="36"/>
      <c r="L4" s="36"/>
    </row>
    <row r="5" spans="1:29" s="15" customFormat="1" ht="24" customHeight="1">
      <c r="A5" s="13"/>
      <c r="D5" s="287" t="s">
        <v>66</v>
      </c>
      <c r="E5" s="420" t="s">
        <v>137</v>
      </c>
      <c r="F5" s="420"/>
      <c r="G5" s="420"/>
      <c r="H5" s="420"/>
      <c r="I5" s="420"/>
      <c r="J5" s="420"/>
      <c r="K5" s="420"/>
      <c r="L5" s="420"/>
      <c r="M5" s="420"/>
      <c r="N5" s="420"/>
      <c r="O5" s="420"/>
      <c r="P5" s="420"/>
      <c r="Q5" s="421" t="s">
        <v>64</v>
      </c>
      <c r="R5" s="421"/>
      <c r="S5" s="422">
        <v>2023</v>
      </c>
      <c r="T5" s="422"/>
      <c r="U5" s="423"/>
    </row>
    <row r="6" spans="1:29" s="15" customFormat="1" ht="45.75" customHeight="1" thickBot="1">
      <c r="A6" s="13"/>
      <c r="D6" s="288" t="s">
        <v>63</v>
      </c>
      <c r="E6" s="428" t="s">
        <v>138</v>
      </c>
      <c r="F6" s="428"/>
      <c r="G6" s="428"/>
      <c r="H6" s="428"/>
      <c r="I6" s="428"/>
      <c r="J6" s="428"/>
      <c r="K6" s="428"/>
      <c r="L6" s="428"/>
      <c r="M6" s="428"/>
      <c r="N6" s="428"/>
      <c r="O6" s="428"/>
      <c r="P6" s="428"/>
      <c r="Q6" s="428"/>
      <c r="R6" s="428"/>
      <c r="S6" s="428"/>
      <c r="T6" s="428"/>
      <c r="U6" s="429"/>
    </row>
    <row r="7" spans="1:29" s="15" customFormat="1" ht="15">
      <c r="A7" s="13"/>
      <c r="B7" s="34"/>
      <c r="C7" s="34"/>
      <c r="H7" s="33"/>
      <c r="I7" s="25"/>
      <c r="J7" s="25"/>
      <c r="O7" s="33"/>
      <c r="P7" s="33"/>
      <c r="U7" s="33"/>
    </row>
    <row r="8" spans="1:29" s="25" customFormat="1" ht="56.25" customHeight="1">
      <c r="A8" s="13"/>
      <c r="B8" s="357" t="s">
        <v>61</v>
      </c>
      <c r="C8" s="357" t="s">
        <v>60</v>
      </c>
      <c r="D8" s="357" t="s">
        <v>58</v>
      </c>
      <c r="E8" s="358" t="s">
        <v>57</v>
      </c>
      <c r="F8" s="357" t="s">
        <v>56</v>
      </c>
      <c r="G8" s="357"/>
      <c r="H8" s="363" t="s">
        <v>51</v>
      </c>
      <c r="I8" s="361" t="s">
        <v>55</v>
      </c>
      <c r="J8" s="392" t="s">
        <v>54</v>
      </c>
      <c r="K8" s="393"/>
      <c r="L8" s="359" t="s">
        <v>53</v>
      </c>
      <c r="M8" s="357" t="s">
        <v>52</v>
      </c>
      <c r="N8" s="357"/>
      <c r="O8" s="363" t="s">
        <v>51</v>
      </c>
      <c r="P8" s="358" t="s">
        <v>50</v>
      </c>
      <c r="Q8" s="357" t="s">
        <v>49</v>
      </c>
      <c r="R8" s="391" t="s">
        <v>48</v>
      </c>
      <c r="S8" s="357" t="s">
        <v>47</v>
      </c>
      <c r="T8" s="361" t="s">
        <v>46</v>
      </c>
      <c r="U8" s="357" t="s">
        <v>45</v>
      </c>
      <c r="V8" s="384" t="s">
        <v>649</v>
      </c>
      <c r="W8" s="384"/>
      <c r="X8" s="384" t="s">
        <v>733</v>
      </c>
      <c r="Y8" s="384"/>
      <c r="Z8" s="384" t="s">
        <v>774</v>
      </c>
      <c r="AA8" s="384"/>
      <c r="AB8" s="384" t="s">
        <v>651</v>
      </c>
      <c r="AC8" s="384"/>
    </row>
    <row r="9" spans="1:29" s="25" customFormat="1" ht="90" customHeight="1">
      <c r="A9" s="13"/>
      <c r="B9" s="357"/>
      <c r="C9" s="357"/>
      <c r="D9" s="357"/>
      <c r="E9" s="358"/>
      <c r="F9" s="32" t="s">
        <v>41</v>
      </c>
      <c r="G9" s="31" t="s">
        <v>40</v>
      </c>
      <c r="H9" s="364"/>
      <c r="I9" s="362"/>
      <c r="J9" s="30" t="s">
        <v>43</v>
      </c>
      <c r="K9" s="29" t="s">
        <v>42</v>
      </c>
      <c r="L9" s="360"/>
      <c r="M9" s="28" t="s">
        <v>41</v>
      </c>
      <c r="N9" s="27" t="s">
        <v>40</v>
      </c>
      <c r="O9" s="364"/>
      <c r="P9" s="358"/>
      <c r="Q9" s="357"/>
      <c r="R9" s="391"/>
      <c r="S9" s="357"/>
      <c r="T9" s="362"/>
      <c r="U9" s="357"/>
      <c r="V9" s="26" t="s">
        <v>626</v>
      </c>
      <c r="W9" s="26" t="s">
        <v>39</v>
      </c>
      <c r="X9" s="26" t="s">
        <v>626</v>
      </c>
      <c r="Y9" s="26" t="s">
        <v>39</v>
      </c>
      <c r="Z9" s="26" t="s">
        <v>626</v>
      </c>
      <c r="AA9" s="26" t="s">
        <v>39</v>
      </c>
      <c r="AB9" s="26" t="s">
        <v>626</v>
      </c>
      <c r="AC9" s="26" t="s">
        <v>39</v>
      </c>
    </row>
    <row r="10" spans="1:29" s="15" customFormat="1" ht="231" customHeight="1">
      <c r="A10" s="23"/>
      <c r="B10" s="17" t="s">
        <v>139</v>
      </c>
      <c r="C10" s="22" t="s">
        <v>140</v>
      </c>
      <c r="D10" s="17" t="s">
        <v>141</v>
      </c>
      <c r="E10" s="18" t="s">
        <v>142</v>
      </c>
      <c r="F10" s="17">
        <v>3</v>
      </c>
      <c r="G10" s="17">
        <v>4</v>
      </c>
      <c r="H10" s="20" t="str">
        <f>INDEX([5]Listas!$L$4:$P$8,F10,G10)</f>
        <v>EXTREMA</v>
      </c>
      <c r="I10" s="21" t="s">
        <v>143</v>
      </c>
      <c r="J10" s="19" t="s">
        <v>12</v>
      </c>
      <c r="K10" s="19" t="str">
        <f>IF('[5]Evaluación de Controles'!F26="X","Probabilidad",IF('[5]Evaluación de Controles'!H26="X","Impacto",))</f>
        <v>Probabilidad</v>
      </c>
      <c r="L10" s="17">
        <f>'[5]Evaluación de Controles'!X26</f>
        <v>45</v>
      </c>
      <c r="M10" s="17">
        <f>IF('[5]Evaluación de Controles'!F26="X",IF(L10&gt;75,IF(F10&gt;2,F10-2,IF(F10&gt;1,F10-1,F10)),IF(L10&gt;50,IF(F10&gt;1,F10-1,F10),F10)),F10)</f>
        <v>3</v>
      </c>
      <c r="N10" s="17">
        <f>IF('[5]Evaluación de Controles'!H26="X",IF(L10&gt;75,IF(G10&gt;2,G10-2,IF(G10&gt;1,G10-1,G10)),IF(L10&gt;50,IF(G10&gt;1,G10-1,G10),G10)),G10)</f>
        <v>4</v>
      </c>
      <c r="O10" s="20" t="str">
        <f>INDEX([5]Listas!$L$4:$P$8,M10,N10)</f>
        <v>EXTREMA</v>
      </c>
      <c r="P10" s="19" t="s">
        <v>144</v>
      </c>
      <c r="Q10" s="17" t="s">
        <v>145</v>
      </c>
      <c r="R10" s="18" t="s">
        <v>94</v>
      </c>
      <c r="S10" s="17" t="s">
        <v>146</v>
      </c>
      <c r="T10" s="17" t="s">
        <v>147</v>
      </c>
      <c r="U10" s="17" t="s">
        <v>148</v>
      </c>
      <c r="V10" s="67">
        <v>0.7</v>
      </c>
      <c r="W10" s="66" t="s">
        <v>716</v>
      </c>
      <c r="X10" s="67">
        <v>0.15</v>
      </c>
      <c r="Y10" s="270" t="s">
        <v>759</v>
      </c>
      <c r="Z10" s="67">
        <v>0.96</v>
      </c>
      <c r="AA10" s="270" t="s">
        <v>783</v>
      </c>
      <c r="AB10" s="67"/>
      <c r="AC10" s="349"/>
    </row>
    <row r="11" spans="1:29" s="15" customFormat="1" ht="130.5" customHeight="1">
      <c r="A11" s="23"/>
      <c r="B11" s="17" t="s">
        <v>149</v>
      </c>
      <c r="C11" s="22" t="s">
        <v>150</v>
      </c>
      <c r="D11" s="17" t="s">
        <v>151</v>
      </c>
      <c r="E11" s="18" t="s">
        <v>98</v>
      </c>
      <c r="F11" s="17">
        <v>1</v>
      </c>
      <c r="G11" s="17">
        <v>4</v>
      </c>
      <c r="H11" s="20" t="str">
        <f>INDEX([5]Listas!$L$4:$P$8,F11,G11)</f>
        <v>ALTA</v>
      </c>
      <c r="I11" s="21" t="s">
        <v>152</v>
      </c>
      <c r="J11" s="19" t="s">
        <v>12</v>
      </c>
      <c r="K11" s="19" t="str">
        <f>IF('[5]Evaluación de Controles'!F27="X","Probabilidad",IF('[5]Evaluación de Controles'!H27="X","Impacto",))</f>
        <v>Probabilidad</v>
      </c>
      <c r="L11" s="17">
        <f>'[5]Evaluación de Controles'!X27</f>
        <v>55</v>
      </c>
      <c r="M11" s="17">
        <f>IF('[5]Evaluación de Controles'!F27="X",IF(L11&gt;75,IF(F11&gt;2,F11-2,IF(F11&gt;1,F11-1,F11)),IF(L11&gt;50,IF(F11&gt;1,F11-1,F11),F11)),F11)</f>
        <v>1</v>
      </c>
      <c r="N11" s="17">
        <f>IF('[5]Evaluación de Controles'!H27="X",IF(L11&gt;75,IF(G11&gt;2,G11-2,IF(G11&gt;1,G11-1,G11)),IF(L11&gt;50,IF(G11&gt;1,G11-1,G11),G11)),G11)</f>
        <v>4</v>
      </c>
      <c r="O11" s="20" t="str">
        <f>INDEX([5]Listas!$L$4:$P$8,M11,N11)</f>
        <v>ALTA</v>
      </c>
      <c r="P11" s="19" t="s">
        <v>96</v>
      </c>
      <c r="Q11" s="17" t="s">
        <v>153</v>
      </c>
      <c r="R11" s="18" t="s">
        <v>154</v>
      </c>
      <c r="S11" s="17" t="s">
        <v>146</v>
      </c>
      <c r="T11" s="17" t="s">
        <v>155</v>
      </c>
      <c r="U11" s="17" t="s">
        <v>156</v>
      </c>
      <c r="V11" s="67">
        <v>1</v>
      </c>
      <c r="W11" s="66" t="s">
        <v>715</v>
      </c>
      <c r="X11" s="67">
        <v>1</v>
      </c>
      <c r="Y11" s="270" t="s">
        <v>715</v>
      </c>
      <c r="Z11" s="67">
        <v>1</v>
      </c>
      <c r="AA11" s="270" t="s">
        <v>784</v>
      </c>
      <c r="AB11" s="67"/>
      <c r="AC11" s="349"/>
    </row>
    <row r="12" spans="1:29" s="15" customFormat="1" ht="141" customHeight="1">
      <c r="A12" s="23"/>
      <c r="B12" s="17" t="s">
        <v>157</v>
      </c>
      <c r="C12" s="22" t="s">
        <v>158</v>
      </c>
      <c r="D12" s="17" t="s">
        <v>159</v>
      </c>
      <c r="E12" s="18" t="s">
        <v>142</v>
      </c>
      <c r="F12" s="17">
        <v>3</v>
      </c>
      <c r="G12" s="17">
        <v>5</v>
      </c>
      <c r="H12" s="20" t="str">
        <f>INDEX([5]Listas!$L$4:$P$8,F12,G12)</f>
        <v>EXTREMA</v>
      </c>
      <c r="I12" s="21" t="s">
        <v>160</v>
      </c>
      <c r="J12" s="19" t="s">
        <v>12</v>
      </c>
      <c r="K12" s="19" t="str">
        <f>IF('[5]Evaluación de Controles'!F28="X","Probabilidad",IF('[5]Evaluación de Controles'!H28="X","Impacto",))</f>
        <v>Probabilidad</v>
      </c>
      <c r="L12" s="17">
        <f>'[5]Evaluación de Controles'!X28</f>
        <v>70</v>
      </c>
      <c r="M12" s="17">
        <f>IF('[5]Evaluación de Controles'!F28="X",IF(L12&gt;75,IF(F12&gt;2,F12-2,IF(F12&gt;1,F12-1,F12)),IF(L12&gt;50,IF(F12&gt;1,F12-1,F12),F12)),F12)</f>
        <v>2</v>
      </c>
      <c r="N12" s="17">
        <f>IF('[5]Evaluación de Controles'!H28="X",IF(L12&gt;75,IF(G12&gt;2,G12-2,IF(G12&gt;1,G12-1,G12)),IF(L12&gt;50,IF(G12&gt;1,G12-1,G12),G12)),G12)</f>
        <v>4</v>
      </c>
      <c r="O12" s="20" t="str">
        <f>INDEX([5]Listas!$L$4:$P$8,M12,N12)</f>
        <v>ALTA</v>
      </c>
      <c r="P12" s="19" t="s">
        <v>144</v>
      </c>
      <c r="Q12" s="17" t="s">
        <v>161</v>
      </c>
      <c r="R12" s="18" t="s">
        <v>162</v>
      </c>
      <c r="S12" s="17" t="s">
        <v>146</v>
      </c>
      <c r="T12" s="17" t="s">
        <v>163</v>
      </c>
      <c r="U12" s="17" t="s">
        <v>164</v>
      </c>
      <c r="V12" s="67">
        <v>1</v>
      </c>
      <c r="W12" s="66" t="s">
        <v>714</v>
      </c>
      <c r="X12" s="67">
        <v>1</v>
      </c>
      <c r="Y12" s="270" t="s">
        <v>714</v>
      </c>
      <c r="Z12" s="67">
        <v>1</v>
      </c>
      <c r="AA12" s="270" t="s">
        <v>785</v>
      </c>
      <c r="AB12" s="67"/>
      <c r="AC12" s="349"/>
    </row>
    <row r="13" spans="1:29" s="15" customFormat="1" ht="213.75" customHeight="1">
      <c r="A13" s="23"/>
      <c r="B13" s="17" t="s">
        <v>165</v>
      </c>
      <c r="C13" s="22" t="s">
        <v>166</v>
      </c>
      <c r="D13" s="17" t="s">
        <v>167</v>
      </c>
      <c r="E13" s="18" t="s">
        <v>98</v>
      </c>
      <c r="F13" s="17">
        <v>3</v>
      </c>
      <c r="G13" s="17">
        <v>3</v>
      </c>
      <c r="H13" s="20" t="str">
        <f>INDEX([5]Listas!$L$4:$P$8,F13,G13)</f>
        <v>ALTA</v>
      </c>
      <c r="I13" s="21" t="s">
        <v>168</v>
      </c>
      <c r="J13" s="19" t="s">
        <v>169</v>
      </c>
      <c r="K13" s="19" t="str">
        <f>IF('[5]Evaluación de Controles'!F29="X","Probabilidad",IF('[5]Evaluación de Controles'!H29="X","Impacto",))</f>
        <v>Probabilidad</v>
      </c>
      <c r="L13" s="17">
        <f>'[5]Evaluación de Controles'!X29</f>
        <v>30</v>
      </c>
      <c r="M13" s="17">
        <f>IF('[5]Evaluación de Controles'!F29="X",IF(L13&gt;75,IF(F13&gt;2,F13-2,IF(F13&gt;1,F13-1,F13)),IF(L13&gt;50,IF(F13&gt;1,F13-1,F13),F13)),F13)</f>
        <v>3</v>
      </c>
      <c r="N13" s="17">
        <f>IF('[5]Evaluación de Controles'!H29="X",IF(L13&gt;75,IF(G13&gt;2,G13-2,IF(G13&gt;1,G13-1,G13)),IF(L13&gt;50,IF(G13&gt;1,G13-1,G13),G13)),G13)</f>
        <v>3</v>
      </c>
      <c r="O13" s="20" t="str">
        <f>INDEX([5]Listas!$L$4:$P$8,M13,N13)</f>
        <v>ALTA</v>
      </c>
      <c r="P13" s="19" t="s">
        <v>144</v>
      </c>
      <c r="Q13" s="17" t="s">
        <v>646</v>
      </c>
      <c r="R13" s="18" t="s">
        <v>154</v>
      </c>
      <c r="S13" s="17" t="s">
        <v>146</v>
      </c>
      <c r="T13" s="17" t="s">
        <v>171</v>
      </c>
      <c r="U13" s="17" t="s">
        <v>645</v>
      </c>
      <c r="V13" s="67">
        <v>0</v>
      </c>
      <c r="W13" s="66" t="s">
        <v>717</v>
      </c>
      <c r="X13" s="67">
        <v>0</v>
      </c>
      <c r="Y13" s="270" t="s">
        <v>717</v>
      </c>
      <c r="Z13" s="67">
        <v>0.25</v>
      </c>
      <c r="AA13" s="270" t="s">
        <v>786</v>
      </c>
      <c r="AB13" s="67"/>
      <c r="AC13" s="349"/>
    </row>
    <row r="14" spans="1:29" s="15" customFormat="1" ht="145.5" customHeight="1">
      <c r="A14" s="23"/>
      <c r="B14" s="17" t="s">
        <v>173</v>
      </c>
      <c r="C14" s="22" t="s">
        <v>174</v>
      </c>
      <c r="D14" s="17" t="s">
        <v>175</v>
      </c>
      <c r="E14" s="18" t="s">
        <v>142</v>
      </c>
      <c r="F14" s="17">
        <v>2</v>
      </c>
      <c r="G14" s="17">
        <v>2</v>
      </c>
      <c r="H14" s="20" t="str">
        <f>INDEX([5]Listas!$L$4:$P$8,F14,G14)</f>
        <v>BAJA</v>
      </c>
      <c r="I14" s="21" t="s">
        <v>176</v>
      </c>
      <c r="J14" s="19" t="s">
        <v>12</v>
      </c>
      <c r="K14" s="19" t="s">
        <v>41</v>
      </c>
      <c r="L14" s="17">
        <v>80</v>
      </c>
      <c r="M14" s="17">
        <v>2</v>
      </c>
      <c r="N14" s="17">
        <v>2</v>
      </c>
      <c r="O14" s="20" t="s">
        <v>177</v>
      </c>
      <c r="P14" s="19" t="s">
        <v>144</v>
      </c>
      <c r="Q14" s="17" t="s">
        <v>178</v>
      </c>
      <c r="R14" s="18" t="s">
        <v>179</v>
      </c>
      <c r="S14" s="17" t="s">
        <v>146</v>
      </c>
      <c r="T14" s="17" t="s">
        <v>180</v>
      </c>
      <c r="U14" s="17" t="s">
        <v>181</v>
      </c>
      <c r="V14" s="67">
        <v>1</v>
      </c>
      <c r="W14" s="66" t="s">
        <v>718</v>
      </c>
      <c r="X14" s="67">
        <v>1</v>
      </c>
      <c r="Y14" s="270" t="s">
        <v>718</v>
      </c>
      <c r="Z14" s="67">
        <v>0.98</v>
      </c>
      <c r="AA14" s="270" t="s">
        <v>787</v>
      </c>
      <c r="AB14" s="67"/>
      <c r="AC14" s="349"/>
    </row>
    <row r="15" spans="1:29">
      <c r="C15" s="14"/>
      <c r="L15" s="8"/>
    </row>
    <row r="16" spans="1:29">
      <c r="B16" s="9"/>
      <c r="C16" s="9"/>
      <c r="D16" s="9"/>
      <c r="E16" s="9"/>
      <c r="F16" s="377" t="s">
        <v>6</v>
      </c>
      <c r="G16" s="377"/>
      <c r="H16" s="7">
        <f>COUNTIF(H10:H13,"BAJA")</f>
        <v>0</v>
      </c>
      <c r="L16" s="8"/>
      <c r="M16" s="377" t="s">
        <v>6</v>
      </c>
      <c r="N16" s="377"/>
      <c r="O16" s="7">
        <f>COUNTIF(O10:O13,"BAJA")</f>
        <v>0</v>
      </c>
    </row>
    <row r="17" spans="2:21">
      <c r="B17" s="412"/>
      <c r="C17" s="412"/>
      <c r="D17" s="412"/>
      <c r="E17" s="412"/>
      <c r="F17" s="377" t="s">
        <v>5</v>
      </c>
      <c r="G17" s="377"/>
      <c r="H17" s="7">
        <f>COUNTIF(H10:H13,"MODERADA")</f>
        <v>0</v>
      </c>
      <c r="L17" s="9"/>
      <c r="M17" s="377" t="s">
        <v>5</v>
      </c>
      <c r="N17" s="377"/>
      <c r="O17" s="7">
        <f>COUNTIF(O10:O13,"MODERADA")</f>
        <v>0</v>
      </c>
    </row>
    <row r="18" spans="2:21">
      <c r="F18" s="377" t="s">
        <v>4</v>
      </c>
      <c r="G18" s="377"/>
      <c r="H18" s="7">
        <f>COUNTIF(H10:H13,"ALTA")</f>
        <v>2</v>
      </c>
      <c r="M18" s="377" t="s">
        <v>4</v>
      </c>
      <c r="N18" s="377"/>
      <c r="O18" s="7">
        <f>COUNTIF(O10:O13,"ALTA")</f>
        <v>3</v>
      </c>
      <c r="P18" s="1"/>
      <c r="U18" s="1"/>
    </row>
    <row r="19" spans="2:21">
      <c r="B19" s="12"/>
      <c r="D19" s="12"/>
      <c r="F19" s="377" t="s">
        <v>1</v>
      </c>
      <c r="G19" s="377"/>
      <c r="H19" s="7">
        <f>COUNTIF(H10:H13,"EXTREMA")</f>
        <v>2</v>
      </c>
      <c r="M19" s="377" t="s">
        <v>1</v>
      </c>
      <c r="N19" s="377"/>
      <c r="O19" s="7">
        <f>COUNTIF(O10:O13,"EXTREMA")</f>
        <v>1</v>
      </c>
      <c r="P19" s="1"/>
      <c r="U19" s="1"/>
    </row>
    <row r="20" spans="2:21" ht="15.75">
      <c r="B20" s="11" t="s">
        <v>3</v>
      </c>
      <c r="D20" s="10" t="s">
        <v>2</v>
      </c>
      <c r="L20" s="1" t="s">
        <v>0</v>
      </c>
      <c r="O20" s="1"/>
      <c r="P20" s="1"/>
      <c r="U20" s="1"/>
    </row>
    <row r="21" spans="2:21">
      <c r="O21" s="1"/>
      <c r="P21" s="1"/>
      <c r="U21" s="1"/>
    </row>
    <row r="22" spans="2:21" ht="15.75">
      <c r="B22" s="6"/>
      <c r="C22" s="5"/>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pans="1:21">
      <c r="O33" s="1"/>
      <c r="P33" s="1"/>
      <c r="U33" s="1"/>
    </row>
    <row r="34" spans="1:21" s="2" customFormat="1">
      <c r="A34" s="1"/>
      <c r="B34" s="1"/>
      <c r="C34" s="1"/>
      <c r="D34" s="1"/>
      <c r="E34" s="1"/>
      <c r="F34" s="1"/>
      <c r="G34" s="1"/>
      <c r="H34" s="1"/>
      <c r="I34" s="1"/>
      <c r="J34" s="1"/>
      <c r="K34" s="1"/>
      <c r="L34" s="1"/>
      <c r="M34" s="1"/>
      <c r="N34" s="1"/>
      <c r="O34" s="1"/>
      <c r="P34" s="1"/>
      <c r="Q34" s="1"/>
      <c r="R34" s="1"/>
      <c r="S34" s="1"/>
      <c r="T34" s="1"/>
      <c r="U34" s="1"/>
    </row>
    <row r="35" spans="1:21" s="2" customFormat="1">
      <c r="A35" s="1"/>
      <c r="B35" s="1"/>
      <c r="C35" s="1"/>
      <c r="D35" s="1"/>
      <c r="E35" s="1"/>
      <c r="F35" s="1"/>
      <c r="G35" s="1"/>
      <c r="H35" s="1"/>
      <c r="I35" s="1"/>
      <c r="J35" s="1"/>
      <c r="K35" s="1"/>
      <c r="L35" s="1"/>
      <c r="M35" s="1"/>
      <c r="N35" s="1"/>
      <c r="O35" s="1"/>
      <c r="P35" s="1"/>
      <c r="Q35" s="1"/>
      <c r="R35" s="1"/>
      <c r="S35" s="1"/>
      <c r="T35" s="1"/>
      <c r="U35" s="1"/>
    </row>
    <row r="36" spans="1:21" s="2" customFormat="1">
      <c r="A36" s="1"/>
      <c r="B36" s="1"/>
      <c r="C36" s="1"/>
      <c r="D36" s="1"/>
      <c r="E36" s="1"/>
      <c r="F36" s="1"/>
      <c r="G36" s="1"/>
      <c r="H36" s="1"/>
      <c r="I36" s="1"/>
      <c r="J36" s="1"/>
      <c r="K36" s="1"/>
      <c r="L36" s="1"/>
      <c r="M36" s="1"/>
      <c r="N36" s="1"/>
      <c r="O36" s="1"/>
      <c r="P36" s="1"/>
      <c r="Q36" s="1"/>
      <c r="R36" s="1"/>
      <c r="S36" s="1"/>
      <c r="T36" s="1"/>
      <c r="U36" s="1"/>
    </row>
    <row r="37" spans="1:21" s="2" customFormat="1">
      <c r="A37" s="1"/>
      <c r="B37" s="1"/>
      <c r="C37" s="1"/>
      <c r="D37" s="1"/>
      <c r="E37" s="1"/>
      <c r="F37" s="1"/>
      <c r="G37" s="1"/>
      <c r="H37" s="1"/>
      <c r="I37" s="1"/>
      <c r="J37" s="1"/>
      <c r="K37" s="1"/>
      <c r="L37" s="1"/>
      <c r="M37" s="1"/>
      <c r="N37" s="1"/>
      <c r="O37" s="1"/>
      <c r="P37" s="1"/>
      <c r="Q37" s="1"/>
      <c r="R37" s="1"/>
      <c r="S37" s="1"/>
      <c r="T37" s="1"/>
      <c r="U37" s="1"/>
    </row>
    <row r="38" spans="1:21" s="2" customFormat="1">
      <c r="A38" s="1"/>
      <c r="B38" s="1"/>
      <c r="C38" s="1"/>
      <c r="D38" s="1"/>
      <c r="E38" s="1"/>
      <c r="F38" s="1"/>
      <c r="G38" s="1"/>
      <c r="H38" s="1"/>
      <c r="I38" s="1"/>
      <c r="J38" s="1"/>
      <c r="K38" s="1"/>
      <c r="L38" s="1"/>
      <c r="M38" s="1"/>
      <c r="N38" s="1"/>
      <c r="O38" s="1"/>
      <c r="P38" s="1"/>
      <c r="Q38" s="1"/>
      <c r="R38" s="1"/>
      <c r="S38" s="1"/>
      <c r="T38" s="1"/>
      <c r="U38" s="1"/>
    </row>
    <row r="39" spans="1:21" s="2" customFormat="1">
      <c r="A39" s="1"/>
      <c r="B39" s="1"/>
      <c r="C39" s="1"/>
      <c r="D39" s="1"/>
      <c r="E39" s="1"/>
      <c r="F39" s="1"/>
      <c r="G39" s="1"/>
      <c r="H39" s="1"/>
      <c r="I39" s="1"/>
      <c r="J39" s="1"/>
      <c r="K39" s="1"/>
      <c r="L39" s="1"/>
      <c r="M39" s="1"/>
      <c r="N39" s="1"/>
      <c r="O39" s="1"/>
      <c r="P39" s="1"/>
      <c r="Q39" s="1"/>
      <c r="R39" s="1"/>
      <c r="S39" s="1"/>
      <c r="T39" s="1"/>
      <c r="U39" s="1"/>
    </row>
    <row r="40" spans="1:21" s="2" customFormat="1">
      <c r="A40" s="1"/>
      <c r="B40" s="1"/>
      <c r="C40" s="1"/>
      <c r="D40" s="1"/>
      <c r="E40" s="1"/>
      <c r="F40" s="1"/>
      <c r="G40" s="1"/>
      <c r="H40" s="1"/>
      <c r="I40" s="1"/>
      <c r="J40" s="1"/>
      <c r="K40" s="1"/>
      <c r="L40" s="1"/>
      <c r="M40" s="1"/>
      <c r="N40" s="1"/>
      <c r="O40" s="1"/>
      <c r="P40" s="1"/>
      <c r="Q40" s="1"/>
      <c r="R40" s="1"/>
      <c r="S40" s="1"/>
      <c r="T40" s="1"/>
      <c r="U40" s="1"/>
    </row>
    <row r="41" spans="1:21" s="2" customFormat="1">
      <c r="A41" s="1"/>
      <c r="B41" s="1"/>
      <c r="C41" s="1"/>
      <c r="D41" s="1"/>
      <c r="E41" s="1"/>
      <c r="F41" s="1"/>
      <c r="G41" s="1"/>
      <c r="H41" s="1"/>
      <c r="I41" s="1"/>
      <c r="J41" s="1"/>
      <c r="K41" s="1"/>
      <c r="L41" s="1"/>
      <c r="M41" s="1"/>
      <c r="N41" s="1"/>
      <c r="O41" s="1"/>
      <c r="P41" s="1"/>
      <c r="Q41" s="1"/>
      <c r="R41" s="1"/>
      <c r="S41" s="1"/>
      <c r="T41" s="1"/>
      <c r="U41" s="1"/>
    </row>
    <row r="42" spans="1:21" s="2" customFormat="1">
      <c r="A42" s="1"/>
      <c r="B42" s="1"/>
      <c r="C42" s="1"/>
      <c r="D42" s="1"/>
      <c r="E42" s="1"/>
      <c r="F42" s="1"/>
      <c r="G42" s="1"/>
      <c r="H42" s="1"/>
      <c r="I42" s="1"/>
      <c r="J42" s="1"/>
      <c r="K42" s="1"/>
      <c r="L42" s="1"/>
      <c r="M42" s="1"/>
      <c r="N42" s="1"/>
      <c r="O42" s="1"/>
      <c r="P42" s="1"/>
      <c r="Q42" s="1"/>
      <c r="R42" s="1"/>
      <c r="S42" s="1"/>
      <c r="T42" s="1"/>
      <c r="U42" s="1"/>
    </row>
    <row r="43" spans="1:21" s="2" customFormat="1">
      <c r="A43" s="1"/>
      <c r="B43" s="1"/>
      <c r="C43" s="1"/>
      <c r="D43" s="1"/>
      <c r="E43" s="1"/>
      <c r="F43" s="1"/>
      <c r="G43" s="1"/>
      <c r="H43" s="1"/>
      <c r="I43" s="1"/>
      <c r="J43" s="1"/>
      <c r="K43" s="1"/>
      <c r="L43" s="1"/>
      <c r="M43" s="1"/>
      <c r="N43" s="1"/>
      <c r="O43" s="1"/>
      <c r="P43" s="1"/>
      <c r="Q43" s="1"/>
      <c r="R43" s="1"/>
      <c r="S43" s="1"/>
      <c r="T43" s="1"/>
      <c r="U43" s="1"/>
    </row>
    <row r="44" spans="1:21" s="2" customFormat="1">
      <c r="A44" s="1"/>
      <c r="B44" s="1"/>
      <c r="C44" s="1"/>
      <c r="D44" s="1"/>
      <c r="E44" s="1"/>
      <c r="F44" s="1"/>
      <c r="G44" s="1"/>
      <c r="H44" s="1"/>
      <c r="I44" s="1"/>
      <c r="J44" s="1"/>
      <c r="K44" s="1"/>
      <c r="L44" s="1"/>
      <c r="M44" s="1"/>
      <c r="N44" s="1"/>
      <c r="O44" s="1"/>
      <c r="P44" s="1"/>
      <c r="Q44" s="1"/>
      <c r="R44" s="1"/>
      <c r="S44" s="1"/>
      <c r="T44" s="1"/>
      <c r="U44" s="1"/>
    </row>
    <row r="45" spans="1:21" s="2" customFormat="1">
      <c r="A45" s="1"/>
      <c r="B45" s="1"/>
      <c r="C45" s="1"/>
      <c r="D45" s="1"/>
      <c r="E45" s="1"/>
      <c r="F45" s="1"/>
      <c r="G45" s="1"/>
      <c r="H45" s="1"/>
      <c r="I45" s="1"/>
      <c r="J45" s="1"/>
      <c r="K45" s="1"/>
      <c r="L45" s="1"/>
      <c r="M45" s="1"/>
      <c r="N45" s="1"/>
      <c r="O45" s="1"/>
      <c r="P45" s="1"/>
      <c r="Q45" s="1"/>
      <c r="R45" s="1"/>
      <c r="S45" s="1"/>
      <c r="T45" s="1"/>
      <c r="U45" s="1"/>
    </row>
    <row r="46" spans="1:21" s="2" customFormat="1">
      <c r="A46" s="1"/>
      <c r="B46" s="1"/>
      <c r="C46" s="1"/>
      <c r="D46" s="1"/>
      <c r="E46" s="1"/>
      <c r="F46" s="1"/>
      <c r="G46" s="1"/>
      <c r="H46" s="1"/>
      <c r="I46" s="1"/>
      <c r="J46" s="1"/>
      <c r="K46" s="1"/>
      <c r="L46" s="1"/>
      <c r="M46" s="1"/>
      <c r="N46" s="1"/>
      <c r="O46" s="1"/>
      <c r="P46" s="1"/>
      <c r="Q46" s="1"/>
      <c r="R46" s="1"/>
      <c r="S46" s="1"/>
      <c r="T46" s="1"/>
      <c r="U46" s="1"/>
    </row>
    <row r="47" spans="1:21" s="2" customFormat="1">
      <c r="A47" s="1"/>
      <c r="B47" s="1"/>
      <c r="C47" s="1"/>
      <c r="D47" s="1"/>
      <c r="E47" s="1"/>
      <c r="F47" s="1"/>
      <c r="G47" s="1"/>
      <c r="H47" s="1"/>
      <c r="I47" s="1"/>
      <c r="J47" s="1"/>
      <c r="K47" s="1"/>
      <c r="L47" s="1"/>
      <c r="M47" s="1"/>
      <c r="N47" s="1"/>
      <c r="O47" s="1"/>
      <c r="P47" s="1"/>
      <c r="Q47" s="1"/>
      <c r="R47" s="1"/>
      <c r="S47" s="1"/>
      <c r="T47" s="1"/>
      <c r="U47" s="1"/>
    </row>
    <row r="48" spans="1:21" s="2" customFormat="1">
      <c r="A48" s="1"/>
      <c r="B48" s="1"/>
      <c r="C48" s="1"/>
      <c r="D48" s="1"/>
      <c r="E48" s="1"/>
      <c r="F48" s="1"/>
      <c r="G48" s="1"/>
      <c r="H48" s="1"/>
      <c r="I48" s="1"/>
      <c r="J48" s="1"/>
      <c r="K48" s="1"/>
      <c r="L48" s="1"/>
      <c r="M48" s="1"/>
      <c r="N48" s="1"/>
      <c r="O48" s="1"/>
      <c r="P48" s="1"/>
      <c r="Q48" s="1"/>
      <c r="R48" s="1"/>
      <c r="S48" s="1"/>
      <c r="T48" s="1"/>
      <c r="U48" s="1"/>
    </row>
    <row r="49" spans="1:21" s="2" customFormat="1">
      <c r="A49" s="1"/>
      <c r="B49" s="1"/>
      <c r="C49" s="1"/>
      <c r="D49" s="1"/>
      <c r="E49" s="1"/>
      <c r="F49" s="1"/>
      <c r="G49" s="1"/>
      <c r="H49" s="1"/>
      <c r="I49" s="1"/>
      <c r="J49" s="1"/>
      <c r="K49" s="1"/>
      <c r="L49" s="1"/>
      <c r="M49" s="1"/>
      <c r="N49" s="1"/>
      <c r="O49" s="1"/>
      <c r="P49" s="1"/>
      <c r="Q49" s="1"/>
      <c r="R49" s="1"/>
      <c r="S49" s="1"/>
      <c r="T49" s="1"/>
      <c r="U49" s="1"/>
    </row>
    <row r="50" spans="1:21" s="2" customFormat="1">
      <c r="A50" s="1"/>
      <c r="B50" s="1"/>
      <c r="C50" s="1"/>
      <c r="D50" s="1"/>
      <c r="E50" s="1"/>
      <c r="F50" s="1"/>
      <c r="G50" s="1"/>
      <c r="H50" s="1"/>
      <c r="I50" s="1"/>
      <c r="J50" s="1"/>
      <c r="K50" s="1"/>
      <c r="L50" s="1"/>
      <c r="M50" s="1"/>
      <c r="N50" s="1"/>
      <c r="O50" s="1"/>
      <c r="P50" s="1"/>
      <c r="Q50" s="1"/>
      <c r="R50" s="1"/>
      <c r="S50" s="1"/>
      <c r="T50" s="1"/>
      <c r="U50" s="1"/>
    </row>
    <row r="51" spans="1:21" s="2" customFormat="1">
      <c r="A51" s="1"/>
      <c r="B51" s="1"/>
      <c r="C51" s="1"/>
      <c r="D51" s="1"/>
      <c r="E51" s="1"/>
      <c r="F51" s="1"/>
      <c r="G51" s="1"/>
      <c r="H51" s="1"/>
      <c r="I51" s="1"/>
      <c r="J51" s="1"/>
      <c r="K51" s="1"/>
      <c r="L51" s="1"/>
      <c r="M51" s="1"/>
      <c r="N51" s="1"/>
      <c r="O51" s="1"/>
      <c r="P51" s="1"/>
      <c r="Q51" s="1"/>
      <c r="R51" s="1"/>
      <c r="S51" s="1"/>
      <c r="T51" s="1"/>
      <c r="U51" s="1"/>
    </row>
    <row r="52" spans="1:21" s="2" customFormat="1">
      <c r="A52" s="1"/>
      <c r="B52" s="1"/>
      <c r="C52" s="1"/>
      <c r="D52" s="1"/>
      <c r="E52" s="1"/>
      <c r="F52" s="1"/>
      <c r="G52" s="1"/>
      <c r="H52" s="1"/>
      <c r="I52" s="1"/>
      <c r="J52" s="1"/>
      <c r="K52" s="1"/>
      <c r="L52" s="1"/>
      <c r="M52" s="1"/>
      <c r="N52" s="1"/>
      <c r="O52" s="1"/>
      <c r="P52" s="1"/>
      <c r="Q52" s="1"/>
      <c r="R52" s="1"/>
      <c r="S52" s="1"/>
      <c r="T52" s="1"/>
      <c r="U52" s="1"/>
    </row>
    <row r="53" spans="1:21" s="2" customFormat="1">
      <c r="A53" s="1"/>
      <c r="B53" s="1"/>
      <c r="C53" s="1"/>
      <c r="D53" s="1"/>
      <c r="E53" s="1"/>
      <c r="F53" s="1"/>
      <c r="G53" s="1"/>
      <c r="H53" s="1"/>
      <c r="I53" s="1"/>
      <c r="J53" s="1"/>
      <c r="K53" s="1"/>
      <c r="L53" s="1"/>
      <c r="M53" s="1"/>
      <c r="N53" s="1"/>
      <c r="O53" s="1"/>
      <c r="P53" s="1"/>
      <c r="Q53" s="1"/>
      <c r="R53" s="1"/>
      <c r="S53" s="1"/>
      <c r="T53" s="1"/>
      <c r="U53" s="1"/>
    </row>
    <row r="54" spans="1:21" s="2" customFormat="1">
      <c r="A54" s="1"/>
      <c r="B54" s="1"/>
      <c r="C54" s="1"/>
      <c r="D54" s="1"/>
      <c r="E54" s="1"/>
      <c r="F54" s="1"/>
      <c r="G54" s="1"/>
      <c r="H54" s="1"/>
      <c r="I54" s="1"/>
      <c r="J54" s="1"/>
      <c r="K54" s="1"/>
      <c r="L54" s="1"/>
      <c r="M54" s="1"/>
      <c r="N54" s="1"/>
      <c r="O54" s="1"/>
      <c r="P54" s="1"/>
      <c r="Q54" s="1"/>
      <c r="R54" s="1"/>
      <c r="S54" s="1"/>
      <c r="T54" s="1"/>
      <c r="U54" s="1"/>
    </row>
    <row r="55" spans="1:21" s="2" customFormat="1">
      <c r="A55" s="1"/>
      <c r="B55" s="1"/>
      <c r="C55" s="1"/>
      <c r="D55" s="1"/>
      <c r="E55" s="1"/>
      <c r="F55" s="1"/>
      <c r="G55" s="1"/>
      <c r="H55" s="1"/>
      <c r="I55" s="1"/>
      <c r="J55" s="1"/>
      <c r="K55" s="1"/>
      <c r="L55" s="1"/>
      <c r="M55" s="1"/>
      <c r="N55" s="1"/>
      <c r="O55" s="1"/>
      <c r="P55" s="1"/>
      <c r="Q55" s="1"/>
      <c r="R55" s="1"/>
      <c r="S55" s="1"/>
      <c r="T55" s="1"/>
      <c r="U55" s="1"/>
    </row>
    <row r="56" spans="1:21" s="2" customFormat="1">
      <c r="A56" s="1"/>
      <c r="B56" s="1"/>
      <c r="C56" s="1"/>
      <c r="D56" s="1"/>
      <c r="E56" s="1"/>
      <c r="F56" s="1"/>
      <c r="G56" s="1"/>
      <c r="H56" s="1"/>
      <c r="I56" s="1"/>
      <c r="J56" s="1"/>
      <c r="K56" s="1"/>
      <c r="L56" s="1"/>
      <c r="M56" s="1"/>
      <c r="N56" s="1"/>
      <c r="O56" s="1"/>
      <c r="P56" s="1"/>
      <c r="Q56" s="1"/>
      <c r="R56" s="1"/>
      <c r="S56" s="1"/>
      <c r="T56" s="1"/>
      <c r="U56" s="1"/>
    </row>
    <row r="57" spans="1:21" s="2" customFormat="1">
      <c r="A57" s="1"/>
      <c r="B57" s="1"/>
      <c r="C57" s="1"/>
      <c r="D57" s="1"/>
      <c r="E57" s="1"/>
      <c r="F57" s="1"/>
      <c r="G57" s="1"/>
      <c r="H57" s="1"/>
      <c r="I57" s="1"/>
      <c r="J57" s="1"/>
      <c r="K57" s="1"/>
      <c r="L57" s="1"/>
      <c r="M57" s="1"/>
      <c r="N57" s="1"/>
      <c r="O57" s="1"/>
      <c r="P57" s="1"/>
      <c r="Q57" s="1"/>
      <c r="R57" s="1"/>
      <c r="S57" s="1"/>
      <c r="T57" s="1"/>
      <c r="U57" s="1"/>
    </row>
  </sheetData>
  <mergeCells count="36">
    <mergeCell ref="Z8:AA8"/>
    <mergeCell ref="AB8:AC8"/>
    <mergeCell ref="E1:U1"/>
    <mergeCell ref="E2:U2"/>
    <mergeCell ref="P8:P9"/>
    <mergeCell ref="Q8:Q9"/>
    <mergeCell ref="X8:Y8"/>
    <mergeCell ref="V8:W8"/>
    <mergeCell ref="S8:S9"/>
    <mergeCell ref="T8:T9"/>
    <mergeCell ref="U8:U9"/>
    <mergeCell ref="E5:P5"/>
    <mergeCell ref="Q5:R5"/>
    <mergeCell ref="S5:U5"/>
    <mergeCell ref="E6:U6"/>
    <mergeCell ref="F19:G19"/>
    <mergeCell ref="M19:N19"/>
    <mergeCell ref="B17:E17"/>
    <mergeCell ref="F17:G17"/>
    <mergeCell ref="M17:N17"/>
    <mergeCell ref="F18:G18"/>
    <mergeCell ref="M18:N18"/>
    <mergeCell ref="B8:B9"/>
    <mergeCell ref="M8:N8"/>
    <mergeCell ref="O8:O9"/>
    <mergeCell ref="M16:N16"/>
    <mergeCell ref="R8:R9"/>
    <mergeCell ref="C8:C9"/>
    <mergeCell ref="F16:G16"/>
    <mergeCell ref="I8:I9"/>
    <mergeCell ref="D8:D9"/>
    <mergeCell ref="E8:E9"/>
    <mergeCell ref="F8:G8"/>
    <mergeCell ref="H8:H9"/>
    <mergeCell ref="J8:K8"/>
    <mergeCell ref="L8:L9"/>
  </mergeCells>
  <conditionalFormatting sqref="E4:F4 M4:N4">
    <cfRule type="colorScale" priority="6">
      <colorScale>
        <cfvo type="num" val="1"/>
        <cfvo type="num" val="3"/>
        <cfvo type="num" val="5"/>
        <color theme="6" tint="-0.499984740745262"/>
        <color rgb="FFFFFF00"/>
        <color rgb="FFC00000"/>
      </colorScale>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F16:F19">
    <cfRule type="colorScale" priority="42">
      <colorScale>
        <cfvo type="num" val="1"/>
        <cfvo type="num" val="3"/>
        <cfvo type="num" val="5"/>
        <color theme="6" tint="-0.499984740745262"/>
        <color rgb="FFFFFF00"/>
        <color rgb="FFC00000"/>
      </colorScale>
    </cfRule>
    <cfRule type="colorScale" priority="47">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178" priority="7" operator="equal">
      <formula>"EXTREMA"</formula>
    </cfRule>
    <cfRule type="cellIs" dxfId="177" priority="8" operator="equal">
      <formula>"ALTA"</formula>
    </cfRule>
    <cfRule type="cellIs" dxfId="176" priority="9" operator="equal">
      <formula>"MODERADA"</formula>
    </cfRule>
    <cfRule type="cellIs" dxfId="175" priority="10" operator="equal">
      <formula>"BAJA"</formula>
    </cfRule>
  </conditionalFormatting>
  <conditionalFormatting sqref="H7:H9 O7:O9">
    <cfRule type="cellIs" dxfId="174" priority="12" operator="equal">
      <formula>"EXTREMA"</formula>
    </cfRule>
    <cfRule type="cellIs" dxfId="173" priority="13" operator="equal">
      <formula>"ALTA"</formula>
    </cfRule>
    <cfRule type="cellIs" dxfId="172" priority="14" operator="equal">
      <formula>"MODERADA"</formula>
    </cfRule>
    <cfRule type="cellIs" dxfId="171" priority="15" operator="equal">
      <formula>"BAJA"</formula>
    </cfRule>
  </conditionalFormatting>
  <conditionalFormatting sqref="H10:H14">
    <cfRule type="cellIs" dxfId="170" priority="23" operator="equal">
      <formula>"BAJA"</formula>
    </cfRule>
    <cfRule type="cellIs" dxfId="169" priority="22" operator="equal">
      <formula>"MODERADA"</formula>
    </cfRule>
    <cfRule type="cellIs" dxfId="168" priority="21" operator="equal">
      <formula>"ALTA"</formula>
    </cfRule>
    <cfRule type="cellIs" dxfId="167" priority="20" operator="equal">
      <formula>"EXTREMA"</formula>
    </cfRule>
  </conditionalFormatting>
  <conditionalFormatting sqref="H15:H1048576">
    <cfRule type="cellIs" dxfId="166" priority="40" operator="equal">
      <formula>"MODERADA"</formula>
    </cfRule>
    <cfRule type="cellIs" dxfId="165" priority="39" operator="equal">
      <formula>"ALTA"</formula>
    </cfRule>
    <cfRule type="cellIs" dxfId="164" priority="38" operator="equal">
      <formula>"EXTREMA"</formula>
    </cfRule>
    <cfRule type="cellIs" dxfId="163" priority="41"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62" priority="5" operator="equal">
      <formula>"BAJA"</formula>
    </cfRule>
    <cfRule type="cellIs" dxfId="161" priority="4" operator="equal">
      <formula>"MODERADA"</formula>
    </cfRule>
    <cfRule type="cellIs" dxfId="160" priority="3" operator="equal">
      <formula>"ALTA"</formula>
    </cfRule>
    <cfRule type="cellIs" dxfId="159" priority="2" operator="equal">
      <formula>"EXTREMA"</formula>
    </cfRule>
  </conditionalFormatting>
  <conditionalFormatting sqref="M16:M19">
    <cfRule type="colorScale" priority="28">
      <colorScale>
        <cfvo type="num" val="1"/>
        <cfvo type="num" val="3"/>
        <cfvo type="num" val="5"/>
        <color theme="6" tint="-0.499984740745262"/>
        <color rgb="FFFFFF00"/>
        <color rgb="FFC00000"/>
      </colorScale>
    </cfRule>
    <cfRule type="colorScale" priority="33">
      <colorScale>
        <cfvo type="num" val="1"/>
        <cfvo type="num" val="3"/>
        <cfvo type="num" val="5"/>
        <color theme="6" tint="-0.499984740745262"/>
        <color rgb="FFFFFF00"/>
        <color rgb="FFC00000"/>
      </colorScale>
    </cfRule>
  </conditionalFormatting>
  <conditionalFormatting sqref="O10:O14">
    <cfRule type="cellIs" dxfId="158" priority="18" operator="equal">
      <formula>"MODERADA"</formula>
    </cfRule>
    <cfRule type="cellIs" dxfId="157" priority="17" operator="equal">
      <formula>"ALTA"</formula>
    </cfRule>
    <cfRule type="cellIs" dxfId="156" priority="16" operator="equal">
      <formula>"EXTREMA"</formula>
    </cfRule>
    <cfRule type="cellIs" dxfId="155" priority="19" operator="equal">
      <formula>"BAJA"</formula>
    </cfRule>
  </conditionalFormatting>
  <conditionalFormatting sqref="O15:O1048576">
    <cfRule type="cellIs" dxfId="154" priority="24" operator="equal">
      <formula>"EXTREMA"</formula>
    </cfRule>
    <cfRule type="cellIs" dxfId="153" priority="25" operator="equal">
      <formula>"ALTA"</formula>
    </cfRule>
    <cfRule type="cellIs" dxfId="152" priority="26" operator="equal">
      <formula>"MODERADA"</formula>
    </cfRule>
    <cfRule type="cellIs" dxfId="151" priority="27" operator="equal">
      <formula>"BAJA"</formula>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autoPageBreaks="0" fitToPage="1"/>
  </sheetPr>
  <dimension ref="A1:AC38"/>
  <sheetViews>
    <sheetView showGridLines="0" topLeftCell="T4" zoomScale="70" zoomScaleNormal="70" workbookViewId="0">
      <selection activeCell="AC9" sqref="AC9:AC12"/>
    </sheetView>
  </sheetViews>
  <sheetFormatPr baseColWidth="10" defaultColWidth="11.42578125" defaultRowHeight="12"/>
  <cols>
    <col min="1" max="1" width="28.85546875" style="1" customWidth="1"/>
    <col min="2" max="2" width="21.7109375" style="1" customWidth="1"/>
    <col min="3" max="3" width="25" style="1" customWidth="1"/>
    <col min="4" max="4" width="29.7109375" style="1" customWidth="1"/>
    <col min="5" max="7" width="6.7109375" style="1" customWidth="1"/>
    <col min="8" max="8" width="6.7109375" style="3" customWidth="1"/>
    <col min="9" max="9" width="23.28515625" style="4" customWidth="1"/>
    <col min="10" max="10" width="6.7109375" style="4" customWidth="1"/>
    <col min="11" max="14" width="6.7109375" style="1" customWidth="1"/>
    <col min="15" max="16" width="6.7109375" style="3" customWidth="1"/>
    <col min="17" max="17" width="28.28515625" style="1" customWidth="1"/>
    <col min="18" max="18" width="6.7109375" style="1" customWidth="1"/>
    <col min="19" max="19" width="21.42578125" style="1" customWidth="1"/>
    <col min="20" max="20" width="19.140625" style="1" customWidth="1"/>
    <col min="21" max="21" width="30.140625" style="2" customWidth="1"/>
    <col min="22" max="22" width="14.85546875" style="1" hidden="1" customWidth="1"/>
    <col min="23" max="23" width="56.42578125" style="1" hidden="1" customWidth="1"/>
    <col min="24" max="24" width="14.85546875" style="1" hidden="1" customWidth="1"/>
    <col min="25" max="25" width="73" style="1" hidden="1" customWidth="1"/>
    <col min="26" max="26" width="14.85546875" style="1" bestFit="1" customWidth="1"/>
    <col min="27" max="27" width="86.7109375" style="1" bestFit="1" customWidth="1"/>
    <col min="28" max="28" width="17.140625" style="1" bestFit="1" customWidth="1"/>
    <col min="29" max="29" width="61.140625" style="1" bestFit="1" customWidth="1"/>
    <col min="30" max="16384" width="11.42578125" style="1"/>
  </cols>
  <sheetData>
    <row r="1" spans="1:29" ht="27.75" customHeight="1">
      <c r="B1" s="43"/>
      <c r="C1" s="43"/>
      <c r="D1" s="43"/>
      <c r="E1" s="356" t="s">
        <v>318</v>
      </c>
      <c r="F1" s="356"/>
      <c r="G1" s="356"/>
      <c r="H1" s="356"/>
      <c r="I1" s="356"/>
      <c r="J1" s="356"/>
      <c r="K1" s="356"/>
      <c r="L1" s="356"/>
      <c r="M1" s="356"/>
      <c r="N1" s="356"/>
      <c r="O1" s="356"/>
      <c r="P1" s="356"/>
      <c r="Q1" s="356"/>
      <c r="R1" s="356"/>
      <c r="S1" s="356"/>
      <c r="T1" s="356"/>
      <c r="U1" s="356"/>
    </row>
    <row r="2" spans="1:29" ht="30.75" customHeight="1">
      <c r="B2" s="43"/>
      <c r="C2" s="43"/>
      <c r="D2" s="43"/>
      <c r="E2" s="356" t="s">
        <v>319</v>
      </c>
      <c r="F2" s="356"/>
      <c r="G2" s="356"/>
      <c r="H2" s="356"/>
      <c r="I2" s="356"/>
      <c r="J2" s="356"/>
      <c r="K2" s="356"/>
      <c r="L2" s="356"/>
      <c r="M2" s="356"/>
      <c r="N2" s="356"/>
      <c r="O2" s="356"/>
      <c r="P2" s="356"/>
      <c r="Q2" s="356"/>
      <c r="R2" s="356"/>
      <c r="S2" s="356"/>
      <c r="T2" s="356"/>
      <c r="U2" s="356"/>
    </row>
    <row r="3" spans="1:29" ht="39.75" customHeight="1" thickBot="1">
      <c r="B3" s="43"/>
      <c r="C3" s="43"/>
      <c r="D3" s="43"/>
      <c r="G3" s="36"/>
      <c r="H3" s="36"/>
      <c r="I3" s="36"/>
      <c r="J3" s="36"/>
      <c r="K3" s="37"/>
      <c r="L3" s="36"/>
      <c r="M3" s="36"/>
      <c r="N3" s="36"/>
      <c r="O3" s="36"/>
      <c r="P3" s="1"/>
      <c r="R3" s="3"/>
      <c r="S3" s="3"/>
      <c r="U3" s="1"/>
    </row>
    <row r="4" spans="1:29" ht="28.5">
      <c r="B4" s="38"/>
      <c r="C4" s="38"/>
      <c r="D4" s="431" t="s">
        <v>66</v>
      </c>
      <c r="E4" s="432"/>
      <c r="F4" s="420" t="s">
        <v>414</v>
      </c>
      <c r="G4" s="420"/>
      <c r="H4" s="420"/>
      <c r="I4" s="420"/>
      <c r="J4" s="420"/>
      <c r="K4" s="420"/>
      <c r="L4" s="420"/>
      <c r="M4" s="420"/>
      <c r="N4" s="420"/>
      <c r="O4" s="420"/>
      <c r="P4" s="420"/>
      <c r="Q4" s="420"/>
      <c r="R4" s="421" t="s">
        <v>64</v>
      </c>
      <c r="S4" s="421"/>
      <c r="T4" s="422">
        <v>2023</v>
      </c>
      <c r="U4" s="422"/>
    </row>
    <row r="5" spans="1:29" ht="21.75" thickBot="1">
      <c r="B5" s="38"/>
      <c r="C5" s="38"/>
      <c r="D5" s="433" t="s">
        <v>63</v>
      </c>
      <c r="E5" s="434"/>
      <c r="F5" s="428" t="s">
        <v>627</v>
      </c>
      <c r="G5" s="428"/>
      <c r="H5" s="428"/>
      <c r="I5" s="428"/>
      <c r="J5" s="428"/>
      <c r="K5" s="428"/>
      <c r="L5" s="428"/>
      <c r="M5" s="428"/>
      <c r="N5" s="428"/>
      <c r="O5" s="428"/>
      <c r="P5" s="428"/>
      <c r="Q5" s="428"/>
      <c r="R5" s="428"/>
      <c r="S5" s="428"/>
      <c r="T5" s="428"/>
      <c r="U5" s="428"/>
    </row>
    <row r="6" spans="1:29" s="15" customFormat="1" ht="15">
      <c r="A6" s="13"/>
      <c r="B6" s="34"/>
      <c r="C6" s="34"/>
      <c r="H6" s="33"/>
      <c r="I6" s="25"/>
      <c r="J6" s="25"/>
      <c r="O6" s="33"/>
      <c r="P6" s="33"/>
      <c r="U6" s="33"/>
    </row>
    <row r="7" spans="1:29" s="25" customFormat="1" ht="30" customHeight="1">
      <c r="A7" s="13"/>
      <c r="B7" s="357" t="s">
        <v>61</v>
      </c>
      <c r="C7" s="357" t="s">
        <v>60</v>
      </c>
      <c r="D7" s="357" t="s">
        <v>58</v>
      </c>
      <c r="E7" s="358" t="s">
        <v>57</v>
      </c>
      <c r="F7" s="357" t="s">
        <v>56</v>
      </c>
      <c r="G7" s="357"/>
      <c r="H7" s="363" t="s">
        <v>51</v>
      </c>
      <c r="I7" s="361" t="s">
        <v>55</v>
      </c>
      <c r="J7" s="392" t="s">
        <v>54</v>
      </c>
      <c r="K7" s="393"/>
      <c r="L7" s="359" t="s">
        <v>53</v>
      </c>
      <c r="M7" s="357" t="s">
        <v>52</v>
      </c>
      <c r="N7" s="357"/>
      <c r="O7" s="363" t="s">
        <v>51</v>
      </c>
      <c r="P7" s="358" t="s">
        <v>50</v>
      </c>
      <c r="Q7" s="357" t="s">
        <v>49</v>
      </c>
      <c r="R7" s="391" t="s">
        <v>48</v>
      </c>
      <c r="S7" s="357" t="s">
        <v>184</v>
      </c>
      <c r="T7" s="361" t="s">
        <v>46</v>
      </c>
      <c r="U7" s="357" t="s">
        <v>45</v>
      </c>
      <c r="V7" s="384" t="s">
        <v>649</v>
      </c>
      <c r="W7" s="384"/>
      <c r="X7" s="384" t="s">
        <v>734</v>
      </c>
      <c r="Y7" s="384"/>
      <c r="Z7" s="384" t="s">
        <v>650</v>
      </c>
      <c r="AA7" s="384"/>
      <c r="AB7" s="384" t="s">
        <v>651</v>
      </c>
      <c r="AC7" s="384"/>
    </row>
    <row r="8" spans="1:29" s="25" customFormat="1" ht="88.5" customHeight="1">
      <c r="A8" s="13"/>
      <c r="B8" s="357"/>
      <c r="C8" s="357"/>
      <c r="D8" s="357"/>
      <c r="E8" s="358"/>
      <c r="F8" s="32" t="s">
        <v>41</v>
      </c>
      <c r="G8" s="31" t="s">
        <v>40</v>
      </c>
      <c r="H8" s="364"/>
      <c r="I8" s="362"/>
      <c r="J8" s="30" t="s">
        <v>43</v>
      </c>
      <c r="K8" s="29" t="s">
        <v>42</v>
      </c>
      <c r="L8" s="360"/>
      <c r="M8" s="28" t="s">
        <v>41</v>
      </c>
      <c r="N8" s="27" t="s">
        <v>40</v>
      </c>
      <c r="O8" s="364"/>
      <c r="P8" s="358"/>
      <c r="Q8" s="357"/>
      <c r="R8" s="391"/>
      <c r="S8" s="357"/>
      <c r="T8" s="362"/>
      <c r="U8" s="357"/>
      <c r="V8" s="26" t="s">
        <v>626</v>
      </c>
      <c r="W8" s="26" t="s">
        <v>39</v>
      </c>
      <c r="X8" s="26" t="s">
        <v>626</v>
      </c>
      <c r="Y8" s="26" t="s">
        <v>39</v>
      </c>
      <c r="Z8" s="26" t="s">
        <v>626</v>
      </c>
      <c r="AA8" s="26" t="s">
        <v>39</v>
      </c>
      <c r="AB8" s="26" t="s">
        <v>626</v>
      </c>
      <c r="AC8" s="26" t="s">
        <v>39</v>
      </c>
    </row>
    <row r="9" spans="1:29" s="15" customFormat="1" ht="121.5" customHeight="1">
      <c r="A9" s="23"/>
      <c r="B9" s="17" t="s">
        <v>272</v>
      </c>
      <c r="C9" s="22" t="s">
        <v>273</v>
      </c>
      <c r="D9" s="17" t="s">
        <v>274</v>
      </c>
      <c r="E9" s="18" t="s">
        <v>85</v>
      </c>
      <c r="F9" s="17">
        <v>2</v>
      </c>
      <c r="G9" s="17">
        <v>2</v>
      </c>
      <c r="H9" s="20" t="str">
        <f>INDEX([6]Listas!$L$4:$P$8,F9,G9)</f>
        <v>BAJA</v>
      </c>
      <c r="I9" s="21" t="s">
        <v>275</v>
      </c>
      <c r="J9" s="19" t="s">
        <v>12</v>
      </c>
      <c r="K9" s="19">
        <f>IF('[6]Evaluación de Controles'!F28="X","Probabilidad",IF('[6]Evaluación de Controles'!H28="X","Impacto",))</f>
        <v>0</v>
      </c>
      <c r="L9" s="17">
        <f>'[6]Evaluación de Controles'!X28</f>
        <v>0</v>
      </c>
      <c r="M9" s="17">
        <f>IF('[6]Evaluación de Controles'!F28="X",IF(L9&gt;75,IF(F9&gt;2,F9-2,IF(F9&gt;1,F9-1,F9)),IF(L9&gt;50,IF(F9&gt;1,F9-1,F9),F9)),F9)</f>
        <v>2</v>
      </c>
      <c r="N9" s="17">
        <f>IF('[6]Evaluación de Controles'!H28="X",IF(L9&gt;75,IF(G9&gt;2,G9-2,IF(G9&gt;1,G9-1,G9)),IF(L9&gt;50,IF(G9&gt;1,G9-1,G9),G9)),G9)</f>
        <v>2</v>
      </c>
      <c r="O9" s="20" t="str">
        <f>INDEX([6]Listas!$L$4:$P$8,M9,N9)</f>
        <v>BAJA</v>
      </c>
      <c r="P9" s="19" t="s">
        <v>144</v>
      </c>
      <c r="Q9" s="17" t="s">
        <v>276</v>
      </c>
      <c r="R9" s="18" t="s">
        <v>242</v>
      </c>
      <c r="S9" s="17" t="s">
        <v>277</v>
      </c>
      <c r="T9" s="17" t="s">
        <v>278</v>
      </c>
      <c r="U9" s="17" t="s">
        <v>279</v>
      </c>
      <c r="V9" s="65">
        <v>1</v>
      </c>
      <c r="W9" s="270" t="s">
        <v>719</v>
      </c>
      <c r="X9" s="65">
        <v>1</v>
      </c>
      <c r="Y9" s="270" t="s">
        <v>767</v>
      </c>
      <c r="Z9" s="65">
        <v>1</v>
      </c>
      <c r="AA9" s="270" t="s">
        <v>804</v>
      </c>
      <c r="AB9" s="65"/>
      <c r="AC9" s="350"/>
    </row>
    <row r="10" spans="1:29" s="15" customFormat="1" ht="111.75" customHeight="1">
      <c r="A10" s="23"/>
      <c r="B10" s="17" t="s">
        <v>280</v>
      </c>
      <c r="C10" s="22" t="s">
        <v>281</v>
      </c>
      <c r="D10" s="17" t="s">
        <v>282</v>
      </c>
      <c r="E10" s="18" t="s">
        <v>85</v>
      </c>
      <c r="F10" s="17">
        <v>3</v>
      </c>
      <c r="G10" s="17">
        <v>3</v>
      </c>
      <c r="H10" s="20" t="str">
        <f>INDEX([6]Listas!$L$4:$P$8,F10,G10)</f>
        <v>ALTA</v>
      </c>
      <c r="I10" s="21" t="s">
        <v>275</v>
      </c>
      <c r="J10" s="19" t="s">
        <v>12</v>
      </c>
      <c r="K10" s="19" t="str">
        <f>IF('[6]Evaluación de Controles'!F31="X","Probabilidad",IF('[6]Evaluación de Controles'!H31="X","Impacto",))</f>
        <v>Probabilidad</v>
      </c>
      <c r="L10" s="17">
        <f>'[6]Evaluación de Controles'!X31</f>
        <v>70</v>
      </c>
      <c r="M10" s="17">
        <f>IF('[6]Evaluación de Controles'!F31="X",IF(L10&gt;75,IF(F10&gt;2,F10-2,IF(F10&gt;1,F10-1,F10)),IF(L10&gt;50,IF(F10&gt;1,F10-1,F10),F10)),F10)</f>
        <v>2</v>
      </c>
      <c r="N10" s="17">
        <f>IF('[6]Evaluación de Controles'!H31="X",IF(L10&gt;75,IF(G10&gt;2,G10-2,IF(G10&gt;1,G10-1,G10)),IF(L10&gt;50,IF(G10&gt;1,G10-1,G10),G10)),G10)</f>
        <v>3</v>
      </c>
      <c r="O10" s="20" t="str">
        <f>INDEX([6]Listas!$L$4:$P$8,M10,N10)</f>
        <v>MODERADA</v>
      </c>
      <c r="P10" s="19" t="s">
        <v>144</v>
      </c>
      <c r="Q10" s="17" t="s">
        <v>283</v>
      </c>
      <c r="R10" s="18" t="s">
        <v>266</v>
      </c>
      <c r="S10" s="17" t="s">
        <v>284</v>
      </c>
      <c r="T10" s="17" t="s">
        <v>285</v>
      </c>
      <c r="U10" s="17" t="s">
        <v>279</v>
      </c>
      <c r="V10" s="65">
        <v>1</v>
      </c>
      <c r="W10" s="270" t="s">
        <v>719</v>
      </c>
      <c r="X10" s="65">
        <v>1</v>
      </c>
      <c r="Y10" s="270" t="s">
        <v>767</v>
      </c>
      <c r="Z10" s="65">
        <v>1</v>
      </c>
      <c r="AA10" s="270" t="s">
        <v>804</v>
      </c>
      <c r="AB10" s="65"/>
      <c r="AC10" s="350"/>
    </row>
    <row r="11" spans="1:29" s="15" customFormat="1" ht="152.25" customHeight="1">
      <c r="A11" s="23"/>
      <c r="B11" s="17" t="s">
        <v>286</v>
      </c>
      <c r="C11" s="22" t="s">
        <v>287</v>
      </c>
      <c r="D11" s="17" t="s">
        <v>288</v>
      </c>
      <c r="E11" s="18" t="s">
        <v>14</v>
      </c>
      <c r="F11" s="17">
        <v>3</v>
      </c>
      <c r="G11" s="17">
        <v>3</v>
      </c>
      <c r="H11" s="20" t="str">
        <f>INDEX([6]Listas!$L$4:$P$8,F11,G11)</f>
        <v>ALTA</v>
      </c>
      <c r="I11" s="21" t="s">
        <v>289</v>
      </c>
      <c r="J11" s="19" t="s">
        <v>12</v>
      </c>
      <c r="K11" s="19" t="str">
        <f>IF('[6]Evaluación de Controles'!F32="X","Probabilidad",IF('[6]Evaluación de Controles'!H32="X","Impacto",))</f>
        <v>Probabilidad</v>
      </c>
      <c r="L11" s="17">
        <f>'[6]Evaluación de Controles'!X32</f>
        <v>40</v>
      </c>
      <c r="M11" s="17">
        <f>IF('[6]Evaluación de Controles'!F32="X",IF(L11&gt;75,IF(F11&gt;2,F11-2,IF(F11&gt;1,F11-1,F11)),IF(L11&gt;50,IF(F11&gt;1,F11-1,F11),F11)),F11)</f>
        <v>3</v>
      </c>
      <c r="N11" s="17">
        <f>IF('[6]Evaluación de Controles'!H32="X",IF(L11&gt;75,IF(G11&gt;2,G11-2,IF(G11&gt;1,G11-1,G11)),IF(L11&gt;50,IF(G11&gt;1,G11-1,G11),G11)),G11)</f>
        <v>3</v>
      </c>
      <c r="O11" s="20" t="str">
        <f>INDEX([6]Listas!$L$4:$P$8,M11,N11)</f>
        <v>ALTA</v>
      </c>
      <c r="P11" s="19" t="s">
        <v>144</v>
      </c>
      <c r="Q11" s="17" t="s">
        <v>290</v>
      </c>
      <c r="R11" s="18" t="s">
        <v>266</v>
      </c>
      <c r="S11" s="17" t="s">
        <v>291</v>
      </c>
      <c r="T11" s="17" t="s">
        <v>292</v>
      </c>
      <c r="U11" s="17" t="s">
        <v>293</v>
      </c>
      <c r="V11" s="278">
        <v>1</v>
      </c>
      <c r="W11" s="323" t="s">
        <v>720</v>
      </c>
      <c r="X11" s="65">
        <v>1</v>
      </c>
      <c r="Y11" s="270" t="s">
        <v>720</v>
      </c>
      <c r="Z11" s="65">
        <v>1</v>
      </c>
      <c r="AA11" s="270" t="s">
        <v>805</v>
      </c>
      <c r="AB11" s="65"/>
      <c r="AC11" s="351"/>
    </row>
    <row r="12" spans="1:29" s="15" customFormat="1" ht="220.5" customHeight="1">
      <c r="A12" s="23"/>
      <c r="B12" s="282" t="s">
        <v>294</v>
      </c>
      <c r="C12" s="289" t="s">
        <v>295</v>
      </c>
      <c r="D12" s="282" t="s">
        <v>296</v>
      </c>
      <c r="E12" s="281" t="s">
        <v>14</v>
      </c>
      <c r="F12" s="282">
        <v>3</v>
      </c>
      <c r="G12" s="282">
        <v>2</v>
      </c>
      <c r="H12" s="279" t="str">
        <f>INDEX([6]Listas!$L$4:$P$8,F12,G12)</f>
        <v>MODERADA</v>
      </c>
      <c r="I12" s="290" t="s">
        <v>297</v>
      </c>
      <c r="J12" s="280" t="s">
        <v>12</v>
      </c>
      <c r="K12" s="280" t="str">
        <f>IF('[6]Evaluación de Controles'!F33="X","Probabilidad",IF('[6]Evaluación de Controles'!H33="X","Impacto",))</f>
        <v>Probabilidad</v>
      </c>
      <c r="L12" s="282">
        <f>'[6]Evaluación de Controles'!X33</f>
        <v>40</v>
      </c>
      <c r="M12" s="282">
        <f>IF('[6]Evaluación de Controles'!F33="X",IF(L12&gt;75,IF(F12&gt;2,F12-2,IF(F12&gt;1,F12-1,F12)),IF(L12&gt;50,IF(F12&gt;1,F12-1,F12),F12)),F12)</f>
        <v>3</v>
      </c>
      <c r="N12" s="282">
        <f>IF('[6]Evaluación de Controles'!H33="X",IF(L12&gt;75,IF(G12&gt;2,G12-2,IF(G12&gt;1,G12-1,G12)),IF(L12&gt;50,IF(G12&gt;1,G12-1,G12),G12)),G12)</f>
        <v>2</v>
      </c>
      <c r="O12" s="279" t="str">
        <f>INDEX([6]Listas!$L$4:$P$8,M12,N12)</f>
        <v>MODERADA</v>
      </c>
      <c r="P12" s="280" t="s">
        <v>144</v>
      </c>
      <c r="Q12" s="282" t="s">
        <v>298</v>
      </c>
      <c r="R12" s="281" t="s">
        <v>191</v>
      </c>
      <c r="S12" s="282" t="s">
        <v>291</v>
      </c>
      <c r="T12" s="282" t="s">
        <v>299</v>
      </c>
      <c r="U12" s="282" t="s">
        <v>293</v>
      </c>
      <c r="V12" s="65">
        <v>1</v>
      </c>
      <c r="W12" s="323" t="s">
        <v>721</v>
      </c>
      <c r="X12" s="65">
        <v>1</v>
      </c>
      <c r="Y12" s="270" t="s">
        <v>768</v>
      </c>
      <c r="Z12" s="65">
        <v>1</v>
      </c>
      <c r="AA12" s="270" t="s">
        <v>768</v>
      </c>
      <c r="AB12" s="65"/>
      <c r="AC12" s="349"/>
    </row>
    <row r="13" spans="1:29" s="15" customFormat="1" ht="12" customHeight="1">
      <c r="A13" s="23"/>
      <c r="B13" s="293"/>
      <c r="C13" s="294"/>
      <c r="D13" s="293"/>
      <c r="E13" s="295"/>
      <c r="F13" s="293"/>
      <c r="G13" s="293"/>
      <c r="H13" s="300"/>
      <c r="I13" s="296"/>
      <c r="J13" s="297"/>
      <c r="K13" s="297"/>
      <c r="L13" s="293"/>
      <c r="M13" s="293"/>
      <c r="N13" s="293"/>
      <c r="O13" s="300"/>
      <c r="P13" s="297"/>
      <c r="Q13" s="293"/>
      <c r="R13" s="295"/>
      <c r="S13" s="293"/>
      <c r="T13" s="293"/>
      <c r="U13" s="293"/>
    </row>
    <row r="14" spans="1:29">
      <c r="O14" s="1"/>
      <c r="P14" s="1"/>
      <c r="U14" s="1"/>
    </row>
    <row r="15" spans="1:29">
      <c r="F15" s="377" t="s">
        <v>6</v>
      </c>
      <c r="G15" s="377"/>
      <c r="H15" s="7">
        <f>COUNTIF(H10:H12,"BAJA")</f>
        <v>0</v>
      </c>
      <c r="I15" s="1"/>
      <c r="J15" s="1"/>
      <c r="M15" s="377" t="s">
        <v>6</v>
      </c>
      <c r="N15" s="377"/>
      <c r="O15" s="7">
        <f>COUNTIF(O10:O12,"BAJA")</f>
        <v>0</v>
      </c>
      <c r="P15" s="1"/>
      <c r="U15" s="1"/>
    </row>
    <row r="16" spans="1:29">
      <c r="F16" s="377" t="s">
        <v>5</v>
      </c>
      <c r="G16" s="377"/>
      <c r="H16" s="7">
        <f>COUNTIF(H10:H12,"MODERADA")</f>
        <v>1</v>
      </c>
      <c r="I16" s="1"/>
      <c r="J16" s="1"/>
      <c r="M16" s="377" t="s">
        <v>5</v>
      </c>
      <c r="N16" s="377"/>
      <c r="O16" s="7">
        <f>COUNTIF(O10:O12,"MODERADA")</f>
        <v>2</v>
      </c>
      <c r="P16" s="1"/>
      <c r="U16" s="1"/>
    </row>
    <row r="17" spans="2:21">
      <c r="B17" s="12"/>
      <c r="D17" s="12"/>
      <c r="F17" s="377" t="s">
        <v>4</v>
      </c>
      <c r="G17" s="377"/>
      <c r="H17" s="7">
        <f>COUNTIF(H10:H12,"ALTA")</f>
        <v>2</v>
      </c>
      <c r="I17" s="1"/>
      <c r="J17" s="1"/>
      <c r="M17" s="377" t="s">
        <v>4</v>
      </c>
      <c r="N17" s="377"/>
      <c r="O17" s="7">
        <f>COUNTIF(O10:O12,"ALTA")</f>
        <v>1</v>
      </c>
      <c r="P17" s="1"/>
      <c r="U17" s="1"/>
    </row>
    <row r="18" spans="2:21" ht="15.75">
      <c r="B18" s="11" t="s">
        <v>3</v>
      </c>
      <c r="D18" s="10" t="s">
        <v>2</v>
      </c>
      <c r="F18" s="377" t="s">
        <v>1</v>
      </c>
      <c r="G18" s="377"/>
      <c r="H18" s="7">
        <f>COUNTIF(H10:H12,"EXTREMA")</f>
        <v>0</v>
      </c>
      <c r="I18" s="1"/>
      <c r="J18" s="1"/>
      <c r="M18" s="377" t="s">
        <v>1</v>
      </c>
      <c r="N18" s="377"/>
      <c r="O18" s="7">
        <f>COUNTIF(O10:O12,"EXTREMA")</f>
        <v>0</v>
      </c>
      <c r="P18" s="1"/>
      <c r="U18" s="1"/>
    </row>
    <row r="19" spans="2:21">
      <c r="H19" s="1"/>
      <c r="I19" s="1"/>
      <c r="J19" s="1"/>
      <c r="O19" s="1"/>
      <c r="P19" s="1"/>
      <c r="U19" s="1"/>
    </row>
    <row r="20" spans="2:21" ht="15.75">
      <c r="B20" s="6"/>
      <c r="C20" s="5"/>
      <c r="H20" s="1"/>
      <c r="I20" s="1"/>
      <c r="J20" s="1"/>
      <c r="O20" s="1"/>
      <c r="P20" s="1"/>
      <c r="U20" s="1"/>
    </row>
    <row r="21" spans="2:21">
      <c r="H21" s="1"/>
      <c r="I21" s="1"/>
      <c r="J21" s="1"/>
      <c r="O21" s="1"/>
      <c r="P21" s="1"/>
      <c r="U21" s="1"/>
    </row>
    <row r="22" spans="2:21">
      <c r="H22" s="1"/>
      <c r="I22" s="1"/>
      <c r="J22" s="1"/>
      <c r="O22" s="1"/>
      <c r="P22" s="1"/>
      <c r="U22" s="1"/>
    </row>
    <row r="23" spans="2:21">
      <c r="H23" s="1"/>
      <c r="I23" s="1"/>
      <c r="J23" s="1"/>
      <c r="O23" s="1"/>
      <c r="P23" s="1"/>
      <c r="U23" s="1"/>
    </row>
    <row r="24" spans="2:21">
      <c r="H24" s="1"/>
      <c r="I24" s="1"/>
      <c r="J24" s="1"/>
      <c r="O24" s="1"/>
      <c r="P24" s="1"/>
      <c r="U24" s="1"/>
    </row>
    <row r="25" spans="2:21">
      <c r="H25" s="1"/>
      <c r="I25" s="1"/>
      <c r="J25" s="1"/>
      <c r="O25" s="1"/>
      <c r="P25" s="1"/>
      <c r="U25" s="1"/>
    </row>
    <row r="26" spans="2:21">
      <c r="H26" s="1"/>
      <c r="I26" s="1"/>
      <c r="J26" s="1"/>
      <c r="O26" s="1"/>
      <c r="P26" s="1"/>
      <c r="U26" s="1"/>
    </row>
    <row r="27" spans="2:21">
      <c r="H27" s="1"/>
      <c r="I27" s="1"/>
      <c r="J27" s="1"/>
      <c r="O27" s="1"/>
      <c r="P27" s="1"/>
      <c r="U27" s="1"/>
    </row>
    <row r="28" spans="2:21">
      <c r="H28" s="1"/>
      <c r="I28" s="1"/>
      <c r="J28" s="1"/>
      <c r="O28" s="1"/>
      <c r="P28" s="1"/>
      <c r="U28" s="1"/>
    </row>
    <row r="29" spans="2:21">
      <c r="H29" s="1"/>
      <c r="I29" s="1"/>
      <c r="J29" s="1"/>
      <c r="O29" s="1"/>
      <c r="P29" s="1"/>
      <c r="U29" s="1"/>
    </row>
    <row r="30" spans="2:21">
      <c r="H30" s="1"/>
      <c r="I30" s="1"/>
      <c r="J30" s="1"/>
      <c r="O30" s="1"/>
      <c r="P30" s="1"/>
      <c r="U30" s="1"/>
    </row>
    <row r="31" spans="2:21">
      <c r="H31" s="1"/>
      <c r="I31" s="1"/>
      <c r="J31" s="1"/>
      <c r="O31" s="1"/>
      <c r="P31" s="1"/>
      <c r="U31" s="1"/>
    </row>
    <row r="32" spans="2:21">
      <c r="H32" s="1"/>
      <c r="I32" s="1"/>
      <c r="J32" s="1"/>
      <c r="O32" s="1"/>
      <c r="P32" s="1"/>
      <c r="U32" s="1"/>
    </row>
    <row r="33" s="1" customFormat="1"/>
    <row r="34" s="1" customFormat="1"/>
    <row r="35" s="1" customFormat="1"/>
    <row r="36" s="1" customFormat="1"/>
    <row r="37" s="1" customFormat="1"/>
    <row r="38" s="1" customFormat="1"/>
  </sheetData>
  <mergeCells count="37">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 ref="F18:G18"/>
    <mergeCell ref="M18:N18"/>
    <mergeCell ref="H7:H8"/>
    <mergeCell ref="I7:I8"/>
    <mergeCell ref="J7:K7"/>
    <mergeCell ref="L7:L8"/>
    <mergeCell ref="M7:N7"/>
    <mergeCell ref="F16:G16"/>
    <mergeCell ref="M16:N16"/>
    <mergeCell ref="F17:G17"/>
    <mergeCell ref="M17:N17"/>
    <mergeCell ref="F7:G7"/>
    <mergeCell ref="F15:G15"/>
    <mergeCell ref="M15:N15"/>
    <mergeCell ref="B7:B8"/>
    <mergeCell ref="C7:C8"/>
    <mergeCell ref="D7:D8"/>
    <mergeCell ref="E7:E8"/>
    <mergeCell ref="E1:U1"/>
    <mergeCell ref="E2:U2"/>
    <mergeCell ref="O7:O8"/>
    <mergeCell ref="R7:R8"/>
  </mergeCells>
  <conditionalFormatting sqref="E14:F1048576 F12:G13 E6:F6 M6:N6 F10:G10 M10:N1048576">
    <cfRule type="colorScale" priority="73">
      <colorScale>
        <cfvo type="num" val="1"/>
        <cfvo type="num" val="3"/>
        <cfvo type="num" val="5"/>
        <color theme="6" tint="-0.499984740745262"/>
        <color rgb="FFFFFF00"/>
        <color rgb="FFC00000"/>
      </colorScale>
    </cfRule>
  </conditionalFormatting>
  <conditionalFormatting sqref="F15:F18">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F11:G11">
    <cfRule type="colorScale" priority="25">
      <colorScale>
        <cfvo type="num" val="1"/>
        <cfvo type="num" val="3"/>
        <cfvo type="num" val="5"/>
        <color theme="6" tint="-0.499984740745262"/>
        <color rgb="FFFFFF00"/>
        <color rgb="FFC00000"/>
      </colorScale>
    </cfRule>
  </conditionalFormatting>
  <conditionalFormatting sqref="H6:H8 O6:O8">
    <cfRule type="cellIs" dxfId="150" priority="17" operator="equal">
      <formula>"EXTREMA"</formula>
    </cfRule>
    <cfRule type="cellIs" dxfId="149" priority="18" operator="equal">
      <formula>"ALTA"</formula>
    </cfRule>
    <cfRule type="cellIs" dxfId="148" priority="19" operator="equal">
      <formula>"MODERADA"</formula>
    </cfRule>
    <cfRule type="cellIs" dxfId="147" priority="20" operator="equal">
      <formula>"BAJA"</formula>
    </cfRule>
  </conditionalFormatting>
  <conditionalFormatting sqref="H9:H13 O9:O13">
    <cfRule type="cellIs" dxfId="146" priority="11" operator="equal">
      <formula>"EXTREMA"</formula>
    </cfRule>
    <cfRule type="cellIs" dxfId="145" priority="12" operator="equal">
      <formula>"ALTA"</formula>
    </cfRule>
    <cfRule type="cellIs" dxfId="144" priority="13" operator="equal">
      <formula>"MODERADA"</formula>
    </cfRule>
    <cfRule type="cellIs" dxfId="143" priority="14" operator="equal">
      <formula>"BAJA"</formula>
    </cfRule>
  </conditionalFormatting>
  <conditionalFormatting sqref="H14:H1048576">
    <cfRule type="cellIs" dxfId="142" priority="54" operator="equal">
      <formula>"EXTREMA"</formula>
    </cfRule>
    <cfRule type="cellIs" dxfId="141" priority="55" operator="equal">
      <formula>"ALTA"</formula>
    </cfRule>
    <cfRule type="cellIs" dxfId="140" priority="56" operator="equal">
      <formula>"MODERADA"</formula>
    </cfRule>
    <cfRule type="cellIs" dxfId="139"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38" priority="2" operator="equal">
      <formula>"EXTREMA"</formula>
    </cfRule>
    <cfRule type="cellIs" dxfId="137" priority="3" operator="equal">
      <formula>"ALTA"</formula>
    </cfRule>
    <cfRule type="cellIs" dxfId="136" priority="4" operator="equal">
      <formula>"MODERADA"</formula>
    </cfRule>
    <cfRule type="cellIs" dxfId="135" priority="5" operator="equal">
      <formula>"BAJA"</formula>
    </cfRule>
  </conditionalFormatting>
  <conditionalFormatting sqref="M15:M18">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O14:O1048576">
    <cfRule type="cellIs" dxfId="134" priority="35" operator="equal">
      <formula>"EXTREMA"</formula>
    </cfRule>
    <cfRule type="cellIs" dxfId="133" priority="36" operator="equal">
      <formula>"ALTA"</formula>
    </cfRule>
    <cfRule type="cellIs" dxfId="132" priority="37" operator="equal">
      <formula>"MODERADA"</formula>
    </cfRule>
    <cfRule type="cellIs" dxfId="131" priority="38" operator="equal">
      <formula>"BAJA"</formula>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autoPageBreaks="0" fitToPage="1"/>
  </sheetPr>
  <dimension ref="A1:AD57"/>
  <sheetViews>
    <sheetView showGridLines="0" topLeftCell="T10" zoomScale="70" zoomScaleNormal="70" workbookViewId="0">
      <selection activeCell="AD13" sqref="AD13"/>
    </sheetView>
  </sheetViews>
  <sheetFormatPr baseColWidth="10" defaultColWidth="11.42578125" defaultRowHeight="12"/>
  <cols>
    <col min="1" max="1" width="29" style="1" customWidth="1"/>
    <col min="2" max="2" width="21.7109375" style="1" customWidth="1"/>
    <col min="3" max="3" width="28.7109375" style="1" customWidth="1"/>
    <col min="4" max="4" width="17.42578125" style="1" bestFit="1" customWidth="1"/>
    <col min="5" max="5" width="26.42578125" style="1" customWidth="1"/>
    <col min="6" max="8" width="6.7109375" style="1" customWidth="1"/>
    <col min="9" max="9" width="6.7109375" style="3" customWidth="1"/>
    <col min="10" max="10" width="25.855468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2.42578125" style="1" customWidth="1"/>
    <col min="21" max="21" width="16.7109375" style="1" customWidth="1"/>
    <col min="22" max="22" width="16.28515625" style="2" customWidth="1"/>
    <col min="23" max="23" width="17.140625" style="1" hidden="1" customWidth="1"/>
    <col min="24" max="24" width="58.5703125" style="1" hidden="1" customWidth="1"/>
    <col min="25" max="25" width="17.140625" style="1" hidden="1" customWidth="1"/>
    <col min="26" max="26" width="71.42578125" style="1" hidden="1" customWidth="1"/>
    <col min="27" max="27" width="11.5703125" style="1" bestFit="1" customWidth="1"/>
    <col min="28" max="28" width="72.42578125" style="1" customWidth="1"/>
    <col min="29" max="29" width="17.140625" style="1" bestFit="1" customWidth="1"/>
    <col min="30" max="30" width="61.140625" style="1" bestFit="1" customWidth="1"/>
    <col min="31" max="16384" width="11.42578125" style="1"/>
  </cols>
  <sheetData>
    <row r="1" spans="1:30" ht="21">
      <c r="B1" s="43"/>
      <c r="C1" s="43"/>
      <c r="D1" s="43"/>
      <c r="E1" s="43"/>
      <c r="F1" s="356" t="s">
        <v>318</v>
      </c>
      <c r="G1" s="356"/>
      <c r="H1" s="356"/>
      <c r="I1" s="356"/>
      <c r="J1" s="356"/>
      <c r="K1" s="356"/>
      <c r="L1" s="356"/>
      <c r="M1" s="356"/>
      <c r="N1" s="356"/>
      <c r="O1" s="356"/>
      <c r="P1" s="356"/>
      <c r="Q1" s="356"/>
      <c r="R1" s="356"/>
      <c r="S1" s="356"/>
      <c r="T1" s="356"/>
      <c r="U1" s="356"/>
      <c r="V1" s="356"/>
    </row>
    <row r="2" spans="1:30" ht="34.5" customHeight="1">
      <c r="B2" s="43"/>
      <c r="C2" s="43"/>
      <c r="D2" s="43"/>
      <c r="E2" s="43"/>
      <c r="F2" s="356" t="s">
        <v>319</v>
      </c>
      <c r="G2" s="356"/>
      <c r="H2" s="356"/>
      <c r="I2" s="356"/>
      <c r="J2" s="356"/>
      <c r="K2" s="356"/>
      <c r="L2" s="356"/>
      <c r="M2" s="356"/>
      <c r="N2" s="356"/>
      <c r="O2" s="356"/>
      <c r="P2" s="356"/>
      <c r="Q2" s="356"/>
      <c r="R2" s="356"/>
      <c r="S2" s="356"/>
      <c r="T2" s="356"/>
      <c r="U2" s="356"/>
      <c r="V2" s="356"/>
    </row>
    <row r="3" spans="1:30" ht="42" customHeight="1">
      <c r="B3" s="43"/>
      <c r="C3" s="43"/>
      <c r="D3" s="43"/>
      <c r="E3" s="43"/>
      <c r="H3" s="36"/>
      <c r="I3" s="36"/>
      <c r="J3" s="36"/>
      <c r="K3" s="36"/>
      <c r="L3" s="37"/>
      <c r="M3" s="36"/>
      <c r="N3" s="36"/>
      <c r="O3" s="36"/>
      <c r="P3" s="36"/>
      <c r="Q3" s="1"/>
      <c r="S3" s="3"/>
      <c r="T3" s="3"/>
      <c r="V3" s="1"/>
    </row>
    <row r="4" spans="1:30" ht="20.25" customHeight="1">
      <c r="B4" s="38"/>
      <c r="C4" s="38"/>
      <c r="D4" s="43"/>
      <c r="E4" s="59"/>
      <c r="F4" s="59"/>
      <c r="G4" s="59"/>
      <c r="H4" s="59"/>
      <c r="I4" s="59"/>
      <c r="J4" s="59"/>
      <c r="K4" s="59"/>
      <c r="L4" s="59"/>
      <c r="M4" s="59"/>
      <c r="N4" s="59"/>
      <c r="O4" s="59"/>
      <c r="P4" s="59"/>
      <c r="Q4" s="59"/>
      <c r="R4" s="59"/>
      <c r="S4" s="59"/>
      <c r="T4" s="59"/>
      <c r="U4" s="59"/>
      <c r="V4" s="38"/>
    </row>
    <row r="5" spans="1:30" s="15" customFormat="1" ht="24" customHeight="1">
      <c r="A5" s="13"/>
      <c r="D5" s="435" t="s">
        <v>66</v>
      </c>
      <c r="E5" s="436"/>
      <c r="F5" s="414" t="s">
        <v>210</v>
      </c>
      <c r="G5" s="414"/>
      <c r="H5" s="414"/>
      <c r="I5" s="414"/>
      <c r="J5" s="414"/>
      <c r="K5" s="414"/>
      <c r="L5" s="414"/>
      <c r="M5" s="414"/>
      <c r="N5" s="414"/>
      <c r="O5" s="414"/>
      <c r="P5" s="414"/>
      <c r="Q5" s="414"/>
      <c r="R5" s="415" t="s">
        <v>64</v>
      </c>
      <c r="S5" s="415"/>
      <c r="T5" s="416">
        <v>2023</v>
      </c>
      <c r="U5" s="416"/>
      <c r="V5" s="416"/>
    </row>
    <row r="6" spans="1:30" s="15" customFormat="1" ht="73.5" customHeight="1">
      <c r="A6" s="13"/>
      <c r="D6" s="435" t="s">
        <v>63</v>
      </c>
      <c r="E6" s="436"/>
      <c r="F6" s="417" t="s">
        <v>211</v>
      </c>
      <c r="G6" s="417"/>
      <c r="H6" s="417"/>
      <c r="I6" s="417"/>
      <c r="J6" s="417"/>
      <c r="K6" s="417"/>
      <c r="L6" s="417"/>
      <c r="M6" s="417"/>
      <c r="N6" s="417"/>
      <c r="O6" s="417"/>
      <c r="P6" s="417"/>
      <c r="Q6" s="417"/>
      <c r="R6" s="417"/>
      <c r="S6" s="417"/>
      <c r="T6" s="417"/>
      <c r="U6" s="417"/>
      <c r="V6" s="417"/>
    </row>
    <row r="7" spans="1:30" s="15" customFormat="1" ht="15">
      <c r="A7" s="13"/>
      <c r="B7" s="34"/>
      <c r="C7" s="34"/>
      <c r="I7" s="33"/>
      <c r="J7" s="25"/>
      <c r="K7" s="25"/>
      <c r="P7" s="33"/>
      <c r="Q7" s="33"/>
      <c r="V7" s="33"/>
    </row>
    <row r="8" spans="1:30" s="25" customFormat="1" ht="30" customHeight="1">
      <c r="A8" s="13"/>
      <c r="B8" s="357" t="s">
        <v>61</v>
      </c>
      <c r="C8" s="357" t="s">
        <v>60</v>
      </c>
      <c r="D8" s="357" t="s">
        <v>59</v>
      </c>
      <c r="E8" s="357" t="s">
        <v>58</v>
      </c>
      <c r="F8" s="358" t="s">
        <v>212</v>
      </c>
      <c r="G8" s="357" t="s">
        <v>56</v>
      </c>
      <c r="H8" s="357"/>
      <c r="I8" s="363" t="s">
        <v>51</v>
      </c>
      <c r="J8" s="361" t="s">
        <v>55</v>
      </c>
      <c r="K8" s="392" t="s">
        <v>54</v>
      </c>
      <c r="L8" s="393"/>
      <c r="M8" s="359" t="s">
        <v>53</v>
      </c>
      <c r="N8" s="357" t="s">
        <v>52</v>
      </c>
      <c r="O8" s="357"/>
      <c r="P8" s="363" t="s">
        <v>51</v>
      </c>
      <c r="Q8" s="358" t="s">
        <v>50</v>
      </c>
      <c r="R8" s="357" t="s">
        <v>49</v>
      </c>
      <c r="S8" s="391" t="s">
        <v>48</v>
      </c>
      <c r="T8" s="357" t="s">
        <v>213</v>
      </c>
      <c r="U8" s="361" t="s">
        <v>46</v>
      </c>
      <c r="V8" s="357" t="s">
        <v>45</v>
      </c>
      <c r="W8" s="384" t="s">
        <v>649</v>
      </c>
      <c r="X8" s="384"/>
      <c r="Y8" s="384" t="s">
        <v>731</v>
      </c>
      <c r="Z8" s="384"/>
      <c r="AA8" s="384" t="s">
        <v>650</v>
      </c>
      <c r="AB8" s="384"/>
      <c r="AC8" s="384" t="s">
        <v>651</v>
      </c>
      <c r="AD8" s="384"/>
    </row>
    <row r="9" spans="1:30" s="25" customFormat="1" ht="88.5" customHeight="1">
      <c r="A9" s="13"/>
      <c r="B9" s="357"/>
      <c r="C9" s="357"/>
      <c r="D9" s="357"/>
      <c r="E9" s="357"/>
      <c r="F9" s="358"/>
      <c r="G9" s="32" t="s">
        <v>41</v>
      </c>
      <c r="H9" s="31" t="s">
        <v>40</v>
      </c>
      <c r="I9" s="364"/>
      <c r="J9" s="362"/>
      <c r="K9" s="30" t="s">
        <v>43</v>
      </c>
      <c r="L9" s="29" t="s">
        <v>42</v>
      </c>
      <c r="M9" s="360"/>
      <c r="N9" s="28" t="s">
        <v>41</v>
      </c>
      <c r="O9" s="27" t="s">
        <v>40</v>
      </c>
      <c r="P9" s="364"/>
      <c r="Q9" s="358"/>
      <c r="R9" s="357"/>
      <c r="S9" s="391"/>
      <c r="T9" s="357"/>
      <c r="U9" s="362"/>
      <c r="V9" s="357"/>
      <c r="W9" s="26" t="s">
        <v>626</v>
      </c>
      <c r="X9" s="26" t="s">
        <v>39</v>
      </c>
      <c r="Y9" s="26" t="s">
        <v>626</v>
      </c>
      <c r="Z9" s="26" t="s">
        <v>39</v>
      </c>
      <c r="AA9" s="26" t="s">
        <v>626</v>
      </c>
      <c r="AB9" s="26" t="s">
        <v>39</v>
      </c>
      <c r="AC9" s="26" t="s">
        <v>626</v>
      </c>
      <c r="AD9" s="26" t="s">
        <v>39</v>
      </c>
    </row>
    <row r="10" spans="1:30" s="15" customFormat="1" ht="135" customHeight="1">
      <c r="A10" s="23"/>
      <c r="B10" s="17" t="s">
        <v>214</v>
      </c>
      <c r="C10" s="22" t="s">
        <v>215</v>
      </c>
      <c r="D10" s="17"/>
      <c r="E10" s="17" t="s">
        <v>216</v>
      </c>
      <c r="F10" s="18" t="s">
        <v>74</v>
      </c>
      <c r="G10" s="17">
        <v>4</v>
      </c>
      <c r="H10" s="17">
        <v>2</v>
      </c>
      <c r="I10" s="20" t="str">
        <f>INDEX([7]Listas!$L$4:$P$8,G10,H10)</f>
        <v>ALTA</v>
      </c>
      <c r="J10" s="21" t="s">
        <v>217</v>
      </c>
      <c r="K10" s="19" t="s">
        <v>20</v>
      </c>
      <c r="L10" s="44" t="str">
        <f>IF('[7]Evaluación de Controles'!F37="X","Probabilidad",IF('[7]Evaluación de Controles'!H37="X","Impacto",))</f>
        <v>Probabilidad</v>
      </c>
      <c r="M10" s="17">
        <f>'[7]Evaluación de Controles'!X37</f>
        <v>25</v>
      </c>
      <c r="N10" s="17">
        <f>IF('[7]Evaluación de Controles'!F37="X",IF(M10&gt;75,IF(G10&gt;2,G10-2,IF(G10&gt;1,G10-1,G10)),IF(M10&gt;50,IF(G10&gt;1,G10-1,G10),G10)),G10)</f>
        <v>4</v>
      </c>
      <c r="O10" s="17">
        <f>IF('[7]Evaluación de Controles'!H37="X",IF(M10&gt;75,IF(H10&gt;2,H10-2,IF(H10&gt;1,H10-1,H10)),IF(M10&gt;50,IF(H10&gt;1,H10-1,H10),H10)),H10)</f>
        <v>2</v>
      </c>
      <c r="P10" s="20" t="str">
        <f>INDEX([7]Listas!$L$4:$P$8,N10,O10)</f>
        <v>ALTA</v>
      </c>
      <c r="Q10" s="19"/>
      <c r="R10" s="17" t="s">
        <v>218</v>
      </c>
      <c r="S10" s="18" t="s">
        <v>219</v>
      </c>
      <c r="T10" s="17" t="s">
        <v>220</v>
      </c>
      <c r="U10" s="17" t="s">
        <v>221</v>
      </c>
      <c r="V10" s="17" t="s">
        <v>222</v>
      </c>
      <c r="W10" s="67">
        <v>0.25</v>
      </c>
      <c r="X10" s="336" t="s">
        <v>708</v>
      </c>
      <c r="Y10" s="67">
        <v>0.5</v>
      </c>
      <c r="Z10" s="336" t="s">
        <v>754</v>
      </c>
      <c r="AA10" s="67">
        <v>0.5</v>
      </c>
      <c r="AB10" s="336" t="s">
        <v>794</v>
      </c>
      <c r="AC10" s="67">
        <v>1</v>
      </c>
      <c r="AD10" s="352" t="s">
        <v>822</v>
      </c>
    </row>
    <row r="11" spans="1:30" s="15" customFormat="1" ht="145.5" customHeight="1">
      <c r="A11" s="23"/>
      <c r="B11" s="17" t="s">
        <v>679</v>
      </c>
      <c r="C11" s="22" t="s">
        <v>223</v>
      </c>
      <c r="D11" s="17"/>
      <c r="E11" s="17" t="s">
        <v>224</v>
      </c>
      <c r="F11" s="18" t="s">
        <v>98</v>
      </c>
      <c r="G11" s="17">
        <v>1</v>
      </c>
      <c r="H11" s="17">
        <v>4</v>
      </c>
      <c r="I11" s="20" t="str">
        <f>INDEX([7]Listas!$L$4:$P$8,G11,H11)</f>
        <v>ALTA</v>
      </c>
      <c r="J11" s="21" t="s">
        <v>225</v>
      </c>
      <c r="K11" s="19" t="s">
        <v>12</v>
      </c>
      <c r="L11" s="44" t="str">
        <f>IF('[7]Evaluación de Controles'!F38="X","Probabilidad",IF('[7]Evaluación de Controles'!H38="X","Impacto",))</f>
        <v>Probabilidad</v>
      </c>
      <c r="M11" s="17">
        <f>'[7]Evaluación de Controles'!X38</f>
        <v>65</v>
      </c>
      <c r="N11" s="17">
        <f>IF('[7]Evaluación de Controles'!F38="X",IF(M11&gt;75,IF(G11&gt;2,G11-2,IF(G11&gt;1,G11-1,G11)),IF(M11&gt;50,IF(G11&gt;1,G11-1,G11),G11)),G11)</f>
        <v>1</v>
      </c>
      <c r="O11" s="17">
        <f>IF('[7]Evaluación de Controles'!H38="X",IF(M11&gt;75,IF(H11&gt;2,H11-2,IF(H11&gt;1,H11-1,H11)),IF(M11&gt;50,IF(H11&gt;1,H11-1,H11),H11)),H11)</f>
        <v>4</v>
      </c>
      <c r="P11" s="20" t="str">
        <f>INDEX([7]Listas!$L$4:$P$8,N11,O11)</f>
        <v>ALTA</v>
      </c>
      <c r="Q11" s="19"/>
      <c r="R11" s="17" t="s">
        <v>226</v>
      </c>
      <c r="S11" s="18" t="s">
        <v>162</v>
      </c>
      <c r="T11" s="17" t="s">
        <v>227</v>
      </c>
      <c r="U11" s="17" t="s">
        <v>228</v>
      </c>
      <c r="V11" s="17" t="s">
        <v>680</v>
      </c>
      <c r="W11" s="67">
        <v>0.25</v>
      </c>
      <c r="X11" s="336" t="s">
        <v>709</v>
      </c>
      <c r="Y11" s="67">
        <v>0.5</v>
      </c>
      <c r="Z11" s="336" t="s">
        <v>766</v>
      </c>
      <c r="AA11" s="67">
        <v>0.5</v>
      </c>
      <c r="AB11" s="336" t="s">
        <v>797</v>
      </c>
      <c r="AC11" s="67">
        <v>1</v>
      </c>
      <c r="AD11" s="352" t="s">
        <v>823</v>
      </c>
    </row>
    <row r="12" spans="1:30" s="15" customFormat="1" ht="145.5" customHeight="1">
      <c r="A12" s="23"/>
      <c r="B12" s="17" t="s">
        <v>678</v>
      </c>
      <c r="C12" s="22" t="s">
        <v>229</v>
      </c>
      <c r="D12" s="17"/>
      <c r="E12" s="17" t="s">
        <v>655</v>
      </c>
      <c r="F12" s="18" t="s">
        <v>98</v>
      </c>
      <c r="G12" s="17">
        <v>5</v>
      </c>
      <c r="H12" s="17">
        <v>1</v>
      </c>
      <c r="I12" s="20" t="str">
        <f>INDEX([7]Listas!$L$4:$P$8,G12,H12)</f>
        <v>ALTA</v>
      </c>
      <c r="J12" s="21" t="s">
        <v>230</v>
      </c>
      <c r="K12" s="19" t="s">
        <v>169</v>
      </c>
      <c r="L12" s="44" t="str">
        <f>IF('[7]Evaluación de Controles'!F38="X","Probabilidad",IF('[7]Evaluación de Controles'!H38="X","Impacto",))</f>
        <v>Probabilidad</v>
      </c>
      <c r="M12" s="17">
        <f>'[7]Evaluación de Controles'!X38</f>
        <v>65</v>
      </c>
      <c r="N12" s="17">
        <f>IF('[7]Evaluación de Controles'!F38="X",IF(M12&gt;75,IF(G12&gt;2,G12-2,IF(G12&gt;1,G12-1,G12)),IF(M12&gt;50,IF(G12&gt;1,G12-1,G12),G12)),G12)</f>
        <v>4</v>
      </c>
      <c r="O12" s="17">
        <f>IF('[7]Evaluación de Controles'!H39="X",IF(M12&gt;75,IF(H12&gt;2,H12-2,IF(H12&gt;1,H12-1,H12)),IF(M12&gt;50,IF(H12&gt;1,H12-1,H12),H12)),H12)</f>
        <v>1</v>
      </c>
      <c r="P12" s="20" t="str">
        <f>INDEX([7]Listas!$L$4:$P$8,N12,O12)</f>
        <v>MODERADA</v>
      </c>
      <c r="Q12" s="19"/>
      <c r="R12" s="17" t="s">
        <v>752</v>
      </c>
      <c r="S12" s="18" t="s">
        <v>191</v>
      </c>
      <c r="T12" s="17" t="s">
        <v>220</v>
      </c>
      <c r="U12" s="17" t="s">
        <v>231</v>
      </c>
      <c r="V12" s="17" t="s">
        <v>753</v>
      </c>
      <c r="W12" s="67">
        <v>0.25</v>
      </c>
      <c r="X12" s="336" t="s">
        <v>710</v>
      </c>
      <c r="Y12" s="67">
        <v>0.25</v>
      </c>
      <c r="Z12" s="336" t="s">
        <v>760</v>
      </c>
      <c r="AA12" s="67">
        <v>0.25</v>
      </c>
      <c r="AB12" s="336" t="s">
        <v>760</v>
      </c>
      <c r="AC12" s="67">
        <v>1</v>
      </c>
      <c r="AD12" s="336" t="s">
        <v>760</v>
      </c>
    </row>
    <row r="13" spans="1:30" s="15" customFormat="1" ht="186.75" customHeight="1">
      <c r="A13" s="23"/>
      <c r="B13" s="17" t="s">
        <v>682</v>
      </c>
      <c r="C13" s="22" t="s">
        <v>683</v>
      </c>
      <c r="D13" s="17"/>
      <c r="E13" s="17" t="s">
        <v>684</v>
      </c>
      <c r="F13" s="18" t="s">
        <v>98</v>
      </c>
      <c r="G13" s="17">
        <v>5</v>
      </c>
      <c r="H13" s="17">
        <v>1</v>
      </c>
      <c r="I13" s="20" t="str">
        <f>INDEX([7]Listas!$L$4:$P$8,G13,H13)</f>
        <v>ALTA</v>
      </c>
      <c r="J13" s="21" t="s">
        <v>685</v>
      </c>
      <c r="K13" s="19" t="s">
        <v>169</v>
      </c>
      <c r="L13" s="44" t="str">
        <f>IF('[7]Evaluación de Controles'!F39="X","Probabilidad",IF('[7]Evaluación de Controles'!H39="X","Impacto",))</f>
        <v>Probabilidad</v>
      </c>
      <c r="M13" s="17">
        <f>'[7]Evaluación de Controles'!X39</f>
        <v>70</v>
      </c>
      <c r="N13" s="17">
        <f>IF('[7]Evaluación de Controles'!F39="X",IF(M13&gt;75,IF(G13&gt;2,G13-2,IF(G13&gt;1,G13-1,G13)),IF(M13&gt;50,IF(G13&gt;1,G13-1,G13),G13)),G13)</f>
        <v>4</v>
      </c>
      <c r="O13" s="17">
        <f>IF('[7]Evaluación de Controles'!H39="X",IF(M13&gt;75,IF(H13&gt;2,H13-2,IF(H13&gt;1,H13-1,H13)),IF(M13&gt;50,IF(H13&gt;1,H13-1,H13),H13)),H13)</f>
        <v>1</v>
      </c>
      <c r="P13" s="20" t="str">
        <f>INDEX([7]Listas!$L$4:$P$8,N13,O13)</f>
        <v>MODERADA</v>
      </c>
      <c r="Q13" s="19"/>
      <c r="R13" s="17" t="s">
        <v>686</v>
      </c>
      <c r="S13" s="18" t="s">
        <v>191</v>
      </c>
      <c r="T13" s="17" t="s">
        <v>681</v>
      </c>
      <c r="U13" s="17" t="s">
        <v>687</v>
      </c>
      <c r="V13" s="17" t="s">
        <v>688</v>
      </c>
      <c r="W13" s="67">
        <v>0.25</v>
      </c>
      <c r="X13" s="336" t="s">
        <v>711</v>
      </c>
      <c r="Y13" s="67">
        <v>0.25</v>
      </c>
      <c r="Z13" s="336" t="s">
        <v>761</v>
      </c>
      <c r="AA13" s="67">
        <v>0.25</v>
      </c>
      <c r="AB13" s="336" t="s">
        <v>782</v>
      </c>
      <c r="AC13" s="67">
        <v>0.25</v>
      </c>
      <c r="AD13" s="352" t="s">
        <v>824</v>
      </c>
    </row>
    <row r="14" spans="1:30" s="15" customFormat="1" ht="114" hidden="1" customHeight="1">
      <c r="A14" s="23"/>
      <c r="B14" s="17"/>
      <c r="C14" s="22"/>
      <c r="D14" s="17"/>
      <c r="E14" s="17"/>
      <c r="F14" s="18"/>
      <c r="G14" s="17"/>
      <c r="H14" s="17"/>
      <c r="I14" s="20"/>
      <c r="J14" s="21"/>
      <c r="K14" s="19"/>
      <c r="L14" s="44"/>
      <c r="M14" s="17"/>
      <c r="N14" s="17"/>
      <c r="O14" s="17"/>
      <c r="P14" s="20"/>
      <c r="Q14" s="19"/>
      <c r="R14" s="17"/>
      <c r="S14" s="18"/>
      <c r="T14" s="17"/>
      <c r="U14" s="17"/>
      <c r="V14" s="17"/>
    </row>
    <row r="15" spans="1:30" s="15" customFormat="1" ht="97.5" hidden="1" customHeight="1">
      <c r="A15" s="23"/>
      <c r="B15" s="17"/>
      <c r="C15" s="22"/>
      <c r="D15" s="17"/>
      <c r="E15" s="17"/>
      <c r="F15" s="18"/>
      <c r="G15" s="17"/>
      <c r="H15" s="17"/>
      <c r="I15" s="20"/>
      <c r="J15" s="21"/>
      <c r="K15" s="19"/>
      <c r="L15" s="44"/>
      <c r="M15" s="17"/>
      <c r="N15" s="17"/>
      <c r="O15" s="17"/>
      <c r="P15" s="20"/>
      <c r="Q15" s="19"/>
      <c r="R15" s="17"/>
      <c r="S15" s="18"/>
      <c r="T15" s="17"/>
      <c r="U15" s="17"/>
      <c r="V15" s="17"/>
    </row>
    <row r="16" spans="1:30">
      <c r="B16" s="9"/>
      <c r="C16" s="9"/>
      <c r="D16" s="9"/>
      <c r="E16" s="9"/>
      <c r="F16" s="9"/>
      <c r="M16" s="8"/>
    </row>
    <row r="17" spans="2:22">
      <c r="B17" s="412"/>
      <c r="C17" s="412"/>
      <c r="D17" s="412"/>
      <c r="E17" s="412"/>
      <c r="F17" s="412"/>
      <c r="G17" s="377" t="s">
        <v>6</v>
      </c>
      <c r="H17" s="377"/>
      <c r="I17" s="7">
        <f>COUNTIF(I10:I13,"BAJA")</f>
        <v>0</v>
      </c>
      <c r="M17" s="9"/>
      <c r="N17" s="377" t="s">
        <v>6</v>
      </c>
      <c r="O17" s="377"/>
      <c r="P17" s="7">
        <f>COUNTIF(P10:P13,"BAJA")</f>
        <v>0</v>
      </c>
    </row>
    <row r="18" spans="2:22">
      <c r="G18" s="377" t="s">
        <v>5</v>
      </c>
      <c r="H18" s="377"/>
      <c r="I18" s="7">
        <f>COUNTIF(I10:I13,"MODERADA")</f>
        <v>0</v>
      </c>
      <c r="N18" s="377" t="s">
        <v>5</v>
      </c>
      <c r="O18" s="377"/>
      <c r="P18" s="7">
        <f>COUNTIF(P10:P13,"MODERADA")</f>
        <v>2</v>
      </c>
      <c r="Q18" s="1"/>
      <c r="V18" s="1"/>
    </row>
    <row r="19" spans="2:22">
      <c r="B19" s="12"/>
      <c r="E19" s="12"/>
      <c r="G19" s="377" t="s">
        <v>4</v>
      </c>
      <c r="H19" s="377"/>
      <c r="I19" s="7">
        <f>COUNTIF(I10:I13,"ALTA")</f>
        <v>4</v>
      </c>
      <c r="N19" s="377" t="s">
        <v>4</v>
      </c>
      <c r="O19" s="377"/>
      <c r="P19" s="7">
        <f>COUNTIF(P10:P13,"ALTA")</f>
        <v>2</v>
      </c>
      <c r="Q19" s="1"/>
      <c r="V19" s="1"/>
    </row>
    <row r="20" spans="2:22" ht="15.75">
      <c r="B20" s="11" t="s">
        <v>3</v>
      </c>
      <c r="E20" s="10" t="s">
        <v>2</v>
      </c>
      <c r="G20" s="377" t="s">
        <v>1</v>
      </c>
      <c r="H20" s="377"/>
      <c r="I20" s="7">
        <f>COUNTIF(I10:I13,"EXTREMA")</f>
        <v>0</v>
      </c>
      <c r="N20" s="377" t="s">
        <v>1</v>
      </c>
      <c r="O20" s="377"/>
      <c r="P20" s="7">
        <f>COUNTIF(P10:P13,"EXTREMA")</f>
        <v>0</v>
      </c>
      <c r="Q20" s="1"/>
      <c r="V20" s="1"/>
    </row>
    <row r="21" spans="2:22">
      <c r="P21" s="1"/>
      <c r="Q21" s="1"/>
      <c r="V21" s="1"/>
    </row>
    <row r="22" spans="2:22" ht="15.75">
      <c r="B22" s="6"/>
      <c r="C22" s="5"/>
      <c r="P22" s="1"/>
      <c r="Q22" s="1"/>
      <c r="V22" s="1"/>
    </row>
    <row r="23" spans="2:22">
      <c r="P23" s="1"/>
      <c r="Q23" s="1"/>
      <c r="V23" s="1"/>
    </row>
    <row r="24" spans="2:22">
      <c r="P24" s="1"/>
      <c r="Q24" s="1"/>
      <c r="V24" s="1"/>
    </row>
    <row r="25" spans="2:22">
      <c r="P25" s="1"/>
      <c r="Q25" s="1"/>
      <c r="V25" s="1"/>
    </row>
    <row r="26" spans="2:22">
      <c r="P26" s="1"/>
      <c r="Q26" s="1"/>
      <c r="V26" s="1"/>
    </row>
    <row r="27" spans="2:22">
      <c r="P27" s="1"/>
      <c r="Q27" s="1"/>
      <c r="V27" s="1"/>
    </row>
    <row r="28" spans="2:22">
      <c r="P28" s="1"/>
      <c r="Q28" s="1"/>
      <c r="V28" s="1"/>
    </row>
    <row r="29" spans="2:22">
      <c r="P29" s="1"/>
      <c r="Q29" s="1"/>
      <c r="V29" s="1"/>
    </row>
    <row r="30" spans="2:22">
      <c r="P30" s="1"/>
      <c r="Q30" s="1"/>
      <c r="V30" s="1"/>
    </row>
    <row r="31" spans="2:22">
      <c r="P31" s="1"/>
      <c r="Q31" s="1"/>
      <c r="V31" s="1"/>
    </row>
    <row r="32" spans="2:22">
      <c r="P32" s="1"/>
      <c r="Q32" s="1"/>
      <c r="V32" s="1"/>
    </row>
    <row r="33" spans="9:22">
      <c r="P33" s="1"/>
      <c r="Q33" s="1"/>
      <c r="V33" s="1"/>
    </row>
    <row r="34" spans="9:22">
      <c r="I34" s="1"/>
      <c r="J34" s="1"/>
      <c r="K34" s="1"/>
      <c r="P34" s="1"/>
      <c r="Q34" s="1"/>
      <c r="V34" s="1"/>
    </row>
    <row r="35" spans="9:22">
      <c r="I35" s="1"/>
      <c r="J35" s="1"/>
      <c r="K35" s="1"/>
      <c r="P35" s="1"/>
      <c r="Q35" s="1"/>
      <c r="V35" s="1"/>
    </row>
    <row r="36" spans="9:22">
      <c r="I36" s="1"/>
      <c r="J36" s="1"/>
      <c r="K36" s="1"/>
      <c r="P36" s="1"/>
      <c r="Q36" s="1"/>
      <c r="V36" s="1"/>
    </row>
    <row r="37" spans="9:22">
      <c r="I37" s="1"/>
      <c r="J37" s="1"/>
      <c r="K37" s="1"/>
      <c r="P37" s="1"/>
      <c r="Q37" s="1"/>
      <c r="V37" s="1"/>
    </row>
    <row r="38" spans="9:22">
      <c r="I38" s="1"/>
      <c r="J38" s="1"/>
      <c r="K38" s="1"/>
      <c r="P38" s="1"/>
      <c r="Q38" s="1"/>
      <c r="V38" s="1"/>
    </row>
    <row r="39" spans="9:22">
      <c r="I39" s="1"/>
      <c r="J39" s="1"/>
      <c r="K39" s="1"/>
      <c r="P39" s="1"/>
      <c r="Q39" s="1"/>
      <c r="V39" s="1"/>
    </row>
    <row r="40" spans="9:22">
      <c r="I40" s="1"/>
      <c r="J40" s="1"/>
      <c r="K40" s="1"/>
      <c r="P40" s="1"/>
      <c r="Q40" s="1"/>
      <c r="V40" s="1"/>
    </row>
    <row r="41" spans="9:22">
      <c r="I41" s="1"/>
      <c r="J41" s="1"/>
      <c r="K41" s="1"/>
      <c r="P41" s="1"/>
      <c r="Q41" s="1"/>
      <c r="V41" s="1"/>
    </row>
    <row r="42" spans="9:22">
      <c r="I42" s="1"/>
      <c r="J42" s="1"/>
      <c r="K42" s="1"/>
      <c r="P42" s="1"/>
      <c r="Q42" s="1"/>
      <c r="V42" s="1"/>
    </row>
    <row r="43" spans="9:22">
      <c r="I43" s="1"/>
      <c r="J43" s="1"/>
      <c r="K43" s="1"/>
      <c r="P43" s="1"/>
      <c r="Q43" s="1"/>
      <c r="V43" s="1"/>
    </row>
    <row r="44" spans="9:22">
      <c r="I44" s="1"/>
      <c r="J44" s="1"/>
      <c r="K44" s="1"/>
      <c r="P44" s="1"/>
      <c r="Q44" s="1"/>
      <c r="V44" s="1"/>
    </row>
    <row r="45" spans="9:22">
      <c r="I45" s="1"/>
      <c r="J45" s="1"/>
      <c r="K45" s="1"/>
      <c r="P45" s="1"/>
      <c r="Q45" s="1"/>
      <c r="V45" s="1"/>
    </row>
    <row r="46" spans="9:22">
      <c r="I46" s="1"/>
      <c r="J46" s="1"/>
      <c r="K46" s="1"/>
      <c r="P46" s="1"/>
      <c r="Q46" s="1"/>
      <c r="V46" s="1"/>
    </row>
    <row r="47" spans="9:22">
      <c r="I47" s="1"/>
      <c r="J47" s="1"/>
      <c r="K47" s="1"/>
      <c r="P47" s="1"/>
      <c r="Q47" s="1"/>
      <c r="V47" s="1"/>
    </row>
    <row r="48" spans="9:22">
      <c r="I48" s="1"/>
      <c r="J48" s="1"/>
      <c r="K48" s="1"/>
      <c r="P48" s="1"/>
      <c r="Q48" s="1"/>
      <c r="V48" s="1"/>
    </row>
    <row r="49" s="1" customFormat="1"/>
    <row r="50" s="1" customFormat="1"/>
    <row r="51" s="1" customFormat="1"/>
    <row r="52" s="1" customFormat="1"/>
    <row r="53" s="1" customFormat="1"/>
    <row r="54" s="1" customFormat="1"/>
    <row r="55" s="1" customFormat="1"/>
    <row r="56" s="1" customFormat="1"/>
    <row r="57" s="1" customFormat="1"/>
  </sheetData>
  <mergeCells count="39">
    <mergeCell ref="AA8:AB8"/>
    <mergeCell ref="AC8:AD8"/>
    <mergeCell ref="G20:H20"/>
    <mergeCell ref="N20:O20"/>
    <mergeCell ref="G18:H18"/>
    <mergeCell ref="N18:O18"/>
    <mergeCell ref="G19:H19"/>
    <mergeCell ref="N19:O19"/>
    <mergeCell ref="P8:P9"/>
    <mergeCell ref="Q8:Q9"/>
    <mergeCell ref="D5:E5"/>
    <mergeCell ref="F5:Q5"/>
    <mergeCell ref="R5:S5"/>
    <mergeCell ref="R8:R9"/>
    <mergeCell ref="B17:F17"/>
    <mergeCell ref="G17:H17"/>
    <mergeCell ref="N17:O17"/>
    <mergeCell ref="S8:S9"/>
    <mergeCell ref="F8:F9"/>
    <mergeCell ref="G8:H8"/>
    <mergeCell ref="I8:I9"/>
    <mergeCell ref="J8:J9"/>
    <mergeCell ref="D6:E6"/>
    <mergeCell ref="F6:V6"/>
    <mergeCell ref="B8:B9"/>
    <mergeCell ref="C8:C9"/>
    <mergeCell ref="D8:D9"/>
    <mergeCell ref="E8:E9"/>
    <mergeCell ref="K8:L8"/>
    <mergeCell ref="M8:M9"/>
    <mergeCell ref="N8:O8"/>
    <mergeCell ref="F1:V1"/>
    <mergeCell ref="F2:V2"/>
    <mergeCell ref="Y8:Z8"/>
    <mergeCell ref="W8:X8"/>
    <mergeCell ref="T5:V5"/>
    <mergeCell ref="V8:V9"/>
    <mergeCell ref="T8:T9"/>
    <mergeCell ref="U8:U9"/>
  </mergeCells>
  <conditionalFormatting sqref="F7:G7 G10:H15">
    <cfRule type="colorScale" priority="68">
      <colorScale>
        <cfvo type="num" val="1"/>
        <cfvo type="num" val="3"/>
        <cfvo type="num" val="5"/>
        <color theme="6" tint="-0.499984740745262"/>
        <color rgb="FFFFFF00"/>
        <color rgb="FFC00000"/>
      </colorScale>
    </cfRule>
  </conditionalFormatting>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G17:G20">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fRule type="colorScale" priority="48">
      <colorScale>
        <cfvo type="num" val="1"/>
        <cfvo type="num" val="3"/>
        <cfvo type="num" val="5"/>
        <color theme="6" tint="-0.499984740745262"/>
        <color rgb="FFFFFF00"/>
        <color rgb="FFC00000"/>
      </colorScale>
    </cfRule>
  </conditionalFormatting>
  <conditionalFormatting sqref="G8:H9 N8:O9">
    <cfRule type="colorScale" priority="6">
      <colorScale>
        <cfvo type="num" val="1"/>
        <cfvo type="num" val="3"/>
        <cfvo type="num" val="5"/>
        <color theme="6" tint="-0.499984740745262"/>
        <color rgb="FFFFFF00"/>
        <color rgb="FFC00000"/>
      </colorScale>
    </cfRule>
  </conditionalFormatting>
  <conditionalFormatting sqref="I7:I9 P7:P9">
    <cfRule type="cellIs" dxfId="130" priority="7" operator="equal">
      <formula>"EXTREMA"</formula>
    </cfRule>
    <cfRule type="cellIs" dxfId="129" priority="8" operator="equal">
      <formula>"ALTA"</formula>
    </cfRule>
    <cfRule type="cellIs" dxfId="128" priority="9" operator="equal">
      <formula>"MODERADA"</formula>
    </cfRule>
    <cfRule type="cellIs" dxfId="127" priority="10" operator="equal">
      <formula>"BAJA"</formula>
    </cfRule>
  </conditionalFormatting>
  <conditionalFormatting sqref="I10:I15">
    <cfRule type="cellIs" dxfId="126" priority="16" operator="equal">
      <formula>"EXTREMA"</formula>
    </cfRule>
    <cfRule type="cellIs" dxfId="125" priority="17" operator="equal">
      <formula>"ALTA"</formula>
    </cfRule>
    <cfRule type="cellIs" dxfId="124" priority="18" operator="equal">
      <formula>"MODERADA"</formula>
    </cfRule>
    <cfRule type="cellIs" dxfId="123" priority="19" operator="equal">
      <formula>"BAJA"</formula>
    </cfRule>
  </conditionalFormatting>
  <conditionalFormatting sqref="I16:I1048576">
    <cfRule type="cellIs" dxfId="122" priority="44" operator="equal">
      <formula>"EXTREMA"</formula>
    </cfRule>
    <cfRule type="cellIs" dxfId="121" priority="45" operator="equal">
      <formula>"ALTA"</formula>
    </cfRule>
    <cfRule type="cellIs" dxfId="120" priority="46" operator="equal">
      <formula>"MODERADA"</formula>
    </cfRule>
    <cfRule type="cellIs" dxfId="119" priority="47" operator="equal">
      <formula>"BAJA"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conditionalFormatting sqref="L3 S3">
    <cfRule type="cellIs" dxfId="118" priority="2" operator="equal">
      <formula>"EXTREMA"</formula>
    </cfRule>
    <cfRule type="cellIs" dxfId="117" priority="3" operator="equal">
      <formula>"ALTA"</formula>
    </cfRule>
    <cfRule type="cellIs" dxfId="116" priority="4" operator="equal">
      <formula>"MODERADA"</formula>
    </cfRule>
    <cfRule type="cellIs" dxfId="115" priority="5" operator="equal">
      <formula>"BAJA"</formula>
    </cfRule>
  </conditionalFormatting>
  <conditionalFormatting sqref="N17:N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onditionalFormatting>
  <conditionalFormatting sqref="N10:O15">
    <cfRule type="colorScale" priority="11">
      <colorScale>
        <cfvo type="num" val="1"/>
        <cfvo type="num" val="3"/>
        <cfvo type="num" val="5"/>
        <color theme="6" tint="-0.499984740745262"/>
        <color rgb="FFFFFF00"/>
        <color rgb="FFC00000"/>
      </colorScale>
    </cfRule>
  </conditionalFormatting>
  <conditionalFormatting sqref="P10:P15">
    <cfRule type="cellIs" dxfId="114" priority="15" operator="equal">
      <formula>"BAJA"</formula>
    </cfRule>
    <cfRule type="cellIs" dxfId="113" priority="14" operator="equal">
      <formula>"MODERADA"</formula>
    </cfRule>
    <cfRule type="cellIs" dxfId="112" priority="13" operator="equal">
      <formula>"ALTA"</formula>
    </cfRule>
    <cfRule type="cellIs" dxfId="111" priority="12" operator="equal">
      <formula>"EXTREMA"</formula>
    </cfRule>
  </conditionalFormatting>
  <conditionalFormatting sqref="P16:P1048576">
    <cfRule type="cellIs" dxfId="110" priority="20" operator="equal">
      <formula>"EXTREMA"</formula>
    </cfRule>
    <cfRule type="cellIs" dxfId="109" priority="21" operator="equal">
      <formula>"ALTA"</formula>
    </cfRule>
    <cfRule type="cellIs" dxfId="108" priority="22" operator="equal">
      <formula>"MODERADA"</formula>
    </cfRule>
    <cfRule type="cellIs" dxfId="107" priority="23" operator="equal">
      <formula>"BAJA"</formula>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fitToPage="1"/>
  </sheetPr>
  <dimension ref="A1:BE58"/>
  <sheetViews>
    <sheetView showGridLines="0" topLeftCell="S15" zoomScale="70" zoomScaleNormal="70" workbookViewId="0">
      <selection activeCell="AD11" sqref="AD11"/>
    </sheetView>
  </sheetViews>
  <sheetFormatPr baseColWidth="10" defaultColWidth="11.42578125" defaultRowHeight="12"/>
  <cols>
    <col min="1" max="1" width="28.855468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5703125" style="2" bestFit="1" customWidth="1"/>
    <col min="22" max="22" width="17.140625" style="1" hidden="1" customWidth="1"/>
    <col min="23" max="23" width="65.85546875" style="1" hidden="1" customWidth="1"/>
    <col min="24" max="24" width="13.5703125" style="1" hidden="1" customWidth="1"/>
    <col min="25" max="25" width="79" style="1" hidden="1" customWidth="1"/>
    <col min="26" max="26" width="14.85546875" style="1" bestFit="1" customWidth="1"/>
    <col min="27" max="27" width="71.5703125" style="1" customWidth="1"/>
    <col min="28" max="28" width="17.140625" style="1" bestFit="1" customWidth="1"/>
    <col min="29" max="29" width="65" style="1" customWidth="1"/>
    <col min="30" max="16384" width="11.42578125" style="1"/>
  </cols>
  <sheetData>
    <row r="1" spans="1:57" ht="20.25" customHeight="1">
      <c r="B1" s="43"/>
      <c r="C1" s="43"/>
      <c r="D1" s="43"/>
      <c r="E1" s="356" t="s">
        <v>318</v>
      </c>
      <c r="F1" s="356"/>
      <c r="G1" s="356"/>
      <c r="H1" s="356"/>
      <c r="I1" s="356"/>
      <c r="J1" s="356"/>
      <c r="K1" s="356"/>
      <c r="L1" s="356"/>
      <c r="M1" s="356"/>
      <c r="N1" s="356"/>
      <c r="O1" s="356"/>
      <c r="P1" s="356"/>
      <c r="Q1" s="356"/>
      <c r="R1" s="356"/>
      <c r="S1" s="356"/>
      <c r="T1" s="356"/>
      <c r="U1" s="356"/>
    </row>
    <row r="2" spans="1:57" ht="32.25" customHeight="1">
      <c r="B2" s="43"/>
      <c r="C2" s="43"/>
      <c r="D2" s="43"/>
      <c r="E2" s="356" t="s">
        <v>319</v>
      </c>
      <c r="F2" s="356"/>
      <c r="G2" s="356"/>
      <c r="H2" s="356"/>
      <c r="I2" s="356"/>
      <c r="J2" s="356"/>
      <c r="K2" s="356"/>
      <c r="L2" s="356"/>
      <c r="M2" s="356"/>
      <c r="N2" s="356"/>
      <c r="O2" s="356"/>
      <c r="P2" s="356"/>
      <c r="Q2" s="356"/>
      <c r="R2" s="356"/>
      <c r="S2" s="356"/>
      <c r="T2" s="356"/>
      <c r="U2" s="356"/>
    </row>
    <row r="3" spans="1:57" ht="41.25" customHeight="1">
      <c r="B3" s="43"/>
      <c r="C3" s="43"/>
      <c r="D3" s="43"/>
      <c r="G3" s="36"/>
      <c r="H3" s="36"/>
      <c r="I3" s="36"/>
      <c r="J3" s="36"/>
      <c r="K3" s="37"/>
      <c r="L3" s="36"/>
      <c r="M3" s="36"/>
      <c r="N3" s="36"/>
      <c r="O3" s="36"/>
      <c r="P3" s="1"/>
      <c r="R3" s="3"/>
      <c r="S3" s="3"/>
      <c r="U3" s="1"/>
    </row>
    <row r="4" spans="1:57" ht="11.25" customHeight="1">
      <c r="B4" s="38"/>
      <c r="C4" s="38"/>
      <c r="D4" s="59"/>
      <c r="E4" s="59"/>
      <c r="F4" s="59"/>
      <c r="G4" s="59"/>
      <c r="H4" s="59"/>
      <c r="I4" s="59"/>
      <c r="J4" s="59"/>
      <c r="K4" s="59"/>
      <c r="L4" s="59"/>
      <c r="M4" s="59"/>
      <c r="N4" s="59"/>
      <c r="O4" s="59"/>
      <c r="P4" s="59"/>
      <c r="Q4" s="59"/>
      <c r="R4" s="59"/>
      <c r="S4" s="59"/>
      <c r="T4" s="59"/>
      <c r="U4" s="38"/>
    </row>
    <row r="5" spans="1:57" ht="13.5" customHeight="1" thickBot="1">
      <c r="D5" s="36"/>
      <c r="E5" s="36"/>
      <c r="F5" s="36"/>
      <c r="G5" s="36"/>
      <c r="H5" s="37"/>
      <c r="I5" s="36"/>
      <c r="J5" s="36"/>
      <c r="K5" s="36"/>
      <c r="L5" s="36"/>
    </row>
    <row r="6" spans="1:57" s="15" customFormat="1" ht="24" customHeight="1">
      <c r="A6" s="13"/>
      <c r="D6" s="283" t="s">
        <v>66</v>
      </c>
      <c r="E6" s="420" t="s">
        <v>136</v>
      </c>
      <c r="F6" s="420"/>
      <c r="G6" s="420"/>
      <c r="H6" s="420"/>
      <c r="I6" s="420"/>
      <c r="J6" s="420"/>
      <c r="K6" s="420"/>
      <c r="L6" s="420"/>
      <c r="M6" s="420"/>
      <c r="N6" s="420"/>
      <c r="O6" s="420"/>
      <c r="P6" s="420"/>
      <c r="Q6" s="421" t="s">
        <v>64</v>
      </c>
      <c r="R6" s="421"/>
      <c r="S6" s="422">
        <v>2023</v>
      </c>
      <c r="T6" s="422"/>
      <c r="U6" s="423"/>
    </row>
    <row r="7" spans="1:57" s="15" customFormat="1" ht="38.25" customHeight="1" thickBot="1">
      <c r="A7" s="13"/>
      <c r="D7" s="284" t="s">
        <v>63</v>
      </c>
      <c r="E7" s="428" t="s">
        <v>135</v>
      </c>
      <c r="F7" s="428"/>
      <c r="G7" s="428"/>
      <c r="H7" s="428"/>
      <c r="I7" s="428"/>
      <c r="J7" s="428"/>
      <c r="K7" s="428"/>
      <c r="L7" s="428"/>
      <c r="M7" s="428"/>
      <c r="N7" s="428"/>
      <c r="O7" s="428"/>
      <c r="P7" s="428"/>
      <c r="Q7" s="428"/>
      <c r="R7" s="428"/>
      <c r="S7" s="428"/>
      <c r="T7" s="428"/>
      <c r="U7" s="429"/>
    </row>
    <row r="8" spans="1:57" s="15" customFormat="1" ht="15">
      <c r="A8" s="13"/>
      <c r="B8" s="34"/>
      <c r="C8" s="34"/>
      <c r="H8" s="33"/>
      <c r="I8" s="25"/>
      <c r="J8" s="25"/>
      <c r="O8" s="33"/>
      <c r="P8" s="33"/>
      <c r="U8" s="33"/>
    </row>
    <row r="9" spans="1:57" s="25" customFormat="1" ht="30" customHeight="1">
      <c r="A9" s="13"/>
      <c r="B9" s="357" t="s">
        <v>61</v>
      </c>
      <c r="C9" s="357" t="s">
        <v>60</v>
      </c>
      <c r="D9" s="357" t="s">
        <v>58</v>
      </c>
      <c r="E9" s="358" t="s">
        <v>57</v>
      </c>
      <c r="F9" s="357" t="s">
        <v>56</v>
      </c>
      <c r="G9" s="357"/>
      <c r="H9" s="363" t="s">
        <v>51</v>
      </c>
      <c r="I9" s="361" t="s">
        <v>55</v>
      </c>
      <c r="J9" s="392" t="s">
        <v>54</v>
      </c>
      <c r="K9" s="393"/>
      <c r="L9" s="359" t="s">
        <v>53</v>
      </c>
      <c r="M9" s="357" t="s">
        <v>52</v>
      </c>
      <c r="N9" s="357"/>
      <c r="O9" s="363" t="s">
        <v>51</v>
      </c>
      <c r="P9" s="358" t="s">
        <v>50</v>
      </c>
      <c r="Q9" s="357" t="s">
        <v>49</v>
      </c>
      <c r="R9" s="391" t="s">
        <v>48</v>
      </c>
      <c r="S9" s="357" t="s">
        <v>47</v>
      </c>
      <c r="T9" s="361" t="s">
        <v>46</v>
      </c>
      <c r="U9" s="357" t="s">
        <v>45</v>
      </c>
      <c r="V9" s="384" t="s">
        <v>649</v>
      </c>
      <c r="W9" s="384"/>
      <c r="X9" s="384" t="s">
        <v>735</v>
      </c>
      <c r="Y9" s="384"/>
      <c r="Z9" s="384" t="s">
        <v>653</v>
      </c>
      <c r="AA9" s="384"/>
      <c r="AB9" s="384" t="s">
        <v>654</v>
      </c>
      <c r="AC9" s="384"/>
    </row>
    <row r="10" spans="1:57" s="25" customFormat="1" ht="98.25" customHeight="1">
      <c r="A10" s="13"/>
      <c r="B10" s="357"/>
      <c r="C10" s="357"/>
      <c r="D10" s="357"/>
      <c r="E10" s="358"/>
      <c r="F10" s="32" t="s">
        <v>41</v>
      </c>
      <c r="G10" s="31" t="s">
        <v>40</v>
      </c>
      <c r="H10" s="364"/>
      <c r="I10" s="362"/>
      <c r="J10" s="30" t="s">
        <v>43</v>
      </c>
      <c r="K10" s="29" t="s">
        <v>42</v>
      </c>
      <c r="L10" s="360"/>
      <c r="M10" s="28" t="s">
        <v>41</v>
      </c>
      <c r="N10" s="27" t="s">
        <v>40</v>
      </c>
      <c r="O10" s="364"/>
      <c r="P10" s="358"/>
      <c r="Q10" s="357"/>
      <c r="R10" s="391"/>
      <c r="S10" s="357"/>
      <c r="T10" s="362"/>
      <c r="U10" s="357"/>
      <c r="V10" s="26" t="s">
        <v>626</v>
      </c>
      <c r="W10" s="26" t="s">
        <v>39</v>
      </c>
      <c r="X10" s="26" t="s">
        <v>626</v>
      </c>
      <c r="Y10" s="26" t="s">
        <v>39</v>
      </c>
      <c r="Z10" s="26" t="s">
        <v>626</v>
      </c>
      <c r="AA10" s="26" t="s">
        <v>39</v>
      </c>
      <c r="AB10" s="26" t="s">
        <v>626</v>
      </c>
      <c r="AC10" s="26" t="s">
        <v>39</v>
      </c>
    </row>
    <row r="11" spans="1:57" s="15" customFormat="1" ht="233.25" customHeight="1">
      <c r="A11" s="23"/>
      <c r="B11" s="17" t="s">
        <v>243</v>
      </c>
      <c r="C11" s="22" t="s">
        <v>134</v>
      </c>
      <c r="D11" s="17" t="s">
        <v>133</v>
      </c>
      <c r="E11" s="18" t="s">
        <v>74</v>
      </c>
      <c r="F11" s="17">
        <v>1</v>
      </c>
      <c r="G11" s="17">
        <v>3</v>
      </c>
      <c r="H11" s="20" t="str">
        <f>INDEX([5]Listas!$L$4:$P$8,F11,G11)</f>
        <v>MODERADA</v>
      </c>
      <c r="I11" s="21" t="s">
        <v>132</v>
      </c>
      <c r="J11" s="19" t="s">
        <v>12</v>
      </c>
      <c r="K11" s="19" t="str">
        <f>IF('[5]Evaluación de Controles'!F40="X","Probabilidad",IF('[5]Evaluación de Controles'!H40="X","Impacto",))</f>
        <v>Probabilidad</v>
      </c>
      <c r="L11" s="17">
        <f>'[5]Evaluación de Controles'!X40</f>
        <v>70</v>
      </c>
      <c r="M11" s="17">
        <f>IF('[5]Evaluación de Controles'!F40="X",IF(L11&gt;75,IF(F11&gt;2,F11-2,IF(F11&gt;1,F11-1,F11)),IF(L11&gt;50,IF(F11&gt;1,F11-1,F11),F11)),F11)</f>
        <v>1</v>
      </c>
      <c r="N11" s="17">
        <f>IF('[5]Evaluación de Controles'!H40="X",IF(L11&gt;75,IF(G11&gt;2,G11-2,IF(G11&gt;1,G11-1,G11)),IF(L11&gt;50,IF(G11&gt;1,G11-1,G11),G11)),G11)</f>
        <v>3</v>
      </c>
      <c r="O11" s="20" t="str">
        <f>INDEX([5]Listas!$L$4:$P$8,M11,N11)</f>
        <v>MODERADA</v>
      </c>
      <c r="P11" s="19" t="s">
        <v>96</v>
      </c>
      <c r="Q11" s="17" t="s">
        <v>131</v>
      </c>
      <c r="R11" s="18" t="s">
        <v>116</v>
      </c>
      <c r="S11" s="17" t="s">
        <v>115</v>
      </c>
      <c r="T11" s="17" t="s">
        <v>124</v>
      </c>
      <c r="U11" s="17" t="s">
        <v>130</v>
      </c>
      <c r="V11" s="273">
        <v>1</v>
      </c>
      <c r="W11" s="335" t="s">
        <v>706</v>
      </c>
      <c r="X11" s="273">
        <v>1</v>
      </c>
      <c r="Y11" s="335" t="s">
        <v>756</v>
      </c>
      <c r="Z11" s="273">
        <v>1</v>
      </c>
      <c r="AA11" s="335" t="s">
        <v>788</v>
      </c>
      <c r="AB11" s="273">
        <v>1</v>
      </c>
      <c r="AC11" s="353" t="s">
        <v>825</v>
      </c>
    </row>
    <row r="12" spans="1:57" s="15" customFormat="1" ht="186" customHeight="1">
      <c r="A12" s="23"/>
      <c r="B12" s="17" t="s">
        <v>129</v>
      </c>
      <c r="C12" s="22" t="s">
        <v>128</v>
      </c>
      <c r="D12" s="17" t="s">
        <v>127</v>
      </c>
      <c r="E12" s="18" t="s">
        <v>74</v>
      </c>
      <c r="F12" s="17">
        <v>2</v>
      </c>
      <c r="G12" s="17">
        <v>4</v>
      </c>
      <c r="H12" s="20" t="str">
        <f>INDEX([5]Listas!$L$4:$P$8,F12,G12)</f>
        <v>ALTA</v>
      </c>
      <c r="I12" s="21" t="s">
        <v>126</v>
      </c>
      <c r="J12" s="19" t="s">
        <v>20</v>
      </c>
      <c r="K12" s="19" t="str">
        <f>IF('[5]Evaluación de Controles'!F42="X","Probabilidad",IF('[5]Evaluación de Controles'!H42="X","Impacto",))</f>
        <v>Probabilidad</v>
      </c>
      <c r="L12" s="17">
        <f>'[5]Evaluación de Controles'!X41</f>
        <v>40</v>
      </c>
      <c r="M12" s="17">
        <f>IF('[5]Evaluación de Controles'!F41="X",IF(L12&gt;75,IF(F12&gt;2,F12-2,IF(F12&gt;1,F12-1,F12)),IF(L12&gt;50,IF(F12&gt;1,F12-1,F12),F12)),F12)</f>
        <v>2</v>
      </c>
      <c r="N12" s="17">
        <f>IF('[5]Evaluación de Controles'!H41="X",IF(L12&gt;75,IF(G12&gt;2,G12-2,IF(G12&gt;1,G12-1,G12)),IF(L12&gt;50,IF(G12&gt;1,G12-1,G12),G12)),G12)</f>
        <v>4</v>
      </c>
      <c r="O12" s="20" t="str">
        <f>INDEX([5]Listas!$L$4:$P$8,M12,N12)</f>
        <v>ALTA</v>
      </c>
      <c r="P12" s="19" t="s">
        <v>118</v>
      </c>
      <c r="Q12" s="17" t="s">
        <v>125</v>
      </c>
      <c r="R12" s="18" t="s">
        <v>116</v>
      </c>
      <c r="S12" s="17" t="s">
        <v>115</v>
      </c>
      <c r="T12" s="17" t="s">
        <v>124</v>
      </c>
      <c r="U12" s="17" t="s">
        <v>123</v>
      </c>
      <c r="V12" s="273">
        <v>1</v>
      </c>
      <c r="W12" s="337" t="s">
        <v>707</v>
      </c>
      <c r="X12" s="273">
        <v>1</v>
      </c>
      <c r="Y12" s="337" t="s">
        <v>755</v>
      </c>
      <c r="Z12" s="273">
        <v>1</v>
      </c>
      <c r="AA12" s="337" t="s">
        <v>789</v>
      </c>
      <c r="AB12" s="273">
        <v>1</v>
      </c>
      <c r="AC12" s="354" t="s">
        <v>828</v>
      </c>
    </row>
    <row r="13" spans="1:57" s="15" customFormat="1" ht="116.25" customHeight="1">
      <c r="A13" s="23"/>
      <c r="B13" s="17" t="s">
        <v>122</v>
      </c>
      <c r="C13" s="22" t="s">
        <v>121</v>
      </c>
      <c r="D13" s="17" t="s">
        <v>120</v>
      </c>
      <c r="E13" s="18" t="s">
        <v>74</v>
      </c>
      <c r="F13" s="17">
        <v>3</v>
      </c>
      <c r="G13" s="17">
        <v>3</v>
      </c>
      <c r="H13" s="20" t="str">
        <f>INDEX([5]Listas!$L$4:$P$8,F13,G13)</f>
        <v>ALTA</v>
      </c>
      <c r="I13" s="21" t="s">
        <v>119</v>
      </c>
      <c r="J13" s="19" t="s">
        <v>20</v>
      </c>
      <c r="K13" s="19" t="str">
        <f>IF('[5]Evaluación de Controles'!F43="X","Probabilidad",IF('[5]Evaluación de Controles'!H43="X","Impacto",))</f>
        <v>Probabilidad</v>
      </c>
      <c r="L13" s="17">
        <f>'[5]Evaluación de Controles'!X42</f>
        <v>70</v>
      </c>
      <c r="M13" s="17">
        <f>IF('[5]Evaluación de Controles'!F42="X",IF(L13&gt;75,IF(F13&gt;2,F13-2,IF(F13&gt;1,F13-1,F13)),IF(L13&gt;50,IF(F13&gt;1,F13-1,F13),F13)),F13)</f>
        <v>2</v>
      </c>
      <c r="N13" s="17">
        <f>IF('[5]Evaluación de Controles'!H42="X",IF(L13&gt;75,IF(G13&gt;2,G13-2,IF(G13&gt;1,G13-1,G13)),IF(L13&gt;50,IF(G13&gt;1,G13-1,G13),G13)),G13)</f>
        <v>3</v>
      </c>
      <c r="O13" s="20" t="str">
        <f>INDEX([5]Listas!$L$4:$P$8,M13,N13)</f>
        <v>MODERADA</v>
      </c>
      <c r="P13" s="19" t="s">
        <v>118</v>
      </c>
      <c r="Q13" s="17" t="s">
        <v>117</v>
      </c>
      <c r="R13" s="18" t="s">
        <v>116</v>
      </c>
      <c r="S13" s="17" t="s">
        <v>115</v>
      </c>
      <c r="T13" s="17" t="s">
        <v>114</v>
      </c>
      <c r="U13" s="17" t="s">
        <v>113</v>
      </c>
      <c r="V13" s="273">
        <v>1</v>
      </c>
      <c r="W13" s="338" t="s">
        <v>704</v>
      </c>
      <c r="X13" s="273">
        <v>1</v>
      </c>
      <c r="Y13" s="347" t="s">
        <v>763</v>
      </c>
      <c r="Z13" s="273">
        <v>1</v>
      </c>
      <c r="AA13" s="347" t="s">
        <v>800</v>
      </c>
      <c r="AB13" s="273">
        <v>1</v>
      </c>
      <c r="AC13" s="355" t="s">
        <v>826</v>
      </c>
    </row>
    <row r="14" spans="1:57" s="15" customFormat="1" ht="24.75" hidden="1" customHeight="1">
      <c r="A14" s="23"/>
      <c r="B14" s="17"/>
      <c r="C14" s="22"/>
      <c r="D14" s="17"/>
      <c r="E14" s="18"/>
      <c r="F14" s="17"/>
      <c r="G14" s="17"/>
      <c r="H14" s="20"/>
      <c r="I14" s="21"/>
      <c r="J14" s="19"/>
      <c r="K14" s="19"/>
      <c r="L14" s="17"/>
      <c r="M14" s="17"/>
      <c r="N14" s="17"/>
      <c r="O14" s="20"/>
      <c r="P14" s="19"/>
      <c r="Q14" s="17"/>
      <c r="R14" s="18"/>
      <c r="S14" s="17"/>
      <c r="T14" s="17"/>
      <c r="U14" s="17"/>
      <c r="V14" s="85"/>
      <c r="W14" s="85"/>
      <c r="X14" s="273"/>
      <c r="Y14" s="85"/>
      <c r="Z14" s="273"/>
      <c r="AA14" s="320"/>
      <c r="AB14" s="273">
        <v>1</v>
      </c>
      <c r="AC14" s="320"/>
    </row>
    <row r="15" spans="1:57" ht="110.25">
      <c r="A15" s="325"/>
      <c r="B15" s="324" t="s">
        <v>613</v>
      </c>
      <c r="C15" s="289" t="s">
        <v>614</v>
      </c>
      <c r="D15" s="282" t="s">
        <v>615</v>
      </c>
      <c r="E15" s="281" t="s">
        <v>74</v>
      </c>
      <c r="F15" s="282">
        <v>2</v>
      </c>
      <c r="G15" s="282">
        <v>3</v>
      </c>
      <c r="H15" s="279" t="s">
        <v>450</v>
      </c>
      <c r="I15" s="290" t="s">
        <v>616</v>
      </c>
      <c r="J15" s="280" t="s">
        <v>20</v>
      </c>
      <c r="K15" s="280" t="s">
        <v>41</v>
      </c>
      <c r="L15" s="282">
        <v>70</v>
      </c>
      <c r="M15" s="282">
        <v>3</v>
      </c>
      <c r="N15" s="282">
        <v>3</v>
      </c>
      <c r="O15" s="279" t="s">
        <v>450</v>
      </c>
      <c r="P15" s="280" t="s">
        <v>118</v>
      </c>
      <c r="Q15" s="282" t="s">
        <v>617</v>
      </c>
      <c r="R15" s="281" t="s">
        <v>618</v>
      </c>
      <c r="S15" s="282" t="s">
        <v>115</v>
      </c>
      <c r="T15" s="282" t="s">
        <v>619</v>
      </c>
      <c r="U15" s="282" t="s">
        <v>620</v>
      </c>
      <c r="V15" s="291">
        <v>1</v>
      </c>
      <c r="W15" s="339" t="s">
        <v>705</v>
      </c>
      <c r="X15" s="273">
        <v>1</v>
      </c>
      <c r="Y15" s="339" t="s">
        <v>737</v>
      </c>
      <c r="Z15" s="273">
        <v>1</v>
      </c>
      <c r="AA15" s="339" t="s">
        <v>790</v>
      </c>
      <c r="AB15" s="273">
        <v>1</v>
      </c>
      <c r="AC15" s="339" t="s">
        <v>827</v>
      </c>
    </row>
    <row r="16" spans="1:57" s="292" customFormat="1" ht="26.25" customHeight="1">
      <c r="A16" s="1"/>
      <c r="B16" s="293"/>
      <c r="C16" s="294"/>
      <c r="D16" s="293"/>
      <c r="E16" s="295"/>
      <c r="F16" s="293"/>
      <c r="G16" s="293"/>
      <c r="H16" s="300"/>
      <c r="I16" s="296"/>
      <c r="J16" s="297"/>
      <c r="K16" s="297"/>
      <c r="L16" s="293"/>
      <c r="M16" s="293"/>
      <c r="N16" s="293"/>
      <c r="O16" s="300"/>
      <c r="P16" s="297"/>
      <c r="Q16" s="293"/>
      <c r="R16" s="295"/>
      <c r="S16" s="293"/>
      <c r="T16" s="293"/>
      <c r="U16" s="293"/>
      <c r="V16" s="298"/>
      <c r="W16" s="299"/>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2:21">
      <c r="B17" s="9"/>
      <c r="C17" s="9"/>
      <c r="D17" s="9"/>
      <c r="E17" s="9"/>
      <c r="F17" s="377" t="s">
        <v>6</v>
      </c>
      <c r="G17" s="377"/>
      <c r="H17" s="7">
        <f>COUNTIF(H11:H13,"BAJA")</f>
        <v>0</v>
      </c>
      <c r="L17" s="8"/>
      <c r="M17" s="377" t="s">
        <v>6</v>
      </c>
      <c r="N17" s="377"/>
      <c r="O17" s="7">
        <f>COUNTIF(O11:O14,"BAJA")</f>
        <v>0</v>
      </c>
    </row>
    <row r="18" spans="2:21">
      <c r="B18" s="412"/>
      <c r="C18" s="412"/>
      <c r="D18" s="412"/>
      <c r="E18" s="412"/>
      <c r="F18" s="377" t="s">
        <v>5</v>
      </c>
      <c r="G18" s="377"/>
      <c r="H18" s="7">
        <f>COUNTIF(H11:H13,"MODERADA")</f>
        <v>1</v>
      </c>
      <c r="L18" s="9"/>
      <c r="M18" s="377" t="s">
        <v>5</v>
      </c>
      <c r="N18" s="377"/>
      <c r="O18" s="7">
        <f>COUNTIF(O11:O13,"MODERADA")</f>
        <v>2</v>
      </c>
    </row>
    <row r="19" spans="2:21">
      <c r="B19" s="12"/>
      <c r="D19" s="12"/>
      <c r="F19" s="377" t="s">
        <v>4</v>
      </c>
      <c r="G19" s="377"/>
      <c r="H19" s="7">
        <f>COUNTIF(H11:H13,"ALTA")</f>
        <v>2</v>
      </c>
      <c r="M19" s="377" t="s">
        <v>4</v>
      </c>
      <c r="N19" s="377"/>
      <c r="O19" s="7">
        <f>COUNTIF(O11:O13,"ALTA")</f>
        <v>1</v>
      </c>
      <c r="P19" s="1"/>
      <c r="U19" s="1"/>
    </row>
    <row r="20" spans="2:21" ht="15.75">
      <c r="B20" s="11" t="s">
        <v>3</v>
      </c>
      <c r="D20" s="10" t="s">
        <v>2</v>
      </c>
      <c r="F20" s="377" t="s">
        <v>1</v>
      </c>
      <c r="G20" s="377"/>
      <c r="H20" s="7">
        <f>COUNTIF(H11:H13,"EXTREMA")</f>
        <v>0</v>
      </c>
      <c r="M20" s="377" t="s">
        <v>1</v>
      </c>
      <c r="N20" s="377"/>
      <c r="O20" s="7">
        <f>COUNTIF(O11:O13,"EXTREMA")</f>
        <v>0</v>
      </c>
      <c r="P20" s="1"/>
      <c r="U20" s="1"/>
    </row>
    <row r="21" spans="2:21">
      <c r="L21" s="1" t="s">
        <v>0</v>
      </c>
      <c r="O21" s="1"/>
      <c r="P21" s="1"/>
      <c r="U21" s="1"/>
    </row>
    <row r="22" spans="2:21" ht="15.75">
      <c r="B22" s="6"/>
      <c r="C22" s="5"/>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pans="1:21">
      <c r="O33" s="1"/>
      <c r="P33" s="1"/>
      <c r="U33" s="1"/>
    </row>
    <row r="34" spans="1:21">
      <c r="O34" s="1"/>
      <c r="P34" s="1"/>
      <c r="U34" s="1"/>
    </row>
    <row r="35" spans="1:21">
      <c r="H35" s="1"/>
      <c r="I35" s="1"/>
      <c r="J35" s="1"/>
      <c r="O35" s="1"/>
      <c r="P35" s="1"/>
      <c r="U35" s="1"/>
    </row>
    <row r="36" spans="1:21" s="2" customFormat="1">
      <c r="A36" s="1"/>
      <c r="B36" s="1"/>
      <c r="C36" s="1"/>
      <c r="D36" s="1"/>
      <c r="E36" s="1"/>
      <c r="F36" s="1"/>
      <c r="G36" s="1"/>
      <c r="H36" s="1"/>
      <c r="I36" s="1"/>
      <c r="J36" s="1"/>
      <c r="K36" s="1"/>
      <c r="L36" s="1"/>
      <c r="M36" s="1"/>
      <c r="N36" s="1"/>
      <c r="O36" s="1"/>
      <c r="P36" s="1"/>
      <c r="Q36" s="1"/>
      <c r="R36" s="1"/>
      <c r="S36" s="1"/>
      <c r="T36" s="1"/>
      <c r="U36" s="1"/>
    </row>
    <row r="37" spans="1:21" s="2" customFormat="1">
      <c r="A37" s="1"/>
      <c r="B37" s="1"/>
      <c r="C37" s="1"/>
      <c r="D37" s="1"/>
      <c r="E37" s="1"/>
      <c r="F37" s="1"/>
      <c r="G37" s="1"/>
      <c r="H37" s="1"/>
      <c r="I37" s="1"/>
      <c r="J37" s="1"/>
      <c r="K37" s="1"/>
      <c r="L37" s="1"/>
      <c r="M37" s="1"/>
      <c r="N37" s="1"/>
      <c r="O37" s="1"/>
      <c r="P37" s="1"/>
      <c r="Q37" s="1"/>
      <c r="R37" s="1"/>
      <c r="S37" s="1"/>
      <c r="T37" s="1"/>
      <c r="U37" s="1"/>
    </row>
    <row r="38" spans="1:21" s="2" customFormat="1">
      <c r="A38" s="1"/>
      <c r="B38" s="1"/>
      <c r="C38" s="1"/>
      <c r="D38" s="1"/>
      <c r="E38" s="1"/>
      <c r="F38" s="1"/>
      <c r="G38" s="1"/>
      <c r="H38" s="1"/>
      <c r="I38" s="1"/>
      <c r="J38" s="1"/>
      <c r="K38" s="1"/>
      <c r="L38" s="1"/>
      <c r="M38" s="1"/>
      <c r="N38" s="1"/>
      <c r="O38" s="1"/>
      <c r="P38" s="1"/>
      <c r="Q38" s="1"/>
      <c r="R38" s="1"/>
      <c r="S38" s="1"/>
      <c r="T38" s="1"/>
      <c r="U38" s="1"/>
    </row>
    <row r="39" spans="1:21" s="2" customFormat="1">
      <c r="A39" s="1"/>
      <c r="B39" s="1"/>
      <c r="C39" s="1"/>
      <c r="D39" s="1"/>
      <c r="E39" s="1"/>
      <c r="F39" s="1"/>
      <c r="G39" s="1"/>
      <c r="H39" s="1"/>
      <c r="I39" s="1"/>
      <c r="J39" s="1"/>
      <c r="K39" s="1"/>
      <c r="L39" s="1"/>
      <c r="M39" s="1"/>
      <c r="N39" s="1"/>
      <c r="O39" s="1"/>
      <c r="P39" s="1"/>
      <c r="Q39" s="1"/>
      <c r="R39" s="1"/>
      <c r="S39" s="1"/>
      <c r="T39" s="1"/>
      <c r="U39" s="1"/>
    </row>
    <row r="40" spans="1:21" s="2" customFormat="1">
      <c r="A40" s="1"/>
      <c r="B40" s="1"/>
      <c r="C40" s="1"/>
      <c r="D40" s="1"/>
      <c r="E40" s="1"/>
      <c r="F40" s="1"/>
      <c r="G40" s="1"/>
      <c r="H40" s="1"/>
      <c r="I40" s="1"/>
      <c r="J40" s="1"/>
      <c r="K40" s="1"/>
      <c r="L40" s="1"/>
      <c r="M40" s="1"/>
      <c r="N40" s="1"/>
      <c r="O40" s="1"/>
      <c r="P40" s="1"/>
      <c r="Q40" s="1"/>
      <c r="R40" s="1"/>
      <c r="S40" s="1"/>
      <c r="T40" s="1"/>
      <c r="U40" s="1"/>
    </row>
    <row r="41" spans="1:21" s="2" customFormat="1">
      <c r="A41" s="1"/>
      <c r="B41" s="1"/>
      <c r="C41" s="1"/>
      <c r="D41" s="1"/>
      <c r="E41" s="1"/>
      <c r="F41" s="1"/>
      <c r="G41" s="1"/>
      <c r="H41" s="1"/>
      <c r="I41" s="1"/>
      <c r="J41" s="1"/>
      <c r="K41" s="1"/>
      <c r="L41" s="1"/>
      <c r="M41" s="1"/>
      <c r="N41" s="1"/>
      <c r="O41" s="1"/>
      <c r="P41" s="1"/>
      <c r="Q41" s="1"/>
      <c r="R41" s="1"/>
      <c r="S41" s="1"/>
      <c r="T41" s="1"/>
      <c r="U41" s="1"/>
    </row>
    <row r="42" spans="1:21" s="2" customFormat="1">
      <c r="A42" s="1"/>
      <c r="B42" s="1"/>
      <c r="C42" s="1"/>
      <c r="D42" s="1"/>
      <c r="E42" s="1"/>
      <c r="F42" s="1"/>
      <c r="G42" s="1"/>
      <c r="H42" s="1"/>
      <c r="I42" s="1"/>
      <c r="J42" s="1"/>
      <c r="K42" s="1"/>
      <c r="L42" s="1"/>
      <c r="M42" s="1"/>
      <c r="N42" s="1"/>
      <c r="O42" s="1"/>
      <c r="P42" s="1"/>
      <c r="Q42" s="1"/>
      <c r="R42" s="1"/>
      <c r="S42" s="1"/>
      <c r="T42" s="1"/>
      <c r="U42" s="1"/>
    </row>
    <row r="43" spans="1:21" s="2" customFormat="1">
      <c r="A43" s="1"/>
      <c r="B43" s="1"/>
      <c r="C43" s="1"/>
      <c r="D43" s="1"/>
      <c r="E43" s="1"/>
      <c r="F43" s="1"/>
      <c r="G43" s="1"/>
      <c r="H43" s="1"/>
      <c r="I43" s="1"/>
      <c r="J43" s="1"/>
      <c r="K43" s="1"/>
      <c r="L43" s="1"/>
      <c r="M43" s="1"/>
      <c r="N43" s="1"/>
      <c r="O43" s="1"/>
      <c r="P43" s="1"/>
      <c r="Q43" s="1"/>
      <c r="R43" s="1"/>
      <c r="S43" s="1"/>
      <c r="T43" s="1"/>
      <c r="U43" s="1"/>
    </row>
    <row r="44" spans="1:21" s="2" customFormat="1">
      <c r="A44" s="1"/>
      <c r="B44" s="1"/>
      <c r="C44" s="1"/>
      <c r="D44" s="1"/>
      <c r="E44" s="1"/>
      <c r="F44" s="1"/>
      <c r="G44" s="1"/>
      <c r="H44" s="1"/>
      <c r="I44" s="1"/>
      <c r="J44" s="1"/>
      <c r="K44" s="1"/>
      <c r="L44" s="1"/>
      <c r="M44" s="1"/>
      <c r="N44" s="1"/>
      <c r="O44" s="1"/>
      <c r="P44" s="1"/>
      <c r="Q44" s="1"/>
      <c r="R44" s="1"/>
      <c r="S44" s="1"/>
      <c r="T44" s="1"/>
      <c r="U44" s="1"/>
    </row>
    <row r="45" spans="1:21" s="2" customFormat="1">
      <c r="A45" s="1"/>
      <c r="B45" s="1"/>
      <c r="C45" s="1"/>
      <c r="D45" s="1"/>
      <c r="E45" s="1"/>
      <c r="F45" s="1"/>
      <c r="G45" s="1"/>
      <c r="H45" s="1"/>
      <c r="I45" s="1"/>
      <c r="J45" s="1"/>
      <c r="K45" s="1"/>
      <c r="L45" s="1"/>
      <c r="M45" s="1"/>
      <c r="N45" s="1"/>
      <c r="O45" s="1"/>
      <c r="P45" s="1"/>
      <c r="Q45" s="1"/>
      <c r="R45" s="1"/>
      <c r="S45" s="1"/>
      <c r="T45" s="1"/>
      <c r="U45" s="1"/>
    </row>
    <row r="46" spans="1:21" s="2" customFormat="1">
      <c r="A46" s="1"/>
      <c r="B46" s="1"/>
      <c r="C46" s="1"/>
      <c r="D46" s="1"/>
      <c r="E46" s="1"/>
      <c r="F46" s="1"/>
      <c r="G46" s="1"/>
      <c r="H46" s="1"/>
      <c r="I46" s="1"/>
      <c r="J46" s="1"/>
      <c r="K46" s="1"/>
      <c r="L46" s="1"/>
      <c r="M46" s="1"/>
      <c r="N46" s="1"/>
      <c r="O46" s="1"/>
      <c r="P46" s="1"/>
      <c r="Q46" s="1"/>
      <c r="R46" s="1"/>
      <c r="S46" s="1"/>
      <c r="T46" s="1"/>
      <c r="U46" s="1"/>
    </row>
    <row r="47" spans="1:21" s="2" customFormat="1">
      <c r="A47" s="1"/>
      <c r="B47" s="1"/>
      <c r="C47" s="1"/>
      <c r="D47" s="1"/>
      <c r="E47" s="1"/>
      <c r="F47" s="1"/>
      <c r="G47" s="1"/>
      <c r="H47" s="1"/>
      <c r="I47" s="1"/>
      <c r="J47" s="1"/>
      <c r="K47" s="1"/>
      <c r="L47" s="1"/>
      <c r="M47" s="1"/>
      <c r="N47" s="1"/>
      <c r="O47" s="1"/>
      <c r="P47" s="1"/>
      <c r="Q47" s="1"/>
      <c r="R47" s="1"/>
      <c r="S47" s="1"/>
      <c r="T47" s="1"/>
      <c r="U47" s="1"/>
    </row>
    <row r="48" spans="1:21" s="2" customFormat="1">
      <c r="A48" s="1"/>
      <c r="B48" s="1"/>
      <c r="C48" s="1"/>
      <c r="D48" s="1"/>
      <c r="E48" s="1"/>
      <c r="F48" s="1"/>
      <c r="G48" s="1"/>
      <c r="H48" s="1"/>
      <c r="I48" s="1"/>
      <c r="J48" s="1"/>
      <c r="K48" s="1"/>
      <c r="L48" s="1"/>
      <c r="M48" s="1"/>
      <c r="N48" s="1"/>
      <c r="O48" s="1"/>
      <c r="P48" s="1"/>
      <c r="Q48" s="1"/>
      <c r="R48" s="1"/>
      <c r="S48" s="1"/>
      <c r="T48" s="1"/>
      <c r="U48" s="1"/>
    </row>
    <row r="49" spans="1:21" s="2" customFormat="1">
      <c r="A49" s="1"/>
      <c r="B49" s="1"/>
      <c r="C49" s="1"/>
      <c r="D49" s="1"/>
      <c r="E49" s="1"/>
      <c r="F49" s="1"/>
      <c r="G49" s="1"/>
      <c r="H49" s="1"/>
      <c r="I49" s="1"/>
      <c r="J49" s="1"/>
      <c r="K49" s="1"/>
      <c r="L49" s="1"/>
      <c r="M49" s="1"/>
      <c r="N49" s="1"/>
      <c r="O49" s="1"/>
      <c r="P49" s="1"/>
      <c r="Q49" s="1"/>
      <c r="R49" s="1"/>
      <c r="S49" s="1"/>
      <c r="T49" s="1"/>
      <c r="U49" s="1"/>
    </row>
    <row r="50" spans="1:21" s="2" customFormat="1">
      <c r="A50" s="1"/>
      <c r="B50" s="1"/>
      <c r="C50" s="1"/>
      <c r="D50" s="1"/>
      <c r="E50" s="1"/>
      <c r="F50" s="1"/>
      <c r="G50" s="1"/>
      <c r="H50" s="1"/>
      <c r="I50" s="1"/>
      <c r="J50" s="1"/>
      <c r="K50" s="1"/>
      <c r="L50" s="1"/>
      <c r="M50" s="1"/>
      <c r="N50" s="1"/>
      <c r="O50" s="1"/>
      <c r="P50" s="1"/>
      <c r="Q50" s="1"/>
      <c r="R50" s="1"/>
      <c r="S50" s="1"/>
      <c r="T50" s="1"/>
      <c r="U50" s="1"/>
    </row>
    <row r="51" spans="1:21" s="2" customFormat="1">
      <c r="A51" s="1"/>
      <c r="B51" s="1"/>
      <c r="C51" s="1"/>
      <c r="D51" s="1"/>
      <c r="E51" s="1"/>
      <c r="F51" s="1"/>
      <c r="G51" s="1"/>
      <c r="H51" s="1"/>
      <c r="I51" s="1"/>
      <c r="J51" s="1"/>
      <c r="K51" s="1"/>
      <c r="L51" s="1"/>
      <c r="M51" s="1"/>
      <c r="N51" s="1"/>
      <c r="O51" s="1"/>
      <c r="P51" s="1"/>
      <c r="Q51" s="1"/>
      <c r="R51" s="1"/>
      <c r="S51" s="1"/>
      <c r="T51" s="1"/>
      <c r="U51" s="1"/>
    </row>
    <row r="52" spans="1:21" s="2" customFormat="1">
      <c r="A52" s="1"/>
      <c r="B52" s="1"/>
      <c r="C52" s="1"/>
      <c r="D52" s="1"/>
      <c r="E52" s="1"/>
      <c r="F52" s="1"/>
      <c r="G52" s="1"/>
      <c r="H52" s="1"/>
      <c r="I52" s="1"/>
      <c r="J52" s="1"/>
      <c r="K52" s="1"/>
      <c r="L52" s="1"/>
      <c r="M52" s="1"/>
      <c r="N52" s="1"/>
      <c r="O52" s="1"/>
      <c r="P52" s="1"/>
      <c r="Q52" s="1"/>
      <c r="R52" s="1"/>
      <c r="S52" s="1"/>
      <c r="T52" s="1"/>
      <c r="U52" s="1"/>
    </row>
    <row r="53" spans="1:21" s="2" customFormat="1">
      <c r="A53" s="1"/>
      <c r="B53" s="1"/>
      <c r="C53" s="1"/>
      <c r="D53" s="1"/>
      <c r="E53" s="1"/>
      <c r="F53" s="1"/>
      <c r="G53" s="1"/>
      <c r="H53" s="1"/>
      <c r="I53" s="1"/>
      <c r="J53" s="1"/>
      <c r="K53" s="1"/>
      <c r="L53" s="1"/>
      <c r="M53" s="1"/>
      <c r="N53" s="1"/>
      <c r="O53" s="1"/>
      <c r="P53" s="1"/>
      <c r="Q53" s="1"/>
      <c r="R53" s="1"/>
      <c r="S53" s="1"/>
      <c r="T53" s="1"/>
      <c r="U53" s="1"/>
    </row>
    <row r="54" spans="1:21" s="2" customFormat="1">
      <c r="A54" s="1"/>
      <c r="B54" s="1"/>
      <c r="C54" s="1"/>
      <c r="D54" s="1"/>
      <c r="E54" s="1"/>
      <c r="F54" s="1"/>
      <c r="G54" s="1"/>
      <c r="H54" s="1"/>
      <c r="I54" s="1"/>
      <c r="J54" s="1"/>
      <c r="K54" s="1"/>
      <c r="L54" s="1"/>
      <c r="M54" s="1"/>
      <c r="N54" s="1"/>
      <c r="O54" s="1"/>
      <c r="P54" s="1"/>
      <c r="Q54" s="1"/>
      <c r="R54" s="1"/>
      <c r="S54" s="1"/>
      <c r="T54" s="1"/>
      <c r="U54" s="1"/>
    </row>
    <row r="55" spans="1:21" s="2" customFormat="1">
      <c r="A55" s="1"/>
      <c r="B55" s="1"/>
      <c r="C55" s="1"/>
      <c r="D55" s="1"/>
      <c r="E55" s="1"/>
      <c r="F55" s="1"/>
      <c r="G55" s="1"/>
      <c r="H55" s="1"/>
      <c r="I55" s="1"/>
      <c r="J55" s="1"/>
      <c r="K55" s="1"/>
      <c r="L55" s="1"/>
      <c r="M55" s="1"/>
      <c r="N55" s="1"/>
      <c r="O55" s="1"/>
      <c r="P55" s="1"/>
      <c r="Q55" s="1"/>
      <c r="R55" s="1"/>
      <c r="S55" s="1"/>
      <c r="T55" s="1"/>
      <c r="U55" s="1"/>
    </row>
    <row r="56" spans="1:21" s="2" customFormat="1">
      <c r="A56" s="1"/>
      <c r="B56" s="1"/>
      <c r="C56" s="1"/>
      <c r="D56" s="1"/>
      <c r="E56" s="1"/>
      <c r="F56" s="1"/>
      <c r="G56" s="1"/>
      <c r="H56" s="1"/>
      <c r="I56" s="1"/>
      <c r="J56" s="1"/>
      <c r="K56" s="1"/>
      <c r="L56" s="1"/>
      <c r="M56" s="1"/>
      <c r="N56" s="1"/>
      <c r="O56" s="1"/>
      <c r="P56" s="1"/>
      <c r="Q56" s="1"/>
      <c r="R56" s="1"/>
      <c r="S56" s="1"/>
      <c r="T56" s="1"/>
      <c r="U56" s="1"/>
    </row>
    <row r="57" spans="1:21" s="2" customFormat="1">
      <c r="A57" s="1"/>
      <c r="B57" s="1"/>
      <c r="C57" s="1"/>
      <c r="D57" s="1"/>
      <c r="E57" s="1"/>
      <c r="F57" s="1"/>
      <c r="G57" s="1"/>
      <c r="H57" s="1"/>
      <c r="I57" s="1"/>
      <c r="J57" s="1"/>
      <c r="K57" s="1"/>
      <c r="L57" s="1"/>
      <c r="M57" s="1"/>
      <c r="N57" s="1"/>
      <c r="O57" s="1"/>
      <c r="P57" s="1"/>
      <c r="Q57" s="1"/>
      <c r="R57" s="1"/>
      <c r="S57" s="1"/>
      <c r="T57" s="1"/>
      <c r="U57" s="1"/>
    </row>
    <row r="58" spans="1:21" s="2" customFormat="1">
      <c r="A58" s="1"/>
      <c r="B58" s="1"/>
      <c r="C58" s="1"/>
      <c r="D58" s="1"/>
      <c r="E58" s="1"/>
      <c r="F58" s="1"/>
      <c r="G58" s="1"/>
      <c r="H58" s="1"/>
      <c r="I58" s="1"/>
      <c r="J58" s="1"/>
      <c r="K58" s="1"/>
      <c r="L58" s="1"/>
      <c r="M58" s="1"/>
      <c r="N58" s="1"/>
      <c r="O58" s="1"/>
      <c r="P58" s="1"/>
      <c r="Q58" s="1"/>
      <c r="R58" s="1"/>
      <c r="S58" s="1"/>
      <c r="T58" s="1"/>
      <c r="U58" s="1"/>
    </row>
  </sheetData>
  <mergeCells count="36">
    <mergeCell ref="X9:Y9"/>
    <mergeCell ref="Z9:AA9"/>
    <mergeCell ref="AB9:AC9"/>
    <mergeCell ref="V9:W9"/>
    <mergeCell ref="E6:P6"/>
    <mergeCell ref="Q6:R6"/>
    <mergeCell ref="S6:U6"/>
    <mergeCell ref="E7:U7"/>
    <mergeCell ref="F9:G9"/>
    <mergeCell ref="H9:H10"/>
    <mergeCell ref="I9:I10"/>
    <mergeCell ref="E1:U1"/>
    <mergeCell ref="E2:U2"/>
    <mergeCell ref="O9:O10"/>
    <mergeCell ref="P9:P10"/>
    <mergeCell ref="Q9:Q10"/>
    <mergeCell ref="R9:R10"/>
    <mergeCell ref="S9:S10"/>
    <mergeCell ref="T9:T10"/>
    <mergeCell ref="U9:U10"/>
    <mergeCell ref="F20:G20"/>
    <mergeCell ref="M20:N20"/>
    <mergeCell ref="F17:G17"/>
    <mergeCell ref="M17:N17"/>
    <mergeCell ref="M19:N19"/>
    <mergeCell ref="B18:E18"/>
    <mergeCell ref="F18:G18"/>
    <mergeCell ref="M18:N18"/>
    <mergeCell ref="F19:G19"/>
    <mergeCell ref="J9:K9"/>
    <mergeCell ref="L9:L10"/>
    <mergeCell ref="M9:N9"/>
    <mergeCell ref="B9:B10"/>
    <mergeCell ref="C9:C10"/>
    <mergeCell ref="D9:D10"/>
    <mergeCell ref="E9:E10"/>
  </mergeCells>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F17:F20">
    <cfRule type="colorScale" priority="78">
      <colorScale>
        <cfvo type="num" val="1"/>
        <cfvo type="num" val="3"/>
        <cfvo type="num" val="5"/>
        <color theme="6" tint="-0.499984740745262"/>
        <color rgb="FFFFFF00"/>
        <color rgb="FFC00000"/>
      </colorScale>
    </cfRule>
    <cfRule type="colorScale" priority="83">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H5 O5 H8 O8">
    <cfRule type="cellIs" dxfId="106" priority="89" operator="equal">
      <formula>"EXTREMA"</formula>
    </cfRule>
  </conditionalFormatting>
  <conditionalFormatting sqref="H5 O5">
    <cfRule type="cellIs" dxfId="105" priority="91" operator="equal">
      <formula>"MODERADA"</formula>
    </cfRule>
    <cfRule type="cellIs" dxfId="104" priority="92" operator="equal">
      <formula>"BAJA"</formula>
    </cfRule>
  </conditionalFormatting>
  <conditionalFormatting sqref="H8:H10 O8:O10">
    <cfRule type="cellIs" dxfId="103" priority="9" operator="equal">
      <formula>"MODERADA"</formula>
    </cfRule>
    <cfRule type="cellIs" dxfId="102" priority="10" operator="equal">
      <formula>"BAJA"</formula>
    </cfRule>
  </conditionalFormatting>
  <conditionalFormatting sqref="H9:H10 O9:O10">
    <cfRule type="cellIs" dxfId="101" priority="7" operator="equal">
      <formula>"EXTREMA"</formula>
    </cfRule>
    <cfRule type="cellIs" dxfId="100" priority="8" operator="equal">
      <formula>"ALTA"</formula>
    </cfRule>
  </conditionalFormatting>
  <conditionalFormatting sqref="H11:H14">
    <cfRule type="cellIs" dxfId="99" priority="17" operator="equal">
      <formula>"ALTA"</formula>
    </cfRule>
    <cfRule type="cellIs" dxfId="98" priority="18" operator="equal">
      <formula>"MODERADA"</formula>
    </cfRule>
    <cfRule type="cellIs" dxfId="97" priority="19" operator="equal">
      <formula>"BAJA"</formula>
    </cfRule>
  </conditionalFormatting>
  <conditionalFormatting sqref="H11:H1048576">
    <cfRule type="cellIs" dxfId="96" priority="16" operator="equal">
      <formula>"EXTREMA"</formula>
    </cfRule>
  </conditionalFormatting>
  <conditionalFormatting sqref="H15:H1048576 O15:O1048576 H5 O5 H8 O8">
    <cfRule type="cellIs" dxfId="95" priority="90" operator="equal">
      <formula>"ALTA"</formula>
    </cfRule>
  </conditionalFormatting>
  <conditionalFormatting sqref="H15:H1048576">
    <cfRule type="cellIs" dxfId="94" priority="57" operator="equal">
      <formula>"BAJA"</formula>
    </cfRule>
    <cfRule type="cellIs" dxfId="93" priority="56" operator="equal">
      <formula>"MODERADA"</formula>
    </cfRule>
  </conditionalFormatting>
  <conditionalFormatting sqref="H17:H20">
    <cfRule type="cellIs" dxfId="92" priority="55" operator="equal">
      <formula>"ALTA"</formula>
    </cfRule>
    <cfRule type="cellIs" dxfId="91" priority="54"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90" priority="5" operator="equal">
      <formula>"BAJA"</formula>
    </cfRule>
    <cfRule type="cellIs" dxfId="89" priority="4" operator="equal">
      <formula>"MODERADA"</formula>
    </cfRule>
    <cfRule type="cellIs" dxfId="88" priority="3" operator="equal">
      <formula>"ALTA"</formula>
    </cfRule>
    <cfRule type="cellIs" dxfId="87" priority="2" operator="equal">
      <formula>"EXTREMA"</formula>
    </cfRule>
  </conditionalFormatting>
  <conditionalFormatting sqref="M17:M20">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O11:O14">
    <cfRule type="cellIs" dxfId="86" priority="15" operator="equal">
      <formula>"BAJA"</formula>
    </cfRule>
    <cfRule type="cellIs" dxfId="85" priority="14" operator="equal">
      <formula>"MODERADA"</formula>
    </cfRule>
    <cfRule type="cellIs" dxfId="84" priority="13" operator="equal">
      <formula>"ALTA"</formula>
    </cfRule>
  </conditionalFormatting>
  <conditionalFormatting sqref="O11:O1048576">
    <cfRule type="cellIs" dxfId="83" priority="12" operator="equal">
      <formula>"EXTREMA"</formula>
    </cfRule>
  </conditionalFormatting>
  <conditionalFormatting sqref="O15:O1048576">
    <cfRule type="cellIs" dxfId="82" priority="23" operator="equal">
      <formula>"BAJA"</formula>
    </cfRule>
    <cfRule type="cellIs" dxfId="81" priority="22" operator="equal">
      <formula>"MODERADA"</formula>
    </cfRule>
  </conditionalFormatting>
  <conditionalFormatting sqref="O17:O20">
    <cfRule type="cellIs" dxfId="80" priority="21" operator="equal">
      <formula>"ALTA"</formula>
    </cfRule>
    <cfRule type="cellIs" dxfId="79" priority="20" operator="equal">
      <formula>"EXTREMA"</formula>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(12) Tesorería xx</vt:lpstr>
      <vt:lpstr>(10) Tesoreria</vt:lpstr>
      <vt:lpstr>(11) Almacén</vt:lpstr>
      <vt:lpstr>Evaluación de Controles</vt:lpstr>
      <vt:lpstr>Resumen</vt:lpstr>
      <vt:lpstr>Evolución</vt:lpstr>
      <vt:lpstr>Listas</vt:lpstr>
      <vt:lpstr>Impactos</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Jhonathan Duque Arenas</cp:lastModifiedBy>
  <cp:lastPrinted>2023-04-18T15:17:59Z</cp:lastPrinted>
  <dcterms:created xsi:type="dcterms:W3CDTF">2020-05-26T16:09:40Z</dcterms:created>
  <dcterms:modified xsi:type="dcterms:W3CDTF">2024-01-03T15:59:34Z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