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GERENCIA\Desktop\TALENTO HUMANO 2024\MAPAS DE RIESGO Y PLAN ACCION 2023\MAPAS DE RIESGO Y PLAN DE ACCION 2024\"/>
    </mc:Choice>
  </mc:AlternateContent>
  <xr:revisionPtr revIDLastSave="0" documentId="13_ncr:1_{FFB1B9F9-DD6E-486E-B08E-860289776207}" xr6:coauthVersionLast="47" xr6:coauthVersionMax="47" xr10:uidLastSave="{00000000-0000-0000-0000-000000000000}"/>
  <bookViews>
    <workbookView xWindow="-120" yWindow="-120" windowWidth="20730" windowHeight="11160" tabRatio="842" firstSheet="4" activeTab="10"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0) Tesoreria" sheetId="23" r:id="rId10"/>
    <sheet name="(11) Almacén" sheetId="11" r:id="rId11"/>
    <sheet name="Evaluación de Controles" sheetId="16" state="hidden" r:id="rId12"/>
    <sheet name="Listas" sheetId="19" state="hidden" r:id="rId13"/>
    <sheet name="Impactos" sheetId="20" state="hidden" r:id="rId14"/>
    <sheet name="(12) Tesorería xx" sheetId="2" state="hidden" r:id="rId15"/>
    <sheet name="Resumen" sheetId="17" state="hidden" r:id="rId16"/>
    <sheet name="Evolución" sheetId="18"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'(11) Almacén'!$B$8:$AA$12</definedName>
    <definedName name="_xlnm._FilterDatabase" localSheetId="6" hidden="1">'(7) Archivo Central'!$P$10:$P$12</definedName>
    <definedName name="_xlnm._FilterDatabase" localSheetId="12" hidden="1">Listas!$AC$12:$AC$15</definedName>
    <definedName name="_xlnm.Print_Area" localSheetId="9">'(10) Tesoreria'!$A$1:$Z$22</definedName>
    <definedName name="_xlnm.Print_Area" localSheetId="1">'(2) Juridica'!$B$1:$Y$21</definedName>
    <definedName name="_xlnm.Print_Area" localSheetId="2">'(3) Contratación'!$A$1:$AA$21</definedName>
    <definedName name="_xlnm.Print_Area" localSheetId="11">'Evaluación de Controles'!$B$1:$Y$47</definedName>
    <definedName name="_xlnm.Print_Area" localSheetId="16">Evolución!$B$1:$Q$16</definedName>
    <definedName name="_xlnm.Print_Area" localSheetId="13">Impactos!$A$1:$G$12</definedName>
    <definedName name="_xlnm.Print_Area" localSheetId="15">Resumen!$A$2:$O$33</definedName>
    <definedName name="_xlnm.Criteria" localSheetId="12">Listas!$AC$12:$AC$15</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4">'(12)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1">'Evaluación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5" hidden="1">Resumen!$Q:$AE,Resumen!$AH:$AX</definedName>
    <definedName name="Z_31578BE1_199E_4DDD_BD28_180CDA7042A3_.wvu.PrintArea" localSheetId="9" hidden="1">'(10) Tesoreria'!$A$1:$U$12</definedName>
    <definedName name="Z_31578BE1_199E_4DDD_BD28_180CDA7042A3_.wvu.PrintArea" localSheetId="10" hidden="1">'(11) Almacén'!$A$1:$U$12</definedName>
    <definedName name="Z_31578BE1_199E_4DDD_BD28_180CDA7042A3_.wvu.PrintArea" localSheetId="14"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1" hidden="1">'Evaluación de Controles'!$B$1:$Y$43</definedName>
    <definedName name="Z_31578BE1_199E_4DDD_BD28_180CDA7042A3_.wvu.PrintArea" localSheetId="16" hidden="1">Evolución!$K$1:$Q$10</definedName>
    <definedName name="Z_31578BE1_199E_4DDD_BD28_180CDA7042A3_.wvu.PrintArea" localSheetId="13" hidden="1">Impactos!$A$1:$G$12</definedName>
    <definedName name="Z_31578BE1_199E_4DDD_BD28_180CDA7042A3_.wvu.PrintArea" localSheetId="15" hidden="1">Resumen!$A$2:$O$31</definedName>
    <definedName name="Z_31578BE1_199E_4DDD_BD28_180CDA7042A3_.wvu.PrintTitles" localSheetId="14"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1"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14"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5" hidden="1">Resumen!$Q:$AE,Resumen!$AH:$AX</definedName>
    <definedName name="Z_42BB51DB_DC3E_4DA5_9499_5574EB19780E_.wvu.PrintArea" localSheetId="9" hidden="1">'(10) Tesoreria'!$A$1:$U$12</definedName>
    <definedName name="Z_42BB51DB_DC3E_4DA5_9499_5574EB19780E_.wvu.PrintArea" localSheetId="10" hidden="1">'(11) Almacén'!$A$1:$U$12</definedName>
    <definedName name="Z_42BB51DB_DC3E_4DA5_9499_5574EB19780E_.wvu.PrintArea" localSheetId="14"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1" hidden="1">'Evaluación de Controles'!$B$1:$Y$43</definedName>
    <definedName name="Z_42BB51DB_DC3E_4DA5_9499_5574EB19780E_.wvu.PrintArea" localSheetId="16" hidden="1">Evolución!$K$1:$Q$10</definedName>
    <definedName name="Z_42BB51DB_DC3E_4DA5_9499_5574EB19780E_.wvu.PrintArea" localSheetId="13" hidden="1">Impactos!$A$1:$G$12</definedName>
    <definedName name="Z_42BB51DB_DC3E_4DA5_9499_5574EB19780E_.wvu.PrintArea" localSheetId="15" hidden="1">Resumen!$A$2:$O$31</definedName>
    <definedName name="Z_42BB51DB_DC3E_4DA5_9499_5574EB19780E_.wvu.PrintTitles" localSheetId="14"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1"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5" hidden="1">Resumen!$Q:$AE,Resumen!$AH:$AX</definedName>
    <definedName name="Z_4890415D_ABA4_4363_9A7D_9DAD39F08A9F_.wvu.PrintArea" localSheetId="9" hidden="1">'(10) Tesoreria'!$A$1:$U$12</definedName>
    <definedName name="Z_4890415D_ABA4_4363_9A7D_9DAD39F08A9F_.wvu.PrintArea" localSheetId="10" hidden="1">'(11) Almacén'!$A$1:$U$12</definedName>
    <definedName name="Z_4890415D_ABA4_4363_9A7D_9DAD39F08A9F_.wvu.PrintArea" localSheetId="14"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1" hidden="1">'Evaluación de Controles'!$B$1:$Y$43</definedName>
    <definedName name="Z_4890415D_ABA4_4363_9A7D_9DAD39F08A9F_.wvu.PrintArea" localSheetId="16" hidden="1">Evolución!$K$1:$Q$10</definedName>
    <definedName name="Z_4890415D_ABA4_4363_9A7D_9DAD39F08A9F_.wvu.PrintArea" localSheetId="13" hidden="1">Impactos!$A$1:$G$12</definedName>
    <definedName name="Z_4890415D_ABA4_4363_9A7D_9DAD39F08A9F_.wvu.PrintArea" localSheetId="15" hidden="1">Resumen!$A$2:$O$31</definedName>
    <definedName name="Z_4890415D_ABA4_4363_9A7D_9DAD39F08A9F_.wvu.PrintTitles" localSheetId="14"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1"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5" hidden="1">Resumen!$Q:$AE,Resumen!$AH:$AX</definedName>
    <definedName name="Z_915A0EBC_A358_405B_93F7_90752DA34B9F_.wvu.PrintArea" localSheetId="9" hidden="1">'(10) Tesoreria'!$A$1:$U$12</definedName>
    <definedName name="Z_915A0EBC_A358_405B_93F7_90752DA34B9F_.wvu.PrintArea" localSheetId="10" hidden="1">'(11) Almacén'!$A$1:$U$12</definedName>
    <definedName name="Z_915A0EBC_A358_405B_93F7_90752DA34B9F_.wvu.PrintArea" localSheetId="14"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1" hidden="1">'Evaluación de Controles'!$B$1:$Y$43</definedName>
    <definedName name="Z_915A0EBC_A358_405B_93F7_90752DA34B9F_.wvu.PrintArea" localSheetId="16" hidden="1">Evolución!$K$1:$Q$10</definedName>
    <definedName name="Z_915A0EBC_A358_405B_93F7_90752DA34B9F_.wvu.PrintArea" localSheetId="13" hidden="1">Impactos!$A$1:$G$12</definedName>
    <definedName name="Z_915A0EBC_A358_405B_93F7_90752DA34B9F_.wvu.PrintArea" localSheetId="15" hidden="1">Resumen!$A$2:$O$31</definedName>
    <definedName name="Z_915A0EBC_A358_405B_93F7_90752DA34B9F_.wvu.PrintTitles" localSheetId="14"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1"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9" hidden="1">'(10) Tesoreria'!$D:$D,'(10) Tesoreria'!$E:$E,'(10) Tesoreria'!$J:$L,'(10) Tesoreria'!$P:$P,'(10) Tesoreria'!$R:$S,'(10) Tesoreria'!$U:$U</definedName>
    <definedName name="Z_97D65C1E_976A_4956_97FC_0E8188ABCFAA_.wvu.Cols" localSheetId="10" hidden="1">'(11) Almacén'!#REF!,'(11) Almacén'!$E:$E,'(11) Almacén'!$J:$L,'(11) Almacén'!$P:$P,'(11) Almacén'!$R:$S,'(11) Almacén'!$U:$U</definedName>
    <definedName name="Z_97D65C1E_976A_4956_97FC_0E8188ABCFAA_.wvu.Cols" localSheetId="14"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5" hidden="1">Resumen!$Q:$AE,Resumen!$AH:$AX</definedName>
    <definedName name="Z_97D65C1E_976A_4956_97FC_0E8188ABCFAA_.wvu.PrintArea" localSheetId="9" hidden="1">'(10) Tesoreria'!$A$1:$U$12</definedName>
    <definedName name="Z_97D65C1E_976A_4956_97FC_0E8188ABCFAA_.wvu.PrintArea" localSheetId="10" hidden="1">'(11) Almacén'!$A$1:$U$12</definedName>
    <definedName name="Z_97D65C1E_976A_4956_97FC_0E8188ABCFAA_.wvu.PrintArea" localSheetId="14"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1" hidden="1">'Evaluación de Controles'!$B$1:$Y$43</definedName>
    <definedName name="Z_97D65C1E_976A_4956_97FC_0E8188ABCFAA_.wvu.PrintArea" localSheetId="16" hidden="1">Evolución!$K$1:$Q$10</definedName>
    <definedName name="Z_97D65C1E_976A_4956_97FC_0E8188ABCFAA_.wvu.PrintArea" localSheetId="13" hidden="1">Impactos!$A$1:$G$12</definedName>
    <definedName name="Z_97D65C1E_976A_4956_97FC_0E8188ABCFAA_.wvu.PrintArea" localSheetId="15" hidden="1">Resumen!$A$2:$O$31</definedName>
    <definedName name="Z_97D65C1E_976A_4956_97FC_0E8188ABCFAA_.wvu.PrintTitles" localSheetId="14"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1"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9" hidden="1">'(10) Tesoreria'!$D:$D,'(10) Tesoreria'!$E:$E,'(10) Tesoreria'!$J:$L,'(10) Tesoreria'!$P:$P,'(10) Tesoreria'!$R:$S,'(10) Tesoreria'!$U:$U</definedName>
    <definedName name="Z_ADD38025_F4B2_44E2_9D06_07A9BF0F3A51_.wvu.Cols" localSheetId="10" hidden="1">'(11) Almacén'!#REF!,'(11) Almacén'!$E:$E,'(11) Almacén'!$J:$L,'(11) Almacén'!$P:$P,'(11) Almacén'!$R:$S,'(11) Almacén'!$U:$U</definedName>
    <definedName name="Z_ADD38025_F4B2_44E2_9D06_07A9BF0F3A51_.wvu.Cols" localSheetId="14"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5" hidden="1">Resumen!$Q:$AE,Resumen!$AH:$AX</definedName>
    <definedName name="Z_ADD38025_F4B2_44E2_9D06_07A9BF0F3A51_.wvu.PrintArea" localSheetId="9" hidden="1">'(10) Tesoreria'!$A$1:$U$12</definedName>
    <definedName name="Z_ADD38025_F4B2_44E2_9D06_07A9BF0F3A51_.wvu.PrintArea" localSheetId="10" hidden="1">'(11) Almacén'!$A$1:$U$12</definedName>
    <definedName name="Z_ADD38025_F4B2_44E2_9D06_07A9BF0F3A51_.wvu.PrintArea" localSheetId="14"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1" hidden="1">'Evaluación de Controles'!$B$1:$Y$43</definedName>
    <definedName name="Z_ADD38025_F4B2_44E2_9D06_07A9BF0F3A51_.wvu.PrintArea" localSheetId="16" hidden="1">Evolución!$K$1:$Q$10</definedName>
    <definedName name="Z_ADD38025_F4B2_44E2_9D06_07A9BF0F3A51_.wvu.PrintArea" localSheetId="13" hidden="1">Impactos!$A$1:$G$12</definedName>
    <definedName name="Z_ADD38025_F4B2_44E2_9D06_07A9BF0F3A51_.wvu.PrintArea" localSheetId="15" hidden="1">Resumen!$A$2:$O$31</definedName>
    <definedName name="Z_ADD38025_F4B2_44E2_9D06_07A9BF0F3A51_.wvu.PrintTitles" localSheetId="14"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1"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14"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5" hidden="1">Resumen!$Q:$AE,Resumen!$AH:$AX</definedName>
    <definedName name="Z_AF3BF2A1_5C19_43AE_A08B_3E418E8AE543_.wvu.PrintArea" localSheetId="9" hidden="1">'(10) Tesoreria'!$A$1:$U$12</definedName>
    <definedName name="Z_AF3BF2A1_5C19_43AE_A08B_3E418E8AE543_.wvu.PrintArea" localSheetId="10" hidden="1">'(11) Almacén'!$A$1:$U$12</definedName>
    <definedName name="Z_AF3BF2A1_5C19_43AE_A08B_3E418E8AE543_.wvu.PrintArea" localSheetId="14"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1" hidden="1">'Evaluación de Controles'!$B$1:$Y$43</definedName>
    <definedName name="Z_AF3BF2A1_5C19_43AE_A08B_3E418E8AE543_.wvu.PrintArea" localSheetId="16" hidden="1">Evolución!$K$1:$Q$10</definedName>
    <definedName name="Z_AF3BF2A1_5C19_43AE_A08B_3E418E8AE543_.wvu.PrintArea" localSheetId="13" hidden="1">Impactos!$A$1:$G$12</definedName>
    <definedName name="Z_AF3BF2A1_5C19_43AE_A08B_3E418E8AE543_.wvu.PrintArea" localSheetId="15" hidden="1">Resumen!$A$2:$O$31</definedName>
    <definedName name="Z_AF3BF2A1_5C19_43AE_A08B_3E418E8AE543_.wvu.PrintTitles" localSheetId="14"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1"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5" hidden="1">Resumen!$Q:$AE,Resumen!$AH:$AX</definedName>
    <definedName name="Z_B74BB35E_E214_422E_BB39_6D168553F4C5_.wvu.PrintArea" localSheetId="9" hidden="1">'(10) Tesoreria'!$A$1:$U$12</definedName>
    <definedName name="Z_B74BB35E_E214_422E_BB39_6D168553F4C5_.wvu.PrintArea" localSheetId="10" hidden="1">'(11) Almacén'!$A$1:$U$12</definedName>
    <definedName name="Z_B74BB35E_E214_422E_BB39_6D168553F4C5_.wvu.PrintArea" localSheetId="14"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1" hidden="1">'Evaluación de Controles'!$B$1:$Y$43</definedName>
    <definedName name="Z_B74BB35E_E214_422E_BB39_6D168553F4C5_.wvu.PrintArea" localSheetId="16" hidden="1">Evolución!$K$1:$Q$10</definedName>
    <definedName name="Z_B74BB35E_E214_422E_BB39_6D168553F4C5_.wvu.PrintArea" localSheetId="13" hidden="1">Impactos!$A$1:$G$12</definedName>
    <definedName name="Z_B74BB35E_E214_422E_BB39_6D168553F4C5_.wvu.PrintArea" localSheetId="15" hidden="1">Resumen!$A$2:$O$31</definedName>
    <definedName name="Z_B74BB35E_E214_422E_BB39_6D168553F4C5_.wvu.PrintTitles" localSheetId="14"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1"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9" hidden="1">'(10) Tesoreria'!$D:$D,'(10) Tesoreria'!$E:$E,'(10) Tesoreria'!$J:$L,'(10) Tesoreria'!$P:$P,'(10) Tesoreria'!$R:$S,'(10) Tesoreria'!$U:$U</definedName>
    <definedName name="Z_B83C9EB8_C964_4489_98C8_19C81BFAE010_.wvu.Cols" localSheetId="10" hidden="1">'(11) Almacén'!#REF!,'(11) Almacén'!$E:$E,'(11) Almacén'!$J:$L,'(11) Almacén'!$P:$P,'(11) Almacén'!$R:$S,'(11) Almacén'!$U:$U</definedName>
    <definedName name="Z_B83C9EB8_C964_4489_98C8_19C81BFAE010_.wvu.Cols" localSheetId="14"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5" hidden="1">Resumen!$Q:$AE,Resumen!$AH:$AX</definedName>
    <definedName name="Z_B83C9EB8_C964_4489_98C8_19C81BFAE010_.wvu.PrintArea" localSheetId="9" hidden="1">'(10) Tesoreria'!$A$1:$U$12</definedName>
    <definedName name="Z_B83C9EB8_C964_4489_98C8_19C81BFAE010_.wvu.PrintArea" localSheetId="10" hidden="1">'(11) Almacén'!$A$1:$U$12</definedName>
    <definedName name="Z_B83C9EB8_C964_4489_98C8_19C81BFAE010_.wvu.PrintArea" localSheetId="14"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1" hidden="1">'Evaluación de Controles'!$B$1:$Y$43</definedName>
    <definedName name="Z_B83C9EB8_C964_4489_98C8_19C81BFAE010_.wvu.PrintArea" localSheetId="16" hidden="1">Evolución!$K$1:$Q$10</definedName>
    <definedName name="Z_B83C9EB8_C964_4489_98C8_19C81BFAE010_.wvu.PrintArea" localSheetId="13" hidden="1">Impactos!$A$1:$G$12</definedName>
    <definedName name="Z_B83C9EB8_C964_4489_98C8_19C81BFAE010_.wvu.PrintArea" localSheetId="15" hidden="1">Resumen!$A$2:$O$31</definedName>
    <definedName name="Z_B83C9EB8_C964_4489_98C8_19C81BFAE010_.wvu.PrintTitles" localSheetId="14"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1"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5" hidden="1">Resumen!$Q:$AE,Resumen!$AH:$AX</definedName>
    <definedName name="Z_C8C25E0F_313C_40E1_BC27_B55128053FAD_.wvu.PrintArea" localSheetId="9" hidden="1">'(10) Tesoreria'!$A$1:$U$12</definedName>
    <definedName name="Z_C8C25E0F_313C_40E1_BC27_B55128053FAD_.wvu.PrintArea" localSheetId="10" hidden="1">'(11) Almacén'!$A$1:$U$12</definedName>
    <definedName name="Z_C8C25E0F_313C_40E1_BC27_B55128053FAD_.wvu.PrintArea" localSheetId="14"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1" hidden="1">'Evaluación de Controles'!$B$1:$Y$43</definedName>
    <definedName name="Z_C8C25E0F_313C_40E1_BC27_B55128053FAD_.wvu.PrintArea" localSheetId="16" hidden="1">Evolución!$K$1:$Q$10</definedName>
    <definedName name="Z_C8C25E0F_313C_40E1_BC27_B55128053FAD_.wvu.PrintArea" localSheetId="13" hidden="1">Impactos!$A$1:$G$12</definedName>
    <definedName name="Z_C8C25E0F_313C_40E1_BC27_B55128053FAD_.wvu.PrintArea" localSheetId="15" hidden="1">Resumen!$A$2:$O$31</definedName>
    <definedName name="Z_C8C25E0F_313C_40E1_BC27_B55128053FAD_.wvu.PrintTitles" localSheetId="14"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1"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5" hidden="1">Resumen!$Q:$AE,Resumen!$AH:$AX</definedName>
    <definedName name="Z_C9A17BF0_2451_44C4_898F_CFB8403323EA_.wvu.PrintArea" localSheetId="9" hidden="1">'(10) Tesoreria'!$A$1:$U$12</definedName>
    <definedName name="Z_C9A17BF0_2451_44C4_898F_CFB8403323EA_.wvu.PrintArea" localSheetId="10" hidden="1">'(11) Almacén'!$A$1:$U$12</definedName>
    <definedName name="Z_C9A17BF0_2451_44C4_898F_CFB8403323EA_.wvu.PrintArea" localSheetId="14"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1" hidden="1">'Evaluación de Controles'!$B$1:$Y$43</definedName>
    <definedName name="Z_C9A17BF0_2451_44C4_898F_CFB8403323EA_.wvu.PrintArea" localSheetId="16" hidden="1">Evolución!$K$1:$Q$10</definedName>
    <definedName name="Z_C9A17BF0_2451_44C4_898F_CFB8403323EA_.wvu.PrintArea" localSheetId="13" hidden="1">Impactos!$A$1:$G$12</definedName>
    <definedName name="Z_C9A17BF0_2451_44C4_898F_CFB8403323EA_.wvu.PrintArea" localSheetId="15" hidden="1">Resumen!$A$2:$O$31</definedName>
    <definedName name="Z_C9A17BF0_2451_44C4_898F_CFB8403323EA_.wvu.PrintTitles" localSheetId="14"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1"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5" hidden="1">Resumen!$Q:$AE,Resumen!$AH:$AX</definedName>
    <definedName name="Z_C9A812A3_B23E_4057_8694_158B0DEE8D06_.wvu.PrintArea" localSheetId="9" hidden="1">'(10) Tesoreria'!$A$1:$U$12</definedName>
    <definedName name="Z_C9A812A3_B23E_4057_8694_158B0DEE8D06_.wvu.PrintArea" localSheetId="10" hidden="1">'(11) Almacén'!$A$1:$U$12</definedName>
    <definedName name="Z_C9A812A3_B23E_4057_8694_158B0DEE8D06_.wvu.PrintArea" localSheetId="14"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1" hidden="1">'Evaluación de Controles'!$B$1:$Y$43</definedName>
    <definedName name="Z_C9A812A3_B23E_4057_8694_158B0DEE8D06_.wvu.PrintArea" localSheetId="16" hidden="1">Evolución!$K$1:$Q$10</definedName>
    <definedName name="Z_C9A812A3_B23E_4057_8694_158B0DEE8D06_.wvu.PrintArea" localSheetId="13" hidden="1">Impactos!$A$1:$G$12</definedName>
    <definedName name="Z_C9A812A3_B23E_4057_8694_158B0DEE8D06_.wvu.PrintArea" localSheetId="15" hidden="1">Resumen!$A$2:$O$31</definedName>
    <definedName name="Z_C9A812A3_B23E_4057_8694_158B0DEE8D06_.wvu.PrintTitles" localSheetId="14"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1"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14"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5" hidden="1">Resumen!$Q:$AE,Resumen!$AH:$AX</definedName>
    <definedName name="Z_CC42E740_ADA2_4B3E_AB77_9BBCCE9EC444_.wvu.PrintArea" localSheetId="9" hidden="1">'(10) Tesoreria'!$A$1:$U$12</definedName>
    <definedName name="Z_CC42E740_ADA2_4B3E_AB77_9BBCCE9EC444_.wvu.PrintArea" localSheetId="10" hidden="1">'(11) Almacén'!$A$1:$U$12</definedName>
    <definedName name="Z_CC42E740_ADA2_4B3E_AB77_9BBCCE9EC444_.wvu.PrintArea" localSheetId="14"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1" hidden="1">'Evaluación de Controles'!$B$1:$Y$43</definedName>
    <definedName name="Z_CC42E740_ADA2_4B3E_AB77_9BBCCE9EC444_.wvu.PrintArea" localSheetId="16" hidden="1">Evolución!$K$1:$Q$10</definedName>
    <definedName name="Z_CC42E740_ADA2_4B3E_AB77_9BBCCE9EC444_.wvu.PrintArea" localSheetId="13" hidden="1">Impactos!$A$1:$G$12</definedName>
    <definedName name="Z_CC42E740_ADA2_4B3E_AB77_9BBCCE9EC444_.wvu.PrintArea" localSheetId="15" hidden="1">Resumen!$A$2:$O$31</definedName>
    <definedName name="Z_CC42E740_ADA2_4B3E_AB77_9BBCCE9EC444_.wvu.PrintTitles" localSheetId="14"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1"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5" hidden="1">Resumen!$Q:$AE,Resumen!$AH:$AX</definedName>
    <definedName name="Z_D504B807_AE7E_4042_848D_21D8E9CBBAC1_.wvu.PrintArea" localSheetId="9" hidden="1">'(10) Tesoreria'!$A$1:$U$12</definedName>
    <definedName name="Z_D504B807_AE7E_4042_848D_21D8E9CBBAC1_.wvu.PrintArea" localSheetId="10" hidden="1">'(11) Almacén'!$A$1:$U$12</definedName>
    <definedName name="Z_D504B807_AE7E_4042_848D_21D8E9CBBAC1_.wvu.PrintArea" localSheetId="14"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1" hidden="1">'Evaluación de Controles'!$B$1:$Y$43</definedName>
    <definedName name="Z_D504B807_AE7E_4042_848D_21D8E9CBBAC1_.wvu.PrintArea" localSheetId="16" hidden="1">Evolución!$K$1:$Q$10</definedName>
    <definedName name="Z_D504B807_AE7E_4042_848D_21D8E9CBBAC1_.wvu.PrintArea" localSheetId="13" hidden="1">Impactos!$A$1:$G$12</definedName>
    <definedName name="Z_D504B807_AE7E_4042_848D_21D8E9CBBAC1_.wvu.PrintArea" localSheetId="15" hidden="1">Resumen!$A$2:$O$31</definedName>
    <definedName name="Z_D504B807_AE7E_4042_848D_21D8E9CBBAC1_.wvu.PrintTitles" localSheetId="14"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1"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5" hidden="1">Resumen!$Q:$AE,Resumen!$AH:$AX</definedName>
    <definedName name="Z_D674221F_3F50_45D7_B99E_107AE99970DE_.wvu.PrintArea" localSheetId="9" hidden="1">'(10) Tesoreria'!$A$1:$U$12</definedName>
    <definedName name="Z_D674221F_3F50_45D7_B99E_107AE99970DE_.wvu.PrintArea" localSheetId="10" hidden="1">'(11) Almacén'!$A$1:$U$12</definedName>
    <definedName name="Z_D674221F_3F50_45D7_B99E_107AE99970DE_.wvu.PrintArea" localSheetId="14"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1" hidden="1">'Evaluación de Controles'!$B$1:$Y$43</definedName>
    <definedName name="Z_D674221F_3F50_45D7_B99E_107AE99970DE_.wvu.PrintArea" localSheetId="16" hidden="1">Evolución!$K$1:$Q$10</definedName>
    <definedName name="Z_D674221F_3F50_45D7_B99E_107AE99970DE_.wvu.PrintArea" localSheetId="13" hidden="1">Impactos!$A$1:$G$12</definedName>
    <definedName name="Z_D674221F_3F50_45D7_B99E_107AE99970DE_.wvu.PrintArea" localSheetId="15" hidden="1">Resumen!$A$2:$O$31</definedName>
    <definedName name="Z_D674221F_3F50_45D7_B99E_107AE99970DE_.wvu.PrintTitles" localSheetId="14"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1"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14"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5" hidden="1">Resumen!$Q:$AE,Resumen!$AH:$AX</definedName>
    <definedName name="Z_D8BB7E15_0E8F_45FC_AD1A_6D8C295A087C_.wvu.PrintArea" localSheetId="9" hidden="1">'(10) Tesoreria'!$A$1:$U$12</definedName>
    <definedName name="Z_D8BB7E15_0E8F_45FC_AD1A_6D8C295A087C_.wvu.PrintArea" localSheetId="10" hidden="1">'(11) Almacén'!$A$1:$U$12</definedName>
    <definedName name="Z_D8BB7E15_0E8F_45FC_AD1A_6D8C295A087C_.wvu.PrintArea" localSheetId="14"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1" hidden="1">'Evaluación de Controles'!$B$1:$Y$43</definedName>
    <definedName name="Z_D8BB7E15_0E8F_45FC_AD1A_6D8C295A087C_.wvu.PrintArea" localSheetId="16" hidden="1">Evolución!$K$1:$Q$10</definedName>
    <definedName name="Z_D8BB7E15_0E8F_45FC_AD1A_6D8C295A087C_.wvu.PrintArea" localSheetId="13" hidden="1">Impactos!$A$1:$G$12</definedName>
    <definedName name="Z_D8BB7E15_0E8F_45FC_AD1A_6D8C295A087C_.wvu.PrintArea" localSheetId="15" hidden="1">Resumen!$A$2:$O$31</definedName>
    <definedName name="Z_D8BB7E15_0E8F_45FC_AD1A_6D8C295A087C_.wvu.PrintTitles" localSheetId="14"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1"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5" hidden="1">Resumen!$Q:$AE,Resumen!$AH:$AX</definedName>
    <definedName name="Z_DC041AD4_35AB_4F1B_9F3D_F08C88A9A16C_.wvu.PrintArea" localSheetId="9" hidden="1">'(10) Tesoreria'!$A$1:$U$12</definedName>
    <definedName name="Z_DC041AD4_35AB_4F1B_9F3D_F08C88A9A16C_.wvu.PrintArea" localSheetId="10" hidden="1">'(11) Almacén'!$A$1:$U$12</definedName>
    <definedName name="Z_DC041AD4_35AB_4F1B_9F3D_F08C88A9A16C_.wvu.PrintArea" localSheetId="14"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1" hidden="1">'Evaluación de Controles'!$B$1:$Y$43</definedName>
    <definedName name="Z_DC041AD4_35AB_4F1B_9F3D_F08C88A9A16C_.wvu.PrintArea" localSheetId="16" hidden="1">Evolución!$K$1:$Q$10</definedName>
    <definedName name="Z_DC041AD4_35AB_4F1B_9F3D_F08C88A9A16C_.wvu.PrintArea" localSheetId="13" hidden="1">Impactos!$A$1:$G$12</definedName>
    <definedName name="Z_DC041AD4_35AB_4F1B_9F3D_F08C88A9A16C_.wvu.PrintArea" localSheetId="15" hidden="1">Resumen!$A$2:$O$31</definedName>
    <definedName name="Z_DC041AD4_35AB_4F1B_9F3D_F08C88A9A16C_.wvu.PrintTitles" localSheetId="14"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1"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5" hidden="1">Resumen!$Q:$AE,Resumen!$AH:$AX</definedName>
    <definedName name="Z_E51A7B7A_B72C_4D0D_BEC9_3100296DDB1B_.wvu.PrintArea" localSheetId="9" hidden="1">'(10) Tesoreria'!$A$1:$U$12</definedName>
    <definedName name="Z_E51A7B7A_B72C_4D0D_BEC9_3100296DDB1B_.wvu.PrintArea" localSheetId="10" hidden="1">'(11) Almacén'!$A$1:$U$12</definedName>
    <definedName name="Z_E51A7B7A_B72C_4D0D_BEC9_3100296DDB1B_.wvu.PrintArea" localSheetId="14"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1" hidden="1">'Evaluación de Controles'!$B$1:$Y$43</definedName>
    <definedName name="Z_E51A7B7A_B72C_4D0D_BEC9_3100296DDB1B_.wvu.PrintArea" localSheetId="16" hidden="1">Evolución!$K$1:$Q$10</definedName>
    <definedName name="Z_E51A7B7A_B72C_4D0D_BEC9_3100296DDB1B_.wvu.PrintArea" localSheetId="13" hidden="1">Impactos!$A$1:$G$12</definedName>
    <definedName name="Z_E51A7B7A_B72C_4D0D_BEC9_3100296DDB1B_.wvu.PrintArea" localSheetId="15" hidden="1">Resumen!$A$2:$O$31</definedName>
    <definedName name="Z_E51A7B7A_B72C_4D0D_BEC9_3100296DDB1B_.wvu.PrintTitles" localSheetId="14"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1"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5" hidden="1">Resumen!$Q:$AE,Resumen!$AH:$AX</definedName>
    <definedName name="Z_F7D68F61_F89A_4541_9A78_C25C58CA23E3_.wvu.PrintArea" localSheetId="9" hidden="1">'(10) Tesoreria'!$A$1:$U$12</definedName>
    <definedName name="Z_F7D68F61_F89A_4541_9A78_C25C58CA23E3_.wvu.PrintArea" localSheetId="10" hidden="1">'(11) Almacén'!$A$1:$U$12</definedName>
    <definedName name="Z_F7D68F61_F89A_4541_9A78_C25C58CA23E3_.wvu.PrintArea" localSheetId="14"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1" hidden="1">'Evaluación de Controles'!$B$1:$Y$43</definedName>
    <definedName name="Z_F7D68F61_F89A_4541_9A78_C25C58CA23E3_.wvu.PrintArea" localSheetId="16" hidden="1">Evolución!$K$1:$Q$10</definedName>
    <definedName name="Z_F7D68F61_F89A_4541_9A78_C25C58CA23E3_.wvu.PrintArea" localSheetId="13" hidden="1">Impactos!$A$1:$G$12</definedName>
    <definedName name="Z_F7D68F61_F89A_4541_9A78_C25C58CA23E3_.wvu.PrintArea" localSheetId="15" hidden="1">Resumen!$A$2:$O$31</definedName>
    <definedName name="Z_F7D68F61_F89A_4541_9A78_C25C58CA23E3_.wvu.PrintTitles" localSheetId="14"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1" hidden="1">'Evaluación de Controles'!$1:$3</definedName>
  </definedNames>
  <calcPr calcId="191029"/>
</workbook>
</file>

<file path=xl/calcChain.xml><?xml version="1.0" encoding="utf-8"?>
<calcChain xmlns="http://schemas.openxmlformats.org/spreadsheetml/2006/main">
  <c r="X39" i="16" l="1"/>
  <c r="L12" i="23" s="1"/>
  <c r="N12" i="23" s="1"/>
  <c r="N9" i="23"/>
  <c r="N10" i="23"/>
  <c r="N11" i="23"/>
  <c r="O11" i="23" s="1"/>
  <c r="N13" i="23"/>
  <c r="N8" i="23"/>
  <c r="X34" i="16"/>
  <c r="N11" i="7"/>
  <c r="K9" i="12"/>
  <c r="K10" i="12"/>
  <c r="K11" i="12"/>
  <c r="K10" i="6"/>
  <c r="N10" i="1"/>
  <c r="N9" i="1"/>
  <c r="X28" i="16"/>
  <c r="X29" i="16"/>
  <c r="X30" i="16"/>
  <c r="H10" i="1"/>
  <c r="K10" i="1"/>
  <c r="L10" i="1"/>
  <c r="M10" i="1" s="1"/>
  <c r="H11" i="23"/>
  <c r="K11" i="23"/>
  <c r="K10" i="23"/>
  <c r="L12" i="7"/>
  <c r="M12" i="7" s="1"/>
  <c r="K12" i="7"/>
  <c r="H12" i="7"/>
  <c r="H14" i="23"/>
  <c r="K13" i="23"/>
  <c r="H13" i="23"/>
  <c r="K12" i="23"/>
  <c r="H12" i="23"/>
  <c r="H10" i="23"/>
  <c r="K9" i="23"/>
  <c r="H9" i="23"/>
  <c r="K8" i="23"/>
  <c r="H8" i="23"/>
  <c r="H19" i="23" l="1"/>
  <c r="O10" i="1"/>
  <c r="N12" i="7"/>
  <c r="O12" i="7" s="1"/>
  <c r="O12" i="23"/>
  <c r="H17" i="23"/>
  <c r="H18" i="23"/>
  <c r="H16" i="23"/>
  <c r="L10" i="15" l="1"/>
  <c r="M10" i="15" s="1"/>
  <c r="K10" i="15"/>
  <c r="H10" i="15"/>
  <c r="L9" i="15"/>
  <c r="N9" i="15" s="1"/>
  <c r="K9" i="15"/>
  <c r="H9" i="15"/>
  <c r="N10" i="14"/>
  <c r="L10" i="14"/>
  <c r="M10" i="14" s="1"/>
  <c r="K10" i="14"/>
  <c r="H10" i="14"/>
  <c r="N9" i="14"/>
  <c r="L9" i="14"/>
  <c r="M9" i="14" s="1"/>
  <c r="K9" i="14"/>
  <c r="H9" i="14"/>
  <c r="O10" i="14" l="1"/>
  <c r="O9"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L7" i="17"/>
  <c r="N7" i="17" s="1"/>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2" i="16"/>
  <c r="X41" i="16"/>
  <c r="L14" i="23" s="1"/>
  <c r="N14" i="23" s="1"/>
  <c r="X40" i="16"/>
  <c r="L13" i="23" s="1"/>
  <c r="M13" i="23" s="1"/>
  <c r="O13" i="23" s="1"/>
  <c r="X38" i="16"/>
  <c r="L11" i="23" s="1"/>
  <c r="X37" i="16"/>
  <c r="L10" i="23" s="1"/>
  <c r="M10" i="23" s="1"/>
  <c r="O10" i="23" s="1"/>
  <c r="X36" i="16"/>
  <c r="L9" i="23" s="1"/>
  <c r="M9" i="23" s="1"/>
  <c r="O9" i="23" s="1"/>
  <c r="X35" i="16"/>
  <c r="L8" i="23" s="1"/>
  <c r="M8" i="23" s="1"/>
  <c r="O8" i="23" s="1"/>
  <c r="X33" i="16"/>
  <c r="X32" i="16"/>
  <c r="X31" i="16"/>
  <c r="X27" i="16"/>
  <c r="X26" i="16"/>
  <c r="X25" i="16"/>
  <c r="X24" i="16"/>
  <c r="L9" i="12" s="1"/>
  <c r="X23" i="16"/>
  <c r="X22" i="16"/>
  <c r="X21" i="16"/>
  <c r="X20" i="16"/>
  <c r="X19" i="16"/>
  <c r="X18" i="16"/>
  <c r="X17" i="16"/>
  <c r="X16" i="16"/>
  <c r="X15" i="16"/>
  <c r="X14" i="16"/>
  <c r="X13" i="16"/>
  <c r="X12" i="16"/>
  <c r="X11" i="16"/>
  <c r="X10" i="16"/>
  <c r="X9" i="16"/>
  <c r="X8" i="16"/>
  <c r="X7" i="16"/>
  <c r="X6" i="16"/>
  <c r="X5" i="16"/>
  <c r="X4" i="16"/>
  <c r="H17" i="15"/>
  <c r="F9" i="17" s="1"/>
  <c r="H17" i="14"/>
  <c r="F8" i="17" s="1"/>
  <c r="O19" i="23" l="1"/>
  <c r="O17" i="23"/>
  <c r="O16" i="23"/>
  <c r="O18" i="23"/>
  <c r="O13" i="17"/>
  <c r="O16" i="17"/>
  <c r="AY4" i="17"/>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H11" i="12"/>
  <c r="N10" i="12"/>
  <c r="L10" i="12"/>
  <c r="M10" i="12" s="1"/>
  <c r="H10" i="12"/>
  <c r="N9" i="12"/>
  <c r="M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L13" i="7" l="1"/>
  <c r="M13" i="7" s="1"/>
  <c r="K13" i="7"/>
  <c r="H13" i="7"/>
  <c r="L11" i="7"/>
  <c r="M11" i="7" s="1"/>
  <c r="K11" i="7"/>
  <c r="H11" i="7"/>
  <c r="L10" i="7"/>
  <c r="M10" i="7" s="1"/>
  <c r="K10" i="7"/>
  <c r="H10" i="7"/>
  <c r="I20" i="7" l="1"/>
  <c r="O11" i="7"/>
  <c r="I19" i="7"/>
  <c r="I17" i="7"/>
  <c r="N10" i="7"/>
  <c r="O10" i="7" s="1"/>
  <c r="N13" i="7"/>
  <c r="O13" i="7" s="1"/>
  <c r="I18" i="7"/>
  <c r="P19" i="7" l="1"/>
  <c r="P17" i="7"/>
  <c r="P20" i="7"/>
  <c r="P18" i="7"/>
  <c r="N12" i="6" l="1"/>
  <c r="L12" i="6"/>
  <c r="M12" i="6" s="1"/>
  <c r="K12" i="6"/>
  <c r="H12" i="6"/>
  <c r="N11" i="6"/>
  <c r="L11" i="6"/>
  <c r="M11" i="6" s="1"/>
  <c r="O11" i="6" s="1"/>
  <c r="K11" i="6"/>
  <c r="H11" i="6"/>
  <c r="N10" i="6"/>
  <c r="L10" i="6"/>
  <c r="M10" i="6" s="1"/>
  <c r="H10" i="6"/>
  <c r="H18" i="6" l="1"/>
  <c r="O12" i="6"/>
  <c r="O10"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O9" i="1" s="1"/>
  <c r="H11" i="1"/>
  <c r="K11" i="1"/>
  <c r="L11" i="1"/>
  <c r="M11" i="1" s="1"/>
  <c r="H12" i="1"/>
  <c r="K12" i="1"/>
  <c r="L12" i="1"/>
  <c r="N12" i="1" s="1"/>
  <c r="H17" i="1" l="1"/>
  <c r="N11" i="1"/>
  <c r="O11" i="1" s="1"/>
  <c r="H18" i="1"/>
  <c r="H16" i="1"/>
  <c r="M12" i="1"/>
  <c r="O12" i="1" s="1"/>
  <c r="H19" i="1"/>
  <c r="O19" i="1" l="1"/>
  <c r="O16" i="1"/>
  <c r="O18" i="1"/>
  <c r="O17" i="1"/>
</calcChain>
</file>

<file path=xl/sharedStrings.xml><?xml version="1.0" encoding="utf-8"?>
<sst xmlns="http://schemas.openxmlformats.org/spreadsheetml/2006/main" count="2116" uniqueCount="722">
  <si>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</si>
  <si>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</si>
  <si>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</si>
  <si>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</si>
  <si>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</si>
  <si>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</si>
  <si>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</si>
  <si>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</si>
  <si>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</si>
  <si>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</si>
  <si>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</si>
  <si>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</si>
  <si>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</si>
  <si>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</si>
  <si>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</si>
  <si>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</si>
  <si>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</si>
  <si>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</si>
  <si>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</si>
  <si>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</si>
  <si>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</si>
  <si>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</si>
  <si>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</si>
  <si>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</si>
  <si>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</si>
  <si>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</si>
  <si>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</si>
  <si>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</si>
  <si>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</si>
  <si>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</si>
  <si>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</si>
  <si>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</si>
  <si>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</si>
  <si>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</si>
  <si>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</si>
  <si>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</si>
  <si>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</si>
  <si>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</si>
  <si>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</si>
  <si>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</si>
  <si>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</si>
  <si>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</si>
  <si>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</si>
  <si>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</si>
  <si>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</si>
  <si>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</si>
  <si>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</si>
  <si>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</si>
  <si>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</si>
  <si>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</si>
  <si>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</si>
  <si>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</si>
  <si>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</si>
  <si>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</si>
  <si>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</si>
  <si>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</si>
  <si>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</si>
  <si>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</si>
  <si>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</si>
  <si>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</si>
  <si>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</si>
  <si>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</si>
  <si>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</si>
  <si>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</si>
  <si>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</si>
  <si>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</si>
  <si>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</si>
  <si>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</si>
  <si>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</si>
  <si>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</si>
  <si>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</si>
  <si>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</si>
  <si>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</si>
  <si>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</si>
  <si>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</si>
  <si>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</si>
  <si>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</si>
  <si>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</si>
  <si>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</si>
  <si>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</si>
  <si>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</si>
  <si>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</si>
  <si>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</si>
  <si>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</si>
  <si>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</si>
  <si>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</si>
  <si>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</si>
  <si>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</si>
  <si>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</si>
  <si>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</si>
  <si>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</si>
  <si>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</si>
  <si>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</si>
  <si>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</si>
  <si>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</si>
  <si>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</si>
  <si>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</si>
  <si>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</si>
  <si>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</si>
  <si>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</si>
  <si>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</si>
  <si>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</si>
  <si>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</si>
  <si>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</si>
  <si>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</si>
  <si>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</si>
  <si>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</si>
  <si>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</si>
  <si>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</si>
  <si>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</si>
  <si>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</si>
  <si>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</si>
  <si>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</si>
  <si>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</si>
  <si>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</si>
  <si>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</si>
  <si>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</si>
  <si>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</si>
  <si>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</si>
  <si>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</si>
  <si>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</si>
  <si>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</si>
  <si>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</si>
  <si>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</si>
  <si>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</si>
  <si>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</si>
  <si>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</si>
  <si>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</si>
  <si>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</si>
  <si>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</si>
  <si>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</si>
  <si>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</si>
  <si>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</si>
  <si>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</si>
  <si>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</si>
  <si>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</si>
  <si>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</si>
  <si>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</si>
  <si>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</si>
  <si>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</si>
  <si>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</si>
  <si>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</si>
  <si>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</si>
  <si>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</si>
  <si>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</si>
  <si>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</si>
  <si>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</si>
  <si>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</si>
  <si>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</si>
  <si>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</si>
  <si>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</si>
  <si>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</si>
  <si>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</si>
  <si>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</si>
  <si>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</si>
  <si>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</si>
  <si>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</si>
  <si>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</si>
  <si>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</si>
  <si>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</si>
  <si>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</si>
  <si>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</si>
  <si>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</si>
  <si>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</si>
  <si>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</si>
  <si>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</si>
  <si>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</si>
  <si>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</si>
  <si>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</si>
  <si>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</si>
  <si>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</si>
  <si>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</si>
  <si>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</si>
  <si>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</si>
  <si>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</si>
  <si>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</si>
  <si>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</si>
  <si>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</si>
  <si>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</si>
  <si>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</si>
  <si>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</si>
  <si>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</si>
  <si>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</si>
  <si>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</si>
  <si>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</si>
  <si>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</si>
  <si>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</si>
  <si>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</si>
  <si>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</si>
  <si>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</si>
  <si>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</si>
  <si>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</si>
  <si>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</si>
  <si>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</si>
  <si>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</si>
  <si>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</si>
  <si>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</si>
  <si>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</si>
  <si>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</si>
  <si>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</si>
  <si>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</si>
  <si>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</si>
  <si>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</si>
  <si>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</si>
  <si>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</si>
  <si>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</si>
  <si>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</si>
  <si>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</si>
  <si>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</si>
  <si>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</si>
  <si>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</si>
  <si>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Hechos economicos  sin la inputacion contable adecuada.</t>
  </si>
  <si>
    <t xml:space="preserve">Diaria y Mensual </t>
  </si>
  <si>
    <t xml:space="preserve">Contador </t>
  </si>
  <si>
    <t xml:space="preserve"># de ordenes de pago realizadas / # total de ordenes de pago  </t>
  </si>
  <si>
    <t xml:space="preserve">Presentacion extemporanea e las declaraciones tributarias </t>
  </si>
  <si>
    <t xml:space="preserve">Contador  - pagador </t>
  </si>
  <si>
    <t>plataforma del chip genera  errores en la validacion.</t>
  </si>
  <si>
    <t>Revision de la diferente normatividad emada por la CGR.                                Circularizacion a entidades con las que se tienen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</si>
  <si>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</si>
  <si>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</si>
  <si>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</si>
  <si>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</si>
  <si>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</si>
  <si>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</si>
  <si>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</si>
  <si>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</si>
  <si>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</si>
  <si>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</si>
  <si>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</si>
  <si>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</si>
  <si>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</si>
  <si>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</si>
  <si>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</si>
  <si>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</si>
  <si>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</si>
  <si>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</si>
  <si>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</si>
  <si>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</si>
  <si>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</si>
  <si>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</si>
  <si>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</si>
  <si>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</si>
  <si>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</si>
  <si>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</si>
  <si>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</si>
  <si>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</si>
  <si>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</si>
  <si>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</si>
  <si>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</si>
  <si>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</si>
  <si>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</si>
  <si>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</si>
  <si>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</si>
  <si>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</si>
  <si>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</si>
  <si>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</si>
  <si>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</si>
  <si>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</si>
  <si>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</si>
  <si>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</si>
  <si>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</si>
  <si>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</si>
  <si>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</si>
  <si>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</si>
  <si>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</si>
  <si>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</si>
  <si>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</si>
  <si>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</si>
  <si>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</si>
  <si>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</si>
  <si>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</si>
  <si>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</si>
  <si>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</si>
  <si>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</si>
  <si>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</si>
  <si>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</si>
  <si>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</si>
  <si>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</si>
  <si>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</si>
  <si>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</si>
  <si>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</si>
  <si>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</si>
  <si>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</si>
  <si>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</si>
  <si>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</si>
  <si>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</si>
  <si>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</si>
  <si>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</si>
  <si>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</si>
  <si>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</si>
  <si>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</si>
  <si>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</si>
  <si>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</si>
  <si>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</si>
  <si>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</si>
  <si>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</si>
  <si>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</si>
  <si>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</si>
  <si>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</si>
  <si>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</si>
  <si>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</si>
  <si>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</si>
  <si>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</si>
  <si>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</si>
  <si>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</si>
  <si>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</si>
  <si>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</si>
  <si>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</si>
  <si>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</si>
  <si>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</si>
  <si>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</si>
  <si>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</si>
  <si>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</si>
  <si>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</si>
  <si>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</si>
  <si>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</si>
  <si>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</si>
  <si>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</si>
  <si>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</si>
  <si>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</si>
  <si>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</si>
  <si>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</si>
  <si>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</si>
  <si>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</si>
  <si>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</si>
  <si>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</si>
  <si>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</si>
  <si>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</si>
  <si>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</si>
  <si>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</si>
  <si>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</si>
  <si>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</si>
  <si>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</si>
  <si>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</si>
  <si>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</si>
  <si>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</si>
  <si>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</si>
  <si>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</si>
  <si>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</si>
  <si>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</si>
  <si>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</si>
  <si>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</si>
  <si>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</si>
  <si>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</si>
  <si>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</si>
  <si>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</si>
  <si>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</si>
  <si>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</si>
  <si>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</si>
  <si>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</si>
  <si>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</si>
  <si>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</si>
  <si>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</si>
  <si>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</si>
  <si>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</si>
  <si>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</si>
  <si>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</si>
  <si>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</si>
  <si>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</si>
  <si>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</si>
  <si>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</si>
  <si>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</si>
  <si>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</si>
  <si>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</si>
  <si>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</si>
  <si>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</si>
  <si>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</si>
  <si>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</si>
  <si>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</si>
  <si>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</si>
  <si>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</si>
  <si>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</si>
  <si>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</si>
  <si>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</si>
  <si>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</si>
  <si>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</si>
  <si>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</si>
  <si>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</si>
  <si>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</si>
  <si>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</si>
  <si>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</si>
  <si>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</si>
  <si>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</si>
  <si>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</si>
  <si>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</si>
  <si>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</si>
  <si>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</si>
  <si>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</si>
  <si>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</si>
  <si>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</si>
  <si>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</si>
  <si>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</si>
  <si>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</si>
  <si>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</si>
  <si>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</si>
  <si>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</si>
  <si>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</si>
  <si>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</si>
  <si>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</si>
  <si>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</si>
  <si>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</si>
  <si>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</si>
  <si>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</si>
  <si>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</si>
  <si>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</si>
  <si>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</si>
  <si>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</si>
  <si>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</si>
  <si>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</si>
  <si>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</si>
  <si>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</si>
  <si>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</si>
  <si>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</si>
  <si>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</si>
  <si>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</si>
  <si>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</si>
  <si>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</si>
  <si>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</si>
  <si>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</si>
  <si>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</si>
  <si>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</si>
  <si>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</si>
  <si>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</si>
  <si>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</si>
  <si>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</si>
  <si>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</si>
  <si>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</si>
  <si>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</si>
  <si>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</si>
  <si>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</si>
  <si>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</si>
  <si>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</si>
  <si>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</si>
  <si>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</si>
  <si>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</si>
  <si>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</si>
  <si>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</si>
  <si>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</si>
  <si>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</si>
  <si>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</si>
  <si>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</si>
  <si>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</si>
  <si>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</si>
  <si>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</si>
  <si>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</si>
  <si>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</si>
  <si>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</si>
  <si>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</si>
  <si>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</si>
  <si>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</si>
  <si>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</si>
  <si>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</si>
  <si>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</si>
  <si>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</si>
  <si>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</si>
  <si>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</si>
  <si>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</si>
  <si>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</si>
  <si>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</si>
  <si>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</si>
  <si>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</si>
  <si>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</si>
  <si>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</si>
  <si>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</si>
  <si>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</si>
  <si>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</si>
  <si>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</si>
  <si>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</si>
  <si>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</si>
  <si>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</si>
  <si>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</si>
  <si>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</si>
  <si>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</si>
  <si>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</si>
  <si>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</si>
  <si>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</si>
  <si>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</si>
  <si>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</si>
  <si>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</si>
  <si>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</si>
  <si>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</si>
  <si>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</si>
  <si>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</si>
  <si>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</si>
  <si>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</si>
  <si>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</si>
  <si>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</si>
  <si>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</si>
  <si>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</si>
  <si>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</si>
  <si>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</si>
  <si>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</si>
  <si>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</si>
  <si>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</si>
  <si>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</si>
  <si>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</si>
  <si>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</si>
  <si>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</si>
  <si>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</si>
  <si>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</si>
  <si>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</si>
  <si>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</si>
  <si>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</si>
  <si>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</si>
  <si>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</si>
  <si>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</si>
  <si>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</si>
  <si>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</si>
  <si>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</si>
  <si>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</si>
  <si>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</si>
  <si>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</si>
  <si>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</si>
  <si>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</si>
  <si>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</si>
  <si>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</si>
  <si>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</si>
  <si>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</si>
  <si>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</si>
  <si>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</si>
  <si>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</si>
  <si>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</si>
  <si>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</si>
  <si>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</si>
  <si>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</si>
  <si>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</si>
  <si>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</si>
  <si>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</si>
  <si>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</si>
  <si>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</si>
  <si>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</si>
  <si>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</si>
  <si>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</si>
  <si>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</si>
  <si>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</si>
  <si>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</si>
  <si>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</si>
  <si>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</si>
  <si>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</si>
  <si>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</si>
  <si>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</si>
  <si>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</si>
  <si>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</si>
  <si>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</si>
  <si>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</si>
  <si>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</si>
  <si>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</si>
  <si>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</si>
  <si>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</si>
  <si>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</si>
  <si>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</si>
  <si>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</si>
  <si>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</si>
  <si>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</si>
  <si>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</si>
  <si>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</si>
  <si>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</si>
  <si>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</si>
  <si>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</si>
  <si>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</si>
  <si>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</si>
  <si>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</si>
  <si>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</si>
  <si>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</si>
  <si>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</si>
  <si>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</si>
  <si>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</si>
  <si>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</si>
  <si>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</si>
  <si>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</si>
  <si>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</si>
  <si>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</si>
  <si>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</si>
  <si>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</si>
  <si>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</si>
  <si>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</si>
  <si>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</si>
  <si>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</si>
  <si>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</si>
  <si>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</si>
  <si>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</si>
  <si>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</si>
  <si>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</si>
  <si>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</si>
  <si>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</si>
  <si>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</si>
  <si>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</si>
  <si>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</si>
  <si>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</si>
  <si>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</si>
  <si>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</si>
  <si>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</si>
  <si>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</si>
  <si>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</si>
  <si>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</si>
  <si>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</si>
  <si>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</si>
  <si>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</si>
  <si>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</si>
  <si>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</si>
  <si>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</si>
  <si>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</si>
  <si>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</si>
  <si>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</si>
  <si>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</si>
  <si>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</si>
  <si>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</si>
  <si>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</si>
  <si>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</si>
  <si>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</si>
  <si>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</si>
  <si>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</si>
  <si>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</si>
  <si>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</si>
  <si>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</si>
  <si>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</si>
  <si>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</si>
  <si>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</si>
  <si>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</si>
  <si>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</si>
  <si>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</si>
  <si>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</si>
  <si>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</si>
  <si>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</si>
  <si>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</si>
  <si>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</si>
  <si>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</si>
  <si>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</si>
  <si>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 de declaraciones presentadas oportunamente / # total de declaracionas obligadas a presentar.</t>
  </si>
  <si>
    <t>Modificación y adopción de nuevos actos adminsitrativos</t>
  </si>
  <si>
    <t xml:space="preserve">Realizar revisiones periodicas del contenido de las hoja de vida.                        </t>
  </si>
  <si>
    <t>Durante el primer trimestre de la vigencia 2023, no se ha realizado el seguimiento al Plan Anticorrupción ya que este proceso se realiza de manera cuatrimestral. Dicho reporte será registrado en el siguiente trimestre de la vigencia 2023.</t>
  </si>
  <si>
    <t>#2 seguimiento al plan de acción.</t>
  </si>
  <si>
    <t xml:space="preserve">                                                           </t>
  </si>
  <si>
    <t># de circulares enviadas # de entidades publicas.</t>
  </si>
  <si>
    <t>Estado a 01 de Enero a 31 de Marzo de 2024</t>
  </si>
  <si>
    <t>Estado a 01 de Julio a 30 de Septiembre de 2024</t>
  </si>
  <si>
    <t>Estado a 01 de Octubre a 31 de Diciembre de 2024</t>
  </si>
  <si>
    <t>Estado octubre a diciembre de 2024</t>
  </si>
  <si>
    <t>Estado julio a septiembre de 2024</t>
  </si>
  <si>
    <t>Estado a 01 de julio a 30 de septiembre de 2024</t>
  </si>
  <si>
    <t>Estado 01 abril a 30 junio de 2024</t>
  </si>
  <si>
    <t>Estado octubre 01 a diciembre 31 de 2024</t>
  </si>
  <si>
    <t>Estado julio 01 a septiembre 30 de 2024</t>
  </si>
  <si>
    <t>Estado Julio 01 al septiembre 30 de 2024</t>
  </si>
  <si>
    <t>Estado Enero 01 a marzo 31 de 2024</t>
  </si>
  <si>
    <t>Estado septiembre al diciembre  30 de 2024</t>
  </si>
  <si>
    <t>Hechos economicos  sin la imputacion contable adecuada.</t>
  </si>
  <si>
    <t>1. Desconocimiento del marco normativo para las entidades de gobierno ( Regimen de contabilidad pùblica - CGN) y de la normativa procedente.
 2. Las cuentas no se revisan en su totalidad.</t>
  </si>
  <si>
    <t>1. Estados financieros no razonables ni confiables.
  2. Hallazgos por parte de los  entes de control.
3.Reportes con errores en cociliaciones.</t>
  </si>
  <si>
    <t>1. Revisar en el sistema  de informaciòn financiera  la parametrizaciòn de los cuentas contables en cada uno de los rubros presupuestales. sistema.                        
2. Verificar en cada cierre mensual que los movimientos presupuestales esten afectando la respectiva cuenta contable.</t>
  </si>
  <si>
    <t>1.Conciliaciones mensuales  entre areas.
2. Ordenes de pagos firmadas.</t>
  </si>
  <si>
    <t xml:space="preserve">1. No se  genera la informaciòn financiera definitiva oportunamente.
2. Ausencia de los cronogramas de pago.                  </t>
  </si>
  <si>
    <t xml:space="preserve">Presentaciòn extemporànea de las declaraciones tributarias </t>
  </si>
  <si>
    <t xml:space="preserve">1.Sanciones pecuniarias por de las entidades con quien se tiene la
2. Sanciones de orden administrativo, fiscal y Disciplinario.       </t>
  </si>
  <si>
    <t>1.Realizar las conciliaciones mensuales con  lo mòdulos de  presupuesto.  contabilidad y  tesoreria.
2. Verificar en cada orden de pago las imputaciones presupuestales y el registro contable generado.</t>
  </si>
  <si>
    <t>1.Colocar en un lugar visible el calendario de las declaraciones.
2. Entrega de la informaciòn objeto de la declaraciòn establecidos dentro de los tiempos.</t>
  </si>
  <si>
    <t xml:space="preserve">1. Elaboracion de las declaraciones tributarias en el cierre del mes.                      
2. Elaborar cronograma de fechas.                                         </t>
  </si>
  <si>
    <t xml:space="preserve">1. Comprobantes de egresos.                         
2. Declaraciones  tributarias presentadas.                      3. Cronograma realizado </t>
  </si>
  <si>
    <t>Plataforma del chip genera  errores en la validaciòn de la informaciòn a reportar cada trimestre</t>
  </si>
  <si>
    <t>1. Actualizar el sistema de información de la entidad con las disposiciones de la CGN.                          
 2. Circulares a las diferentes a entidades públicas.</t>
  </si>
  <si>
    <t xml:space="preserve">1. Actualizacion de plan de cuentas             2. Circulares </t>
  </si>
  <si>
    <t>1. No verificar en la pàgina de la CGN  la ultima versiòn del  càtalogo de cuentas de acuerdo a las nuevas disposiciones de la CGN.
2.  Que no se realice una adecuanda  circularización  de las operaciones reciprocas.</t>
  </si>
  <si>
    <t xml:space="preserve"> La no actualizacion de los diferentes actos administrativos conforme a los lineamientos expedidos en cada vigencia para el cumplimiento de los procesos y procedimientos del área administrativa y financiera</t>
  </si>
  <si>
    <t xml:space="preserve">Actos administrativos desactualizados </t>
  </si>
  <si>
    <t>1. La no validación de los errores.                                          
2. Incumplimiento sobre la normatividad de la CGN relacionada con las políticas contables</t>
  </si>
  <si>
    <t>Inexistencia de normas internas adecuadas y actualizadas para el cumplimiento de los diferentes procesos a cargo de los servidores</t>
  </si>
  <si>
    <t>Revision del plan de mejoramiento sobre los hallazgos emanados por entes de control y  la oficina de control interno</t>
  </si>
  <si>
    <t>Revisar los diferentes actos administrativos, con el fin de determinar cuales requieren actualizaciòn</t>
  </si>
  <si>
    <t xml:space="preserve">Actos adminsitrativos </t>
  </si>
  <si>
    <t>2.2</t>
  </si>
  <si>
    <t>3.1</t>
  </si>
  <si>
    <t>3.2</t>
  </si>
  <si>
    <t>3.3.</t>
  </si>
  <si>
    <t>Fecha de Seguimiento:  
22 / 02 / 2024</t>
  </si>
  <si>
    <t>Por hurto de Archivo</t>
  </si>
  <si>
    <t>A través de la segregación de funciones las personas encargadas deberan verificar que los valores, rubros y terceros coincidan con los solicitado.</t>
  </si>
  <si>
    <t>Realizar la verificacion de las necesidades diarias de expecicion de CDP Y RP .</t>
  </si>
  <si>
    <t>* Ingreso de recursos en tiempo real.
* Registro de la novedades de incorporacion de CDP y anulacion de RP.
* Conciliacion mensual.</t>
  </si>
  <si>
    <t xml:space="preserve">Realizar ingreso de novedades o funcionarios en compañía de publifinanzas para verificacion del procesos. </t>
  </si>
  <si>
    <t>* Mantener el stock suficiente de bienes y suministros de acuerdo a las  necesidades de cada área.
* Definir criterios para la verificacion de productos o elementos adquiridos conforme a los requisitos de compra.</t>
  </si>
  <si>
    <t>Del 1 de Enero al 31 de Marzo de 204  se realizaron 4 cheques exitosos para pago contratista, apertura caja menor y pago servicios publicos,</t>
  </si>
  <si>
    <t>Se realizaron  4 cheques Anulados porque la fecha era diferente al requerimiento solicitado para el tema de viaticos.</t>
  </si>
  <si>
    <t>Del 1 de enero al 31 Marzo 2024 Se realizaron 305 Comprobantes de Egreso con sus respectivos soportes de pago,</t>
  </si>
  <si>
    <t>Del 1 de Enero al 31 Marzo 2024 se rechazaron 11 pagos en la banca,  por cuentas que  no existen, invalidas, no habilitadas, cuenta errada e identificacion que no coincide.</t>
  </si>
  <si>
    <t>Dentro del primer trimestre de la vigencia 2024:
1. Se revisa permanentemente la pàgina web de la CGN https://www.contaduria.gov.co/marco-normativo-para-entidades-de-gobierno.
2. Se revisa la parametrizaciòn de las cuentas contables en los mòdulos presupuestales.gobierno.</t>
  </si>
  <si>
    <t>Dentro del primer trimestre de la vigencia 2024:
1. Desde la oficina de contabilidad se realizan las respectivas conciliaciones mensuales con otras àreas.
2. Se tiene ubicado en un lugar viible un calendario con las fechas de las declaraciones tributarias mensuales.
3. Se realiza con la tesorera la conciliaciòn entre contabilidad y los descuentos aplicados a cada orden de pago.</t>
  </si>
  <si>
    <t>Dentro del primer trimestre de la vigencia 2024:
1. Se revisa permanentemente la pàgina web de la CGN Se https://www.contaduria.gov.co/catalogo-general-de-cuentas3.
2. Al momento de rendir los informes a la CGN  se genera el protocolo, con el fin de validar el nuevo càtalogo, y de esta forma poder reclasificar en los libros contables en el caso de que existan cuentas contables nuevas.</t>
  </si>
  <si>
    <t>Dentro del primer trimestre de la vigencia 2024:
1. Se esta realizando un diagnòstico de los actos administrativos en materia contable existentes, con la intenciòn de ajustar las normas contables que lo amerten.</t>
  </si>
  <si>
    <t xml:space="preserve">Dentro del seguimiento del primer corte trimestral de la vigencia 2024:
Se solicitó de manera formal   a las empresas Valsalud, Proteccion trzbajo y Salud, Gema y proenso cotizaciones para proceso de aplicación de examenes medico laborales los funcionarios del Instituto.  Se realiza capacitacion a los trabaajdores de manera digital para disminuir actos y condiciones  inseguras dentro de los diferentes lugares de trabajo. Se diseñó y socializó protocolo en proceso de caminatas ecologicas.  Se realizó informe con las acciones realiozadas sobre las sugerencias de la ARL positiva para cerrar el caso del A.T ocurrdio en septiembre 2023.  </t>
  </si>
  <si>
    <t xml:space="preserve">Dentro del seguimiento del primer corte trimestral de la vigencia 2024:
Se realiza el plan anual de trabajo, se socializa  y se firma por el gerente. </t>
  </si>
  <si>
    <t xml:space="preserve">Dentro del seguimiento del primer corte trimestral de la vigencia 2024:
Se realizó jornada de pausas activas en el mes de febrero,  capacitacion. Se realizaron a la fecha 2 reuniones del COPASST para fortalecer el proceso de seguimiento a los riesgos dentro del ambiente laboral. Se realizó analisis de perfil sociodemografico para deterinar las condiciones de salud de los trabajadores y priorizar los riesgos en conjunto de la matriz de peligros. Se realizó inventario de extiontores y botiquines. Se realizó evaluacion de estandares minimos ante el Ministerio de trabajo. Se realizó capacitacion de prevencion de enfermedad laboral, tunel carpiano y epicondilitis. </t>
  </si>
  <si>
    <t>Durante el primer trimestre de la vigencia 2024:
1. El día 19 de febrero de 2024 se realizó capacitación por parte de la Profesional de Seguridad y Salud en el Trabajo en relación al Plan Anual de Trabajo y Accidentes Laborales.
2. El día 19 de febrero de 2024 la Profesional Universitaria con funciones de Almacén y Archivo Norma Yohana Artunduaga realizó capacitación de la Ley General de Archivo (Ly 594 de 2000) dando a conocer los lineamientos generales de la documentación y cumplimiento normativo.
3. El día 28 de febrero de 2024 el contratista de Talento Humano Jhonathan Duque realizó capacitación de Inducción y Reinducción de los procesos institucionales, así como los diferentes códigos Institucionales que respaldan el beneficio del servicio y la atención a la ciudadanía.
4. El día 28 de febrero de 2024 el Coordinador del Área Técnica Rosemberg Rivera realizó capacitación sobre Política Pública de la Educación Física, la Recreación, la Actividad Física y El Deporte como eje de Desarrollo Sostenible Quindío 2024-2034.
5.El día 08 de marzo se participó de la capacitación virtual brindada por la Función Pública en relación a la Evaluación de desempeño Laboral, con el fin de tener los lineamientos normativos frente a este seguimiento.
6.El día 13 de marzo de 2024, se participó de la capacitación virtual brindada por la Función Pública en relación al proceso de registro y vinculación del SIGEP II como clave para reportar el avance en gestión de las diferentes entidades públicas del Orden Nacional y Territorial en procesos contractuales.
7.El día 18 de marzo de 2024, se participó de la capacitación virtual brindada por la Función Pública en relación a la Medición del Desempeño Institucional a partir del diligenciamiento del FURAG, como parte de la entrega de información de los procesos realizados en la vigencia 2023.</t>
  </si>
  <si>
    <t>Durante el primer trimestre de la vigencia 2024:
1. Se actualizaron las hojas de vida de los funcionarios que ingresaron en la presente administración, dando cumplimiento a la Ley General de Archivo 594 del 2000.
2. Se realizó la actualización y cierre de las historias laborales de los siguientes servidores que finalizaron su vinculo laboral con INDEPORTES QUINDÍO: Fernando Augusto Paneso, Orfa María Ruíz Agudelo,Yolanda Suarez Campos, Gloria Inés Herrera Franco, María Ludibia Arias Giraldo.</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</si>
  <si>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
3. Se realizó novedad de periodo vacacional del funcionario David Alberto Rojas Olarte (Técnico Deporte Asociado).</t>
  </si>
  <si>
    <t xml:space="preserve">*Se desarrolló el pago de las 3 seguridades sociales de los funcionarios de planta del Instituto Departamental de Deporte y Recreación del Quindío, correspondiente a los meses de: Enero, Febrero y Marzo de 2024 con sus respectivas novedades.
# 3 planillas de seguridad social generadas sin errores / # 3 total de planillas de seguridad social mensuales elaboradas.
</t>
  </si>
  <si>
    <t>Durante el PRIMER trimestre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155 Bancos de programa y proyectos  solicitados al corte del 31 de MARZO de 2024.</t>
  </si>
  <si>
    <t>Durante el PRIMER trimestre de la vigencia 2024, se han realizado los reportes mensuales correspondientes al mes de enero (reportado en febrero), febrero (reportado en marzo), marzo (reportado en abril).</t>
  </si>
  <si>
    <t>3 reportes realizados hasta el corte del 31 de marzo en la plataforma SPI-DNP realizados</t>
  </si>
  <si>
    <t>Consecuente que este plan se realiza de manera cuatrimestral no se ha elevado aún el seguimiento y el proceso.</t>
  </si>
  <si>
    <t>En el tercer trimestre de la vigencia 2023 se realizaron dos (02) ajustes por medio de las siguientes Resoluciones: 
1-Resolución No. 048 de febrero 23 de 2024 (donde se realizan traslados presupuestales)
2-Resolución No. 049 de marzo 05 de 2024 (donde se realizan traslados presupuestales)</t>
  </si>
  <si>
    <t>DURANTE ESTE PERIODO SE RADICARON 93 EXPEDIENTES PRECONTRACTUALES, PARA LO CUAL SE SUSCRIBIERON 92 CONTRATOS. ASÍ: 91 EN LA MODALIDAD DE CONTRATACIÓN DIRECTA (90 CONTRATOS DE PRESTACIÓN DE SEVICIOS DE APOYO A LA GESTIÓN Y PROFESIONALES, 1 CONTRATO DE ARRENDAMIENTO), 1 CONTRATO  A TRAVÉS DE LA TIENDA VIRTUAL - ACUERDO MARCO (COMBUSTIBLE), 
LA DIFERENCIA DE LOS EXPEDIENTES RADICADOS CON LOS CONTRATOS SUSCRITOS RADICA EN LO SIGUIENTE: 
1) 1 PROCESO EN LA MODALIDAD DE MINIMA CUANTIA(AMBULANCIA Y PRIMEROS AUXILIOS) FUE RADICADO EN EL MES DE MARZO Y SU PUBLICACIÓN EN LA PLATAFORMA FUE EL 22 DE MARZO DE 2024  PERO DE CONFORMIDAD AL CRONOGRAMA DE EXTIENDE HASTA EL MES DE ABRIL SU ADJUDICACIÓN Y SUSCRIPCIÓN DEL CONTRATO.
LA EVIDENCIA SE ENCUENTRA REPORTADA EN EL ARCHIVO DE GESTIÓN DE LA OFICINA JURÍDICA Y EN LA PLATAFORMA DEL SECOP II.</t>
  </si>
  <si>
    <t xml:space="preserve">DURANTE ESTE PERIODO SE SUSCRIBIERON 92 CONTRATOS. ASÍ: 91 EN LA MODALIDAD DE CONTRATACIÓN DIRECTA (90 CONTRATOS DE PRESTACIÓN DE SEVICIOS DE APOYO A LA GESTIÓN Y PROFESIONALES, 1 CONTRATO DE ARRENDAMIENTO), 1 CONTRATO  A TRAVÉS DE LA TIENDA VIRTUAL - ACUERDO MARCO (COMBUSTIBLE), PARA LO CUAL TODOS SE ENCUENTRAN DEBIDAMENTE SUSCRITOS EN LA PLATAFORMA SECOP II Y REPORTADOS EN EL SIA OBSERVA. </t>
  </si>
  <si>
    <t>Durante el primer trimestre de la vigencia 2024 se revisó los computo del Instituto y todos cuentan con las implementaciones necesarias de seguridad.</t>
  </si>
  <si>
    <t>Todos los usuario de planta cuentan con el licenciamiento necesario (Windows, Office y Antivirus)</t>
  </si>
  <si>
    <t>Durante el primer trimestre de la vigencia 2024 se han realizando las copias de seguridad constantemente en discos duros Externos y se está actualizando el backup de las bases de datos y diariamente Mariana Araque realiza copias de seguridad del servidor.</t>
  </si>
  <si>
    <t>Durante el primer trimestre de la vigencia 2024 se le realizó a los funcionarios del Área Técnica proceso de induccion sobre el manejo adecuado de las herramientas informáticas y en especial a la información que es uno de los activos mas importantes de la entidad.</t>
  </si>
  <si>
    <t>No se han presentado problemas significativos de acceso a la información del área administrativa y financiera.</t>
  </si>
  <si>
    <t>Durante el periodo  no se solicitó el prestamo expedientes documentos del archivo central.</t>
  </si>
  <si>
    <t>se realizó una (01)  visita por parte de la contratista encargada de SG-SST,  en cumplimiento de las obligaciones especificas del contrato Nro.  004 del 08/02/2024, donde se realizó evaluacion de extintores y  visita locativa sobre condiciones de evacuación. se concluye la necesidad de recarga de extintor Tipo A</t>
  </si>
  <si>
    <t>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</si>
  <si>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15  prestamos de implementación  a contratistas del instituto con el fin de darle cumplimiento a los contratos.
 Se han realizado ( 94 ) entregas (salidas) de almacén  a  terceros.
Las actas se encuentran el el archivo de gestion del area adminsitrativa y financiera (almacen) </t>
  </si>
  <si>
    <t xml:space="preserve">15 solicitudes/15 prestamos.
94  solicitudes de salidas de almacén / 94 entregas. </t>
  </si>
  <si>
    <t>15 solicitudes/15 prestamos.
94  solicitudes de salidas de almacén / 94 entregas.
El stock de almacen  corresponde al requerido desde la Gerencia General y/o area técnica de la entidad.</t>
  </si>
  <si>
    <t>Del 1 de enero al 31 de Marzo 2024 se realizaron 89 Notas Débito y 4 Notas Crédito.
Se anularon 18 Notas Débito y 1 Nota Crédito.
Las anulaciones corresponden a fechas diferentes, códigos contables mal ingresados y descuentos de seguridad social del patrono que no corresponden.</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</si>
  <si>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t>
  </si>
  <si>
    <t>En el primer trimestre de la vigencia 2024 se realizaron un total de 20 conciliaciones bancarias de las diferentes cuentas activas en el Instituto.</t>
  </si>
  <si>
    <t>Durante el primer trimestre de la vigencia 2024 se expidieron:
1. 200 certificados de Disponibilidad Presupuestal del 001 del 15 de enero de 2024 hasta la disponibilidad 201 del 22 de marzo de 2024. 
2. 373 certificados de Registro Presupuestal del 001 del 15 de enero al 374 de marzo 22 de 2024.</t>
  </si>
  <si>
    <t>Durante el primer trimestre de la vigencia 2024 se expidieron:
1. 182 certificados de Disponibilidad Presupuestal sin error (18 fueron anulados por objetos, planeación contractual o liberación de presupuesto).
2. 353 certificados de Registro Presupuestal (20 fueron anulados por liberacion de presupuesto, cambio de beneficiario)</t>
  </si>
  <si>
    <t>DURANTE ESTE PERIODO SE ENCUENTRAN VIGENTES TRES PROCESOS JUDICIALES EN CONTRA DEL INSTITUTO, LOS CUALES ESTAN EN TERMINOS, ASÍ: 
DEMANDA CON NÚMERO DE RADICADO  63001-33-33-003-2018-00328-00 DEMANDANTE ERICK ALBERTO GANERO VEGA, NULIDAD Y RESTABLECIMIENTO DEL DERECHO: SE PRESENTARON ALEGATOS DE CONCLUSIÓN Y SE ESTA A LA ESPERA DE FALLO DE PRIMERA INSTANCIA.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</si>
  <si>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DIERON LAS SIGUIENTES ACTUACIONES JUDICIALES: 
-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</si>
</sst>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99"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
      <sz val="12"/>
      <color theme="1"/>
      <name val="Arial"/>
      <family val="2"/>
    </font>
    <font>
      <sz val="14"/>
      <color rgb="FFFF0000"/>
      <name val="Calibri"/>
      <family val="2"/>
      <scheme val="minor"/>
    </font>
    <font>
      <b/>
      <sz val="16"/>
      <color theme="2" tint="-0.89999084444715716"/>
      <name val="Arial"/>
      <family val="2"/>
    </font>
    <font>
      <b/>
      <sz val="12"/>
      <color theme="1"/>
      <name val="Arial"/>
      <family val="2"/>
    </font>
    <font>
      <sz val="11"/>
      <color theme="1"/>
      <name val="Arial"/>
      <family val="2"/>
    </font>
    <font>
      <b/>
      <sz val="16"/>
      <color theme="1"/>
      <name val="Arial"/>
      <family val="2"/>
    </font>
    <font>
      <b/>
      <sz val="20"/>
      <color theme="1"/>
      <name val="Arial"/>
      <family val="2"/>
    </font>
    <font>
      <b/>
      <sz val="22"/>
      <color theme="1"/>
      <name val="Arial"/>
      <family val="2"/>
    </font>
    <font>
      <sz val="16"/>
      <color theme="1"/>
      <name val="Arial"/>
      <family val="2"/>
    </font>
    <font>
      <b/>
      <sz val="11"/>
      <color theme="1"/>
      <name val="Arial"/>
      <family val="2"/>
    </font>
    <font>
      <b/>
      <sz val="10"/>
      <color theme="1"/>
      <name val="Arial"/>
      <family val="2"/>
    </font>
    <font>
      <sz val="24"/>
      <color rgb="FFFF0000"/>
      <name val="Arial"/>
      <family val="2"/>
    </font>
    <font>
      <sz val="16"/>
      <color theme="1"/>
      <name val="Arial Narrow"/>
      <family val="2"/>
    </font>
    <font>
      <sz val="14"/>
      <name val="Calibri"/>
      <family val="2"/>
      <scheme val="minor"/>
    </font>
    <font>
      <sz val="18"/>
      <color theme="1"/>
      <name val="Calibri"/>
      <family val="2"/>
      <scheme val="minor"/>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81">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43" fillId="10" borderId="1" xfId="0" applyFont="1" applyFill="1" applyBorder="1" applyAlignment="1">
      <alignment horizontal="center" vertical="center" wrapText="1"/>
    </xf>
    <xf numFmtId="0" fontId="45" fillId="0" borderId="32" xfId="0" applyFont="1" applyBorder="1" applyAlignment="1">
      <alignment horizontal="center" vertical="center" wrapText="1"/>
    </xf>
    <xf numFmtId="0" fontId="46" fillId="0" borderId="32"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7" xfId="0" applyFont="1" applyFill="1" applyBorder="1" applyAlignment="1">
      <alignment horizontal="center" vertical="center" wrapText="1" readingOrder="1"/>
    </xf>
    <xf numFmtId="0" fontId="48" fillId="5" borderId="37"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8" xfId="0" applyFont="1" applyBorder="1" applyAlignment="1">
      <alignment horizontal="left" vertical="center" wrapText="1" readingOrder="1"/>
    </xf>
    <xf numFmtId="0" fontId="50" fillId="0" borderId="38" xfId="0" applyFont="1" applyBorder="1" applyAlignment="1">
      <alignment horizontal="center" vertical="center" wrapText="1"/>
    </xf>
    <xf numFmtId="0" fontId="50" fillId="0" borderId="38" xfId="0" applyFont="1" applyBorder="1" applyAlignment="1">
      <alignment horizontal="center" vertical="center" wrapText="1" readingOrder="1"/>
    </xf>
    <xf numFmtId="0" fontId="51" fillId="5" borderId="38" xfId="0" applyFont="1" applyFill="1" applyBorder="1" applyAlignment="1">
      <alignment horizontal="center" vertical="center" wrapText="1" readingOrder="1"/>
    </xf>
    <xf numFmtId="9" fontId="52" fillId="5" borderId="39"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0" xfId="0" applyFont="1" applyBorder="1" applyAlignment="1">
      <alignment horizontal="left" vertical="center" wrapText="1" readingOrder="1"/>
    </xf>
    <xf numFmtId="0" fontId="50" fillId="0" borderId="40" xfId="0" applyFont="1" applyBorder="1" applyAlignment="1">
      <alignment horizontal="center" vertical="center" wrapText="1"/>
    </xf>
    <xf numFmtId="0" fontId="50" fillId="0" borderId="40"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0" fontId="54" fillId="11" borderId="42" xfId="0" applyFont="1" applyFill="1" applyBorder="1" applyAlignment="1">
      <alignment horizontal="center" vertical="center" wrapText="1" readingOrder="1"/>
    </xf>
    <xf numFmtId="0" fontId="55" fillId="11" borderId="42" xfId="0" applyFont="1" applyFill="1" applyBorder="1" applyAlignment="1">
      <alignment horizontal="center" vertical="center" wrapText="1" readingOrder="1"/>
    </xf>
    <xf numFmtId="0" fontId="55" fillId="5" borderId="38" xfId="0" applyFont="1" applyFill="1" applyBorder="1" applyAlignment="1">
      <alignment horizontal="center" vertical="center" wrapText="1" readingOrder="1"/>
    </xf>
    <xf numFmtId="9" fontId="55" fillId="5" borderId="39" xfId="0" applyNumberFormat="1" applyFont="1" applyFill="1" applyBorder="1" applyAlignment="1">
      <alignment horizontal="center" vertical="center" wrapText="1" readingOrder="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9" fontId="2" fillId="12" borderId="44" xfId="1" applyFont="1" applyFill="1" applyBorder="1" applyAlignment="1">
      <alignment horizontal="center" vertical="center" wrapText="1"/>
    </xf>
    <xf numFmtId="9" fontId="0" fillId="0" borderId="27"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5"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5"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5" xfId="0" applyFont="1" applyFill="1" applyBorder="1" applyAlignment="1">
      <alignment horizontal="center" vertical="center" wrapText="1"/>
    </xf>
    <xf numFmtId="0" fontId="62" fillId="15" borderId="45"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5"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5"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4" fillId="12" borderId="47" xfId="0" applyFont="1" applyFill="1" applyBorder="1" applyAlignment="1">
      <alignment horizontal="center" vertical="center" wrapText="1"/>
    </xf>
    <xf numFmtId="0" fontId="59" fillId="13" borderId="47"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6" fillId="12" borderId="47"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8" xfId="0" applyFont="1" applyFill="1" applyBorder="1" applyAlignment="1">
      <alignment horizontal="center" vertical="center"/>
    </xf>
    <xf numFmtId="0" fontId="0" fillId="5" borderId="49" xfId="0" applyFill="1" applyBorder="1" applyAlignment="1">
      <alignment vertical="center"/>
    </xf>
    <xf numFmtId="0" fontId="70" fillId="18" borderId="50"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7" xfId="0" applyFont="1" applyFill="1" applyBorder="1" applyAlignment="1">
      <alignment horizontal="center" vertical="center"/>
    </xf>
    <xf numFmtId="0" fontId="0" fillId="5" borderId="53" xfId="0" applyFill="1" applyBorder="1" applyAlignment="1">
      <alignment vertical="center"/>
    </xf>
    <xf numFmtId="0" fontId="0" fillId="18" borderId="54" xfId="0" applyFill="1" applyBorder="1" applyAlignment="1">
      <alignment vertical="center"/>
    </xf>
    <xf numFmtId="0" fontId="0" fillId="19" borderId="15" xfId="0" applyFill="1" applyBorder="1" applyAlignment="1">
      <alignment vertical="center"/>
    </xf>
    <xf numFmtId="0" fontId="0" fillId="19" borderId="55"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7" xfId="0" applyFill="1" applyBorder="1" applyAlignment="1">
      <alignment vertical="center"/>
    </xf>
    <xf numFmtId="0" fontId="0" fillId="16" borderId="1" xfId="0" applyFill="1" applyBorder="1" applyAlignment="1">
      <alignment horizontal="center" vertical="center"/>
    </xf>
    <xf numFmtId="0" fontId="0" fillId="16" borderId="28" xfId="0" applyFill="1" applyBorder="1" applyAlignment="1">
      <alignment horizontal="center" vertical="center"/>
    </xf>
    <xf numFmtId="0" fontId="0" fillId="19" borderId="26" xfId="0" applyFill="1" applyBorder="1" applyAlignment="1">
      <alignment vertical="center"/>
    </xf>
    <xf numFmtId="0" fontId="2" fillId="20" borderId="33"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5" xfId="0" applyFill="1" applyBorder="1" applyAlignment="1">
      <alignment horizontal="center" vertical="center"/>
    </xf>
    <xf numFmtId="0" fontId="0" fillId="21" borderId="1" xfId="0" applyFill="1" applyBorder="1" applyAlignment="1">
      <alignment horizontal="center" vertical="center"/>
    </xf>
    <xf numFmtId="0" fontId="0" fillId="21" borderId="28" xfId="0" applyFill="1" applyBorder="1" applyAlignment="1">
      <alignment horizontal="center" vertical="center"/>
    </xf>
    <xf numFmtId="0" fontId="0" fillId="19" borderId="18" xfId="0" applyFill="1" applyBorder="1" applyAlignment="1">
      <alignment vertical="center"/>
    </xf>
    <xf numFmtId="0" fontId="0" fillId="19" borderId="27" xfId="0" applyFill="1" applyBorder="1" applyAlignment="1">
      <alignment vertical="center"/>
    </xf>
    <xf numFmtId="0" fontId="0" fillId="20" borderId="18" xfId="0" applyFill="1" applyBorder="1" applyAlignment="1">
      <alignment horizontal="center" vertical="center"/>
    </xf>
    <xf numFmtId="0" fontId="2" fillId="20" borderId="44" xfId="0" applyFont="1" applyFill="1" applyBorder="1" applyAlignment="1">
      <alignment vertical="center"/>
    </xf>
    <xf numFmtId="0" fontId="0" fillId="20" borderId="20" xfId="0" applyFill="1" applyBorder="1" applyAlignment="1">
      <alignment vertical="center"/>
    </xf>
    <xf numFmtId="0" fontId="2" fillId="16" borderId="25" xfId="0" applyFont="1" applyFill="1" applyBorder="1" applyAlignment="1">
      <alignment horizontal="center" vertical="center"/>
    </xf>
    <xf numFmtId="0" fontId="0" fillId="16" borderId="23" xfId="0" applyFill="1" applyBorder="1" applyAlignment="1">
      <alignment horizontal="center" vertical="center"/>
    </xf>
    <xf numFmtId="0" fontId="0" fillId="16" borderId="24" xfId="0" applyFill="1" applyBorder="1" applyAlignment="1">
      <alignment horizontal="center" vertical="center"/>
    </xf>
    <xf numFmtId="0" fontId="0" fillId="21" borderId="23" xfId="0" applyFill="1" applyBorder="1" applyAlignment="1">
      <alignment horizontal="center" vertical="center"/>
    </xf>
    <xf numFmtId="0" fontId="0" fillId="21" borderId="24" xfId="0" applyFill="1" applyBorder="1" applyAlignment="1">
      <alignment horizontal="center" vertical="center"/>
    </xf>
    <xf numFmtId="0" fontId="0" fillId="18" borderId="59" xfId="0" applyFill="1" applyBorder="1" applyAlignment="1">
      <alignment vertical="center"/>
    </xf>
    <xf numFmtId="0" fontId="0" fillId="5" borderId="60" xfId="0" applyFill="1" applyBorder="1" applyAlignment="1">
      <alignment vertical="center"/>
    </xf>
    <xf numFmtId="0" fontId="69" fillId="21" borderId="21" xfId="0" applyFont="1" applyFill="1" applyBorder="1" applyAlignment="1">
      <alignment vertical="center"/>
    </xf>
    <xf numFmtId="0" fontId="0" fillId="21" borderId="22" xfId="0" applyFill="1" applyBorder="1" applyAlignment="1">
      <alignment vertical="center" wrapText="1"/>
    </xf>
    <xf numFmtId="0" fontId="69" fillId="21" borderId="1" xfId="0" applyFont="1" applyFill="1" applyBorder="1" applyAlignment="1">
      <alignment vertical="center"/>
    </xf>
    <xf numFmtId="0" fontId="0" fillId="21" borderId="28" xfId="0" applyFill="1" applyBorder="1" applyAlignment="1">
      <alignment vertical="center" wrapText="1"/>
    </xf>
    <xf numFmtId="0" fontId="69" fillId="21" borderId="23" xfId="0" applyFont="1" applyFill="1" applyBorder="1" applyAlignment="1">
      <alignment vertical="center"/>
    </xf>
    <xf numFmtId="0" fontId="0" fillId="21" borderId="24" xfId="0" applyFill="1" applyBorder="1" applyAlignment="1">
      <alignment vertical="center" wrapText="1"/>
    </xf>
    <xf numFmtId="0" fontId="6" fillId="0" borderId="21" xfId="0" applyFont="1" applyBorder="1" applyAlignment="1">
      <alignment horizontal="center" vertical="center" wrapText="1"/>
    </xf>
    <xf numFmtId="0" fontId="71" fillId="0" borderId="21" xfId="0" applyFont="1" applyBorder="1" applyAlignment="1">
      <alignment horizontal="center" vertical="center" wrapText="1"/>
    </xf>
    <xf numFmtId="0" fontId="71" fillId="0" borderId="22"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3"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2"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7" xfId="0" applyFont="1" applyFill="1" applyBorder="1" applyAlignment="1">
      <alignment horizontal="center" vertical="center"/>
    </xf>
    <xf numFmtId="0" fontId="2" fillId="24" borderId="0" xfId="0" applyFont="1" applyFill="1" applyAlignment="1">
      <alignment horizontal="center" vertical="center"/>
    </xf>
    <xf numFmtId="0" fontId="2" fillId="24" borderId="17" xfId="0" applyFont="1"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9" fillId="5" borderId="25" xfId="0" applyFont="1" applyFill="1" applyBorder="1" applyAlignment="1">
      <alignment horizontal="center" vertical="center"/>
    </xf>
    <xf numFmtId="0" fontId="2" fillId="5" borderId="25" xfId="0" applyFont="1" applyFill="1" applyBorder="1" applyAlignment="1">
      <alignment horizontal="center" vertical="center"/>
    </xf>
    <xf numFmtId="0" fontId="69" fillId="0" borderId="21" xfId="0" applyFont="1" applyBorder="1" applyAlignment="1">
      <alignment vertical="center"/>
    </xf>
    <xf numFmtId="0" fontId="0" fillId="0" borderId="22" xfId="0" applyBorder="1" applyAlignment="1">
      <alignment vertical="center" wrapText="1"/>
    </xf>
    <xf numFmtId="0" fontId="69" fillId="0" borderId="1" xfId="0" applyFont="1" applyBorder="1" applyAlignment="1">
      <alignment vertical="center"/>
    </xf>
    <xf numFmtId="0" fontId="0" fillId="0" borderId="28" xfId="0" applyBorder="1" applyAlignment="1">
      <alignment vertical="center" wrapText="1"/>
    </xf>
    <xf numFmtId="0" fontId="69" fillId="0" borderId="23" xfId="0" applyFont="1" applyBorder="1" applyAlignment="1">
      <alignment vertical="center"/>
    </xf>
    <xf numFmtId="0" fontId="0" fillId="0" borderId="24" xfId="0" applyBorder="1" applyAlignment="1">
      <alignment vertical="center" wrapText="1"/>
    </xf>
    <xf numFmtId="0" fontId="2" fillId="0" borderId="66" xfId="0" applyFont="1" applyBorder="1" applyAlignment="1">
      <alignment horizontal="center" vertical="center"/>
    </xf>
    <xf numFmtId="0" fontId="6" fillId="0" borderId="67" xfId="0" applyFont="1" applyBorder="1" applyAlignment="1">
      <alignment vertical="center"/>
    </xf>
    <xf numFmtId="0" fontId="5" fillId="0" borderId="68" xfId="0" applyFont="1" applyBorder="1" applyAlignment="1">
      <alignment vertical="center"/>
    </xf>
    <xf numFmtId="0" fontId="2" fillId="3" borderId="69" xfId="0" applyFont="1" applyFill="1" applyBorder="1" applyAlignment="1">
      <alignment horizontal="center" vertical="center"/>
    </xf>
    <xf numFmtId="0" fontId="6" fillId="3" borderId="0" xfId="0" applyFont="1" applyFill="1" applyAlignment="1">
      <alignment vertical="center"/>
    </xf>
    <xf numFmtId="0" fontId="5" fillId="3" borderId="70" xfId="0" applyFont="1" applyFill="1" applyBorder="1" applyAlignment="1">
      <alignment vertical="center"/>
    </xf>
    <xf numFmtId="0" fontId="2" fillId="0" borderId="69" xfId="0" applyFont="1" applyBorder="1" applyAlignment="1">
      <alignment horizontal="center" vertical="center"/>
    </xf>
    <xf numFmtId="0" fontId="5" fillId="0" borderId="70" xfId="0" applyFont="1" applyBorder="1" applyAlignment="1">
      <alignment vertical="center"/>
    </xf>
    <xf numFmtId="0" fontId="2" fillId="0" borderId="71" xfId="0" applyFont="1" applyBorder="1" applyAlignment="1">
      <alignment horizontal="center" vertical="center"/>
    </xf>
    <xf numFmtId="0" fontId="6" fillId="0" borderId="72" xfId="0" applyFont="1" applyBorder="1" applyAlignment="1">
      <alignment vertical="center"/>
    </xf>
    <xf numFmtId="0" fontId="5" fillId="0" borderId="73"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4" xfId="0" applyFont="1" applyFill="1" applyBorder="1" applyAlignment="1">
      <alignment horizontal="justify" vertical="center" wrapText="1"/>
    </xf>
    <xf numFmtId="0" fontId="22" fillId="6" borderId="74"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1" xfId="0" applyFont="1" applyBorder="1" applyAlignment="1">
      <alignment vertical="center" wrapText="1"/>
    </xf>
    <xf numFmtId="0" fontId="16" fillId="0" borderId="75" xfId="0" applyFont="1" applyBorder="1" applyAlignment="1">
      <alignment vertical="center" wrapText="1"/>
    </xf>
    <xf numFmtId="0" fontId="16" fillId="0" borderId="50" xfId="0" applyFont="1" applyBorder="1" applyAlignment="1">
      <alignment vertical="center" wrapText="1"/>
    </xf>
    <xf numFmtId="0" fontId="16" fillId="0" borderId="60" xfId="0" applyFont="1" applyBorder="1" applyAlignment="1">
      <alignment vertical="center" wrapText="1"/>
    </xf>
    <xf numFmtId="0" fontId="16" fillId="0" borderId="29" xfId="0" applyFont="1" applyBorder="1" applyAlignment="1">
      <alignment vertical="center" wrapText="1"/>
    </xf>
    <xf numFmtId="0" fontId="16" fillId="0" borderId="31"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2" xfId="0" applyFont="1" applyBorder="1" applyAlignment="1">
      <alignment wrapText="1"/>
    </xf>
    <xf numFmtId="0" fontId="0" fillId="0" borderId="32" xfId="0"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0" fillId="0" borderId="32" xfId="0" applyBorder="1" applyAlignment="1" applyProtection="1">
      <alignment horizontal="center" vertical="center" textRotation="90" wrapText="1"/>
      <protection locked="0"/>
    </xf>
    <xf numFmtId="0" fontId="2"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textRotation="90" wrapText="1"/>
      <protection locked="0"/>
    </xf>
    <xf numFmtId="9" fontId="30" fillId="0" borderId="32" xfId="1" applyFont="1" applyFill="1" applyBorder="1" applyAlignment="1" applyProtection="1">
      <alignment horizontal="center" vertical="center" wrapText="1"/>
      <protection locked="0"/>
    </xf>
    <xf numFmtId="0" fontId="0" fillId="0" borderId="32" xfId="0" applyBorder="1" applyAlignment="1">
      <alignment horizontal="left" vertical="center" wrapText="1"/>
    </xf>
    <xf numFmtId="0" fontId="5" fillId="0" borderId="32"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2" xfId="0" applyFont="1" applyBorder="1" applyAlignment="1" applyProtection="1">
      <alignment horizontal="center" vertical="center" textRotation="90" wrapText="1"/>
      <protection locked="0"/>
    </xf>
    <xf numFmtId="0" fontId="33" fillId="0" borderId="32"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2" fillId="0" borderId="1" xfId="0" applyFont="1" applyBorder="1" applyAlignment="1">
      <alignment vertical="top" wrapText="1"/>
    </xf>
    <xf numFmtId="9" fontId="82" fillId="0" borderId="1" xfId="1" applyFont="1" applyFill="1" applyBorder="1" applyAlignment="1" applyProtection="1">
      <alignment horizontal="justify" vertical="top" wrapText="1"/>
      <protection locked="0"/>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9" fontId="83" fillId="0" borderId="1" xfId="1" applyFont="1" applyFill="1" applyBorder="1" applyAlignment="1" applyProtection="1">
      <alignment horizontal="left" vertical="center" wrapText="1"/>
      <protection locked="0"/>
    </xf>
    <xf numFmtId="9" fontId="83"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8" xfId="0" applyFont="1" applyFill="1" applyBorder="1" applyAlignment="1">
      <alignment horizontal="left" vertical="top" wrapText="1"/>
    </xf>
    <xf numFmtId="0" fontId="82" fillId="0" borderId="1" xfId="0" applyFont="1" applyBorder="1" applyAlignment="1">
      <alignment horizontal="left" vertical="center" wrapText="1"/>
    </xf>
    <xf numFmtId="0" fontId="81" fillId="0" borderId="1" xfId="0" applyFont="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4"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4" fillId="0" borderId="1" xfId="1" applyFont="1" applyFill="1" applyBorder="1" applyAlignment="1" applyProtection="1">
      <alignment horizontal="left"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5"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0" fontId="86" fillId="0" borderId="0" xfId="0" applyFont="1"/>
    <xf numFmtId="0" fontId="86" fillId="0" borderId="0" xfId="0" applyFont="1" applyAlignment="1">
      <alignment horizontal="center"/>
    </xf>
    <xf numFmtId="0" fontId="86" fillId="0" borderId="0" xfId="0" applyFont="1" applyAlignment="1">
      <alignment horizontal="center" wrapText="1"/>
    </xf>
    <xf numFmtId="0" fontId="86" fillId="0" borderId="0" xfId="0" applyFont="1" applyAlignment="1">
      <alignment horizontal="center" textRotation="90" wrapText="1"/>
    </xf>
    <xf numFmtId="0" fontId="87" fillId="0" borderId="0" xfId="0" applyFont="1" applyAlignment="1">
      <alignment horizontal="center" vertical="center"/>
    </xf>
    <xf numFmtId="0" fontId="88" fillId="0" borderId="0" xfId="0" applyFont="1" applyAlignment="1">
      <alignment vertical="center" wrapText="1"/>
    </xf>
    <xf numFmtId="0" fontId="88" fillId="0" borderId="0" xfId="0" applyFont="1" applyAlignment="1">
      <alignment horizontal="center" vertical="center" wrapText="1"/>
    </xf>
    <xf numFmtId="0" fontId="93" fillId="0" borderId="0" xfId="0" applyFont="1" applyAlignment="1">
      <alignment vertical="center" wrapText="1"/>
    </xf>
    <xf numFmtId="0" fontId="88" fillId="0" borderId="0" xfId="0" applyFont="1" applyAlignment="1">
      <alignment horizontal="center" vertical="center" textRotation="90" wrapText="1"/>
    </xf>
    <xf numFmtId="0" fontId="93" fillId="0" borderId="0" xfId="0" applyFont="1" applyAlignment="1">
      <alignment horizontal="center" vertical="center" wrapText="1"/>
    </xf>
    <xf numFmtId="0" fontId="93" fillId="4" borderId="1" xfId="0" applyFont="1" applyFill="1" applyBorder="1" applyAlignment="1">
      <alignment horizontal="center" vertical="center" wrapText="1"/>
    </xf>
    <xf numFmtId="0" fontId="93" fillId="4" borderId="1" xfId="0" applyFont="1" applyFill="1" applyBorder="1" applyAlignment="1">
      <alignment horizontal="center" vertical="center" textRotation="90" wrapText="1"/>
    </xf>
    <xf numFmtId="0" fontId="94" fillId="4" borderId="1" xfId="0" applyFont="1" applyFill="1" applyBorder="1" applyAlignment="1">
      <alignment horizontal="center" vertical="center" textRotation="90" wrapText="1"/>
    </xf>
    <xf numFmtId="0" fontId="93" fillId="5" borderId="1" xfId="0" applyFont="1" applyFill="1" applyBorder="1" applyAlignment="1">
      <alignment horizontal="center" vertical="center" wrapText="1"/>
    </xf>
    <xf numFmtId="0" fontId="94" fillId="5" borderId="1" xfId="0" applyFont="1" applyFill="1" applyBorder="1" applyAlignment="1">
      <alignment horizontal="center" vertical="center" textRotation="90" wrapText="1"/>
    </xf>
    <xf numFmtId="0" fontId="93" fillId="5" borderId="1" xfId="0" applyFont="1" applyFill="1" applyBorder="1" applyAlignment="1">
      <alignment horizontal="center" vertical="center" textRotation="90" wrapText="1"/>
    </xf>
    <xf numFmtId="0" fontId="87" fillId="0" borderId="0" xfId="0" applyFont="1" applyAlignment="1" applyProtection="1">
      <alignment horizontal="center" vertical="center" wrapText="1"/>
      <protection locked="0"/>
    </xf>
    <xf numFmtId="0" fontId="88" fillId="0" borderId="1" xfId="0" applyFont="1" applyBorder="1" applyAlignment="1" applyProtection="1">
      <alignment horizontal="left" vertical="center" wrapText="1"/>
      <protection locked="0"/>
    </xf>
    <xf numFmtId="0" fontId="87"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textRotation="90" wrapText="1"/>
      <protection locked="0"/>
    </xf>
    <xf numFmtId="0" fontId="84" fillId="0" borderId="1" xfId="0" applyFont="1" applyBorder="1" applyAlignment="1">
      <alignment horizontal="center" vertical="center" textRotation="90" wrapText="1"/>
    </xf>
    <xf numFmtId="0" fontId="93" fillId="0" borderId="1" xfId="0" applyFont="1" applyBorder="1" applyAlignment="1" applyProtection="1">
      <alignment horizontal="center" vertical="center" wrapText="1"/>
      <protection locked="0"/>
    </xf>
    <xf numFmtId="0" fontId="84" fillId="0" borderId="1" xfId="0" applyFont="1" applyBorder="1" applyAlignment="1" applyProtection="1">
      <alignment horizontal="center" vertical="center" textRotation="90" wrapText="1"/>
      <protection locked="0"/>
    </xf>
    <xf numFmtId="0" fontId="84" fillId="7" borderId="1" xfId="0" applyFont="1" applyFill="1" applyBorder="1" applyAlignment="1" applyProtection="1">
      <alignment horizontal="center" vertical="center" textRotation="90" wrapText="1"/>
      <protection locked="0"/>
    </xf>
    <xf numFmtId="9" fontId="95" fillId="0" borderId="1" xfId="1" applyFont="1" applyFill="1" applyBorder="1" applyAlignment="1" applyProtection="1">
      <alignment horizontal="center" vertical="center" wrapText="1"/>
      <protection locked="0"/>
    </xf>
    <xf numFmtId="9" fontId="82" fillId="0" borderId="1" xfId="1" applyFont="1" applyFill="1" applyBorder="1" applyAlignment="1" applyProtection="1">
      <alignment horizontal="justify" vertical="center" wrapText="1"/>
      <protection locked="0"/>
    </xf>
    <xf numFmtId="0" fontId="87" fillId="0" borderId="0" xfId="0" applyFont="1" applyAlignment="1">
      <alignment vertical="center" wrapText="1"/>
    </xf>
    <xf numFmtId="0" fontId="84" fillId="0" borderId="0" xfId="0" applyFont="1" applyAlignment="1">
      <alignment vertical="center"/>
    </xf>
    <xf numFmtId="0" fontId="93" fillId="0" borderId="1" xfId="0" applyFont="1" applyBorder="1" applyAlignment="1" applyProtection="1">
      <alignment horizontal="left" vertical="center" wrapText="1"/>
      <protection locked="0"/>
    </xf>
    <xf numFmtId="0" fontId="0" fillId="12" borderId="6" xfId="0"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justify" wrapText="1"/>
      <protection locked="0"/>
    </xf>
    <xf numFmtId="9" fontId="97" fillId="0" borderId="1" xfId="1" applyFont="1" applyFill="1" applyBorder="1" applyAlignment="1" applyProtection="1">
      <alignment horizontal="justify" vertical="center" wrapText="1"/>
      <protection locked="0"/>
    </xf>
    <xf numFmtId="9" fontId="14" fillId="0" borderId="1" xfId="1" applyFont="1" applyFill="1" applyBorder="1" applyAlignment="1" applyProtection="1">
      <alignment horizontal="justify" vertical="top" wrapText="1"/>
      <protection locked="0"/>
    </xf>
    <xf numFmtId="9" fontId="14" fillId="0" borderId="1" xfId="1" applyFont="1" applyFill="1" applyBorder="1" applyAlignment="1" applyProtection="1">
      <alignment horizontal="left" vertical="top" wrapText="1"/>
      <protection locked="0"/>
    </xf>
    <xf numFmtId="0" fontId="15" fillId="0" borderId="1" xfId="0" applyFont="1" applyBorder="1" applyAlignment="1">
      <alignment vertical="center" wrapText="1"/>
    </xf>
    <xf numFmtId="1" fontId="92" fillId="0" borderId="1" xfId="1" applyNumberFormat="1" applyFont="1" applyFill="1" applyBorder="1" applyAlignment="1" applyProtection="1">
      <alignment horizontal="justify" vertical="center" wrapText="1"/>
      <protection locked="0"/>
    </xf>
    <xf numFmtId="0" fontId="15" fillId="0" borderId="6" xfId="0" applyFont="1" applyBorder="1" applyAlignment="1">
      <alignment horizontal="left" vertical="center" wrapText="1"/>
    </xf>
    <xf numFmtId="9" fontId="98" fillId="0" borderId="1" xfId="1" applyFont="1" applyFill="1" applyBorder="1" applyAlignment="1" applyProtection="1">
      <alignment horizontal="justify" vertical="center" wrapText="1"/>
      <protection locked="0"/>
    </xf>
    <xf numFmtId="14" fontId="92" fillId="0" borderId="1" xfId="0" applyNumberFormat="1" applyFont="1" applyBorder="1" applyAlignment="1">
      <alignment horizontal="justify" vertical="center" wrapText="1"/>
    </xf>
    <xf numFmtId="0" fontId="19" fillId="0" borderId="0" xfId="0" applyFont="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0" fillId="0" borderId="6" xfId="0" applyBorder="1" applyAlignment="1" applyProtection="1">
      <alignment horizontal="justify" vertical="center" wrapText="1"/>
      <protection locked="0"/>
    </xf>
    <xf numFmtId="0" fontId="0" fillId="0" borderId="33" xfId="0" applyBorder="1" applyAlignment="1" applyProtection="1">
      <alignment horizontal="justify" vertical="center" wrapText="1"/>
      <protection locked="0"/>
    </xf>
    <xf numFmtId="0" fontId="5" fillId="0" borderId="6" xfId="0" applyFont="1" applyBorder="1" applyAlignment="1">
      <alignment horizontal="center" vertical="center" textRotation="90" wrapText="1"/>
    </xf>
    <xf numFmtId="0" fontId="5" fillId="0" borderId="33"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5" fillId="0" borderId="33"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33"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7" fillId="0" borderId="1" xfId="0" applyFont="1" applyBorder="1" applyAlignment="1">
      <alignment horizontal="right" vertical="center" wrapText="1"/>
    </xf>
    <xf numFmtId="0" fontId="2" fillId="0" borderId="6"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5" fillId="7" borderId="6" xfId="0" applyFont="1" applyFill="1" applyBorder="1" applyAlignment="1" applyProtection="1">
      <alignment horizontal="center" vertical="center" textRotation="90" wrapText="1"/>
      <protection locked="0"/>
    </xf>
    <xf numFmtId="0" fontId="5" fillId="7" borderId="33" xfId="0" applyFont="1" applyFill="1" applyBorder="1" applyAlignment="1" applyProtection="1">
      <alignment horizontal="center" vertical="center" textRotation="90" wrapText="1"/>
      <protection locked="0"/>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9" fillId="4" borderId="1" xfId="0" applyFont="1" applyFill="1" applyBorder="1" applyAlignment="1">
      <alignment horizontal="center" vertical="center" textRotation="90"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4" fillId="0" borderId="0" xfId="0" applyFont="1" applyAlignment="1">
      <alignment horizontal="left" wrapText="1"/>
    </xf>
    <xf numFmtId="0" fontId="4" fillId="0" borderId="16" xfId="0" applyFont="1" applyBorder="1" applyAlignment="1">
      <alignment horizontal="left"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8" fillId="4" borderId="1"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1" xfId="0" applyFont="1" applyBorder="1" applyAlignment="1" applyProtection="1">
      <alignment horizontal="center" vertical="center" wrapText="1"/>
      <protection locked="0"/>
    </xf>
    <xf numFmtId="0" fontId="18" fillId="0" borderId="21" xfId="0" applyFont="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8" fillId="0" borderId="77" xfId="0" applyFont="1" applyBorder="1" applyAlignment="1" applyProtection="1">
      <alignment horizontal="center" vertical="center" wrapText="1"/>
      <protection locked="0"/>
    </xf>
    <xf numFmtId="0" fontId="15" fillId="0" borderId="76" xfId="0" applyFont="1" applyBorder="1" applyAlignment="1" applyProtection="1">
      <alignment horizontal="justify" vertical="center" wrapText="1"/>
      <protection locked="0"/>
    </xf>
    <xf numFmtId="0" fontId="15" fillId="0" borderId="23"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4" fillId="4" borderId="1" xfId="0" applyFont="1" applyFill="1" applyBorder="1" applyAlignment="1">
      <alignment horizontal="center" vertical="center" textRotation="90" wrapText="1"/>
    </xf>
    <xf numFmtId="0" fontId="16" fillId="0" borderId="51" xfId="0" applyFont="1" applyBorder="1" applyAlignment="1">
      <alignment horizontal="left" vertical="center" wrapText="1"/>
    </xf>
    <xf numFmtId="0" fontId="16" fillId="0" borderId="77"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89" fillId="0" borderId="3" xfId="0" applyFont="1" applyBorder="1" applyAlignment="1">
      <alignment horizontal="left" vertical="center" wrapText="1"/>
    </xf>
    <xf numFmtId="0" fontId="89" fillId="0" borderId="9" xfId="0" applyFont="1" applyBorder="1" applyAlignment="1">
      <alignment horizontal="left" vertical="center" wrapText="1"/>
    </xf>
    <xf numFmtId="0" fontId="90" fillId="0" borderId="1" xfId="0" applyFont="1" applyBorder="1" applyAlignment="1" applyProtection="1">
      <alignment horizontal="center" vertical="center" wrapText="1"/>
      <protection locked="0"/>
    </xf>
    <xf numFmtId="0" fontId="90" fillId="0" borderId="1" xfId="0" applyFont="1" applyBorder="1" applyAlignment="1">
      <alignment horizontal="center" vertical="center" wrapText="1"/>
    </xf>
    <xf numFmtId="0" fontId="93" fillId="4" borderId="1" xfId="0" applyFont="1" applyFill="1" applyBorder="1" applyAlignment="1">
      <alignment horizontal="center" vertical="center" wrapText="1"/>
    </xf>
    <xf numFmtId="0" fontId="86" fillId="0" borderId="0" xfId="0" applyFont="1" applyAlignment="1">
      <alignment horizontal="center"/>
    </xf>
    <xf numFmtId="0" fontId="91" fillId="0" borderId="1" xfId="0" applyFont="1" applyBorder="1" applyAlignment="1" applyProtection="1">
      <alignment horizontal="center" vertical="center" wrapText="1"/>
      <protection locked="0"/>
    </xf>
    <xf numFmtId="0" fontId="93" fillId="4" borderId="6" xfId="0" applyFont="1" applyFill="1" applyBorder="1" applyAlignment="1">
      <alignment horizontal="center" vertical="center" wrapText="1"/>
    </xf>
    <xf numFmtId="0" fontId="93" fillId="4" borderId="4" xfId="0" applyFont="1" applyFill="1" applyBorder="1" applyAlignment="1">
      <alignment horizontal="center" vertical="center" wrapText="1"/>
    </xf>
    <xf numFmtId="0" fontId="92" fillId="0" borderId="1" xfId="0" applyFont="1" applyBorder="1" applyAlignment="1" applyProtection="1">
      <alignment horizontal="justify" vertical="center" wrapText="1"/>
      <protection locked="0"/>
    </xf>
    <xf numFmtId="0" fontId="93" fillId="4" borderId="1" xfId="0" applyFont="1" applyFill="1" applyBorder="1" applyAlignment="1">
      <alignment horizontal="center" vertical="center" textRotation="90" wrapText="1"/>
    </xf>
    <xf numFmtId="0" fontId="93" fillId="5" borderId="6" xfId="0" applyFont="1" applyFill="1" applyBorder="1" applyAlignment="1">
      <alignment horizontal="center" vertical="center" textRotation="90" wrapText="1"/>
    </xf>
    <xf numFmtId="0" fontId="93" fillId="5" borderId="4" xfId="0" applyFont="1" applyFill="1" applyBorder="1" applyAlignment="1">
      <alignment horizontal="center" vertical="center" textRotation="90" wrapText="1"/>
    </xf>
    <xf numFmtId="0" fontId="93" fillId="4" borderId="8" xfId="0" applyFont="1" applyFill="1" applyBorder="1" applyAlignment="1">
      <alignment horizontal="center" vertical="center" wrapText="1"/>
    </xf>
    <xf numFmtId="0" fontId="93" fillId="4" borderId="7" xfId="0" applyFont="1" applyFill="1" applyBorder="1" applyAlignment="1">
      <alignment horizontal="center" vertical="center" wrapText="1"/>
    </xf>
    <xf numFmtId="0" fontId="93" fillId="4" borderId="6" xfId="0" applyFont="1" applyFill="1" applyBorder="1" applyAlignment="1">
      <alignment horizontal="center" vertical="center" textRotation="90" wrapText="1"/>
    </xf>
    <xf numFmtId="0" fontId="93" fillId="4" borderId="4" xfId="0" applyFont="1" applyFill="1" applyBorder="1" applyAlignment="1">
      <alignment horizontal="center" vertical="center" textRotation="90"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44" fillId="0" borderId="32" xfId="0" applyFont="1" applyBorder="1" applyAlignment="1">
      <alignment vertical="center" wrapText="1"/>
    </xf>
    <xf numFmtId="0" fontId="8" fillId="0" borderId="6" xfId="0" applyFont="1" applyBorder="1" applyAlignment="1">
      <alignment horizontal="center" vertical="center" textRotation="90" wrapText="1"/>
    </xf>
    <xf numFmtId="0" fontId="8" fillId="0" borderId="3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96" fillId="0" borderId="1" xfId="0" applyFont="1" applyBorder="1" applyAlignment="1">
      <alignment horizontal="center" vertical="center" textRotation="90" wrapText="1"/>
    </xf>
    <xf numFmtId="0" fontId="39" fillId="9" borderId="35"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7"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8"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5" xfId="0" applyFont="1" applyFill="1" applyBorder="1" applyAlignment="1">
      <alignment horizontal="center" vertical="center"/>
    </xf>
    <xf numFmtId="0" fontId="72" fillId="21" borderId="56" xfId="0" applyFont="1" applyFill="1" applyBorder="1" applyAlignment="1">
      <alignment horizontal="center" vertical="center" textRotation="90"/>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6" fillId="17" borderId="1" xfId="0" applyFont="1" applyFill="1" applyBorder="1" applyAlignment="1">
      <alignment horizontal="center" vertical="center"/>
    </xf>
    <xf numFmtId="0" fontId="70" fillId="19" borderId="51" xfId="0" applyFont="1" applyFill="1" applyBorder="1" applyAlignment="1">
      <alignment horizontal="center" vertical="center"/>
    </xf>
    <xf numFmtId="0" fontId="70" fillId="19" borderId="52" xfId="0" applyFont="1" applyFill="1" applyBorder="1" applyAlignment="1">
      <alignment horizontal="center" vertical="center"/>
    </xf>
    <xf numFmtId="0" fontId="70" fillId="20" borderId="51"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2"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5" xfId="0" applyFont="1" applyFill="1" applyBorder="1" applyAlignment="1">
      <alignment horizontal="center" vertical="center"/>
    </xf>
    <xf numFmtId="0" fontId="2" fillId="17" borderId="1" xfId="0" applyFont="1" applyFill="1" applyBorder="1" applyAlignment="1">
      <alignment horizontal="center" vertical="center"/>
    </xf>
    <xf numFmtId="0" fontId="16" fillId="0" borderId="29" xfId="0" applyFont="1" applyBorder="1" applyAlignment="1">
      <alignment horizontal="center" vertical="center" textRotation="90" wrapText="1"/>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61" xfId="0" applyFont="1" applyBorder="1" applyAlignment="1">
      <alignment horizontal="center" vertical="center" textRotation="90" wrapText="1"/>
    </xf>
    <xf numFmtId="0" fontId="13" fillId="3" borderId="9" xfId="0" applyFont="1" applyFill="1" applyBorder="1" applyAlignment="1">
      <alignment horizontal="center" vertical="center" wrapText="1"/>
    </xf>
    <xf numFmtId="0" fontId="5" fillId="0" borderId="2" xfId="0" applyFont="1" applyBorder="1" applyAlignment="1">
      <alignment vertical="center"/>
    </xf>
    <xf numFmtId="0" fontId="6" fillId="0" borderId="0" xfId="0" applyFont="1" applyAlignment="1">
      <alignment horizontal="left" vertical="center" wrapText="1"/>
    </xf>
    <xf numFmtId="0" fontId="47" fillId="0" borderId="36"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3" xfId="0" applyFont="1" applyFill="1" applyBorder="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7" xfId="0" applyFont="1" applyFill="1" applyBorder="1" applyAlignment="1">
      <alignment horizontal="center" vertical="center"/>
    </xf>
    <xf numFmtId="0" fontId="72" fillId="25" borderId="56" xfId="0" applyFont="1" applyFill="1" applyBorder="1" applyAlignment="1">
      <alignment horizontal="center" vertical="center" textRotation="90"/>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8" xfId="0" applyFont="1" applyFill="1" applyBorder="1" applyAlignment="1">
      <alignment horizontal="center" vertical="center" textRotation="90"/>
    </xf>
    <xf numFmtId="0" fontId="72" fillId="26" borderId="56"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cellXfs>
  <cellStyles count="20">
    <cellStyle name="Millares" xfId="5" builtinId="3"/>
    <cellStyle name="Millares 2" xfId="3" xr:uid="{00000000-0005-0000-0000-000001000000}"/>
    <cellStyle name="Millares 3" xfId="4" xr:uid="{00000000-0005-0000-0000-000002000000}"/>
    <cellStyle name="Millares 3 2" xfId="6" xr:uid="{00000000-0005-0000-0000-000003000000}"/>
    <cellStyle name="Millares 3 2 2" xfId="14" xr:uid="{03BB6BEC-5138-4638-8A0D-EA7A163C0F2C}"/>
    <cellStyle name="Millares 3 3" xfId="8" xr:uid="{00000000-0005-0000-0000-000004000000}"/>
    <cellStyle name="Millares 3 3 2" xfId="16" xr:uid="{18975335-9639-4250-8D59-26C40BA215A1}"/>
    <cellStyle name="Millares 3 4" xfId="10" xr:uid="{00000000-0005-0000-0000-000005000000}"/>
    <cellStyle name="Millares 3 4 2" xfId="18" xr:uid="{40D09B41-D07B-4C34-B308-A69EFF14FF72}"/>
    <cellStyle name="Millares 3 5" xfId="12" xr:uid="{B6E1A265-3DC4-4364-A286-40EE92A6B1A1}"/>
    <cellStyle name="Millares 4" xfId="7" xr:uid="{00000000-0005-0000-0000-000006000000}"/>
    <cellStyle name="Millares 4 2" xfId="15" xr:uid="{6BEBBB7D-C881-4350-90DB-047AC986B0E1}"/>
    <cellStyle name="Millares 5" xfId="9" xr:uid="{00000000-0005-0000-0000-000007000000}"/>
    <cellStyle name="Millares 5 2" xfId="17" xr:uid="{65089361-7142-487B-91C5-24B778825C4B}"/>
    <cellStyle name="Millares 6" xfId="11" xr:uid="{00000000-0005-0000-0000-000008000000}"/>
    <cellStyle name="Millares 6 2" xfId="19" xr:uid="{4904BAFD-CC6E-40F5-B7EB-96D70D92A986}"/>
    <cellStyle name="Millares 7" xfId="13" xr:uid="{091A4DF4-C0EA-49D7-924C-CAF9AC1C6705}"/>
    <cellStyle name="Normal" xfId="0" builtinId="0"/>
    <cellStyle name="Normal 4" xfId="2" xr:uid="{00000000-0005-0000-0000-00000A000000}"/>
    <cellStyle name="Porcentaje" xfId="1" builtinId="5"/>
  </cellStyles>
  <dxfs count="271">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70"/>
      <tableStyleElement type="headerRow" dxfId="2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446561</xdr:colOff>
      <xdr:row>0</xdr:row>
      <xdr:rowOff>505938</xdr:rowOff>
    </xdr:from>
    <xdr:to>
      <xdr:col>2</xdr:col>
      <xdr:colOff>1020534</xdr:colOff>
      <xdr:row>4</xdr:row>
      <xdr:rowOff>884464</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433204" y="505938"/>
          <a:ext cx="2642259" cy="263731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415018</xdr:colOff>
      <xdr:row>0</xdr:row>
      <xdr:rowOff>527811</xdr:rowOff>
    </xdr:from>
    <xdr:to>
      <xdr:col>22</xdr:col>
      <xdr:colOff>1714500</xdr:colOff>
      <xdr:row>4</xdr:row>
      <xdr:rowOff>643617</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5804" y="527811"/>
          <a:ext cx="2442482" cy="23745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555624</xdr:colOff>
      <xdr:row>0</xdr:row>
      <xdr:rowOff>0</xdr:rowOff>
    </xdr:from>
    <xdr:to>
      <xdr:col>22</xdr:col>
      <xdr:colOff>2635250</xdr:colOff>
      <xdr:row>3</xdr:row>
      <xdr:rowOff>984249</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3874" y="0"/>
          <a:ext cx="3302001" cy="3000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762001</xdr:colOff>
      <xdr:row>0</xdr:row>
      <xdr:rowOff>0</xdr:rowOff>
    </xdr:from>
    <xdr:to>
      <xdr:col>22</xdr:col>
      <xdr:colOff>2190751</xdr:colOff>
      <xdr:row>5</xdr:row>
      <xdr:rowOff>979713</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91072" y="0"/>
          <a:ext cx="2571750" cy="26125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0</xdr:row>
      <xdr:rowOff>31751</xdr:rowOff>
    </xdr:from>
    <xdr:to>
      <xdr:col>3</xdr:col>
      <xdr:colOff>1111250</xdr:colOff>
      <xdr:row>0</xdr:row>
      <xdr:rowOff>1730375</xdr:rowOff>
    </xdr:to>
    <xdr:pic>
      <xdr:nvPicPr>
        <xdr:cNvPr id="3" name="Imagen 2">
          <a:extLst>
            <a:ext uri="{FF2B5EF4-FFF2-40B4-BE49-F238E27FC236}">
              <a16:creationId xmlns:a16="http://schemas.microsoft.com/office/drawing/2014/main" id="{7BE75621-CC6F-4286-ABE6-AED2651C3E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365125" y="31751"/>
          <a:ext cx="1809750" cy="169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843644</xdr:colOff>
      <xdr:row>0</xdr:row>
      <xdr:rowOff>0</xdr:rowOff>
    </xdr:from>
    <xdr:to>
      <xdr:col>22</xdr:col>
      <xdr:colOff>2111375</xdr:colOff>
      <xdr:row>4</xdr:row>
      <xdr:rowOff>1018303</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04894" y="0"/>
          <a:ext cx="2664731" cy="2399428"/>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462643</xdr:colOff>
      <xdr:row>0</xdr:row>
      <xdr:rowOff>0</xdr:rowOff>
    </xdr:from>
    <xdr:to>
      <xdr:col>22</xdr:col>
      <xdr:colOff>1115786</xdr:colOff>
      <xdr:row>5</xdr:row>
      <xdr:rowOff>81643</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78107" y="0"/>
          <a:ext cx="1796143" cy="1782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654838</xdr:colOff>
      <xdr:row>0</xdr:row>
      <xdr:rowOff>0</xdr:rowOff>
    </xdr:from>
    <xdr:to>
      <xdr:col>22</xdr:col>
      <xdr:colOff>2095499</xdr:colOff>
      <xdr:row>5</xdr:row>
      <xdr:rowOff>23811</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28838" y="0"/>
          <a:ext cx="2393161" cy="225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130968</xdr:colOff>
      <xdr:row>0</xdr:row>
      <xdr:rowOff>0</xdr:rowOff>
    </xdr:from>
    <xdr:to>
      <xdr:col>22</xdr:col>
      <xdr:colOff>1250156</xdr:colOff>
      <xdr:row>6</xdr:row>
      <xdr:rowOff>59531</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3749" y="0"/>
          <a:ext cx="2071688" cy="2071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353787</xdr:colOff>
      <xdr:row>0</xdr:row>
      <xdr:rowOff>163286</xdr:rowOff>
    </xdr:from>
    <xdr:to>
      <xdr:col>22</xdr:col>
      <xdr:colOff>2286001</xdr:colOff>
      <xdr:row>6</xdr:row>
      <xdr:rowOff>54428</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69251" y="163286"/>
          <a:ext cx="2707821" cy="25445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830034</xdr:colOff>
      <xdr:row>0</xdr:row>
      <xdr:rowOff>0</xdr:rowOff>
    </xdr:from>
    <xdr:to>
      <xdr:col>22</xdr:col>
      <xdr:colOff>1864179</xdr:colOff>
      <xdr:row>5</xdr:row>
      <xdr:rowOff>13607</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04034" y="0"/>
          <a:ext cx="2177145" cy="190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149677</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505733</xdr:colOff>
      <xdr:row>0</xdr:row>
      <xdr:rowOff>244926</xdr:rowOff>
    </xdr:from>
    <xdr:to>
      <xdr:col>22</xdr:col>
      <xdr:colOff>3091090</xdr:colOff>
      <xdr:row>6</xdr:row>
      <xdr:rowOff>15875</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0233" y="244926"/>
          <a:ext cx="2585357" cy="25014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707568</xdr:colOff>
      <xdr:row>0</xdr:row>
      <xdr:rowOff>0</xdr:rowOff>
    </xdr:from>
    <xdr:to>
      <xdr:col>22</xdr:col>
      <xdr:colOff>1945822</xdr:colOff>
      <xdr:row>6</xdr:row>
      <xdr:rowOff>394607</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199675" y="0"/>
          <a:ext cx="2381254" cy="2217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refreshError="1"/>
      <sheetData sheetId="4" refreshError="1"/>
      <sheetData sheetId="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refreshError="1"/>
      <sheetData sheetId="1" refreshError="1">
        <row r="23">
          <cell r="F23" t="str">
            <v>X</v>
          </cell>
          <cell r="X23">
            <v>85</v>
          </cell>
        </row>
        <row r="24">
          <cell r="F24" t="str">
            <v>X</v>
          </cell>
          <cell r="X24">
            <v>85</v>
          </cell>
        </row>
        <row r="25">
          <cell r="F25" t="str">
            <v>X</v>
          </cell>
          <cell r="X25">
            <v>85</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row>
        <row r="44">
          <cell r="F44" t="str">
            <v>X</v>
          </cell>
        </row>
        <row r="45">
          <cell r="F45" t="str">
            <v>X</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C30"/>
  <sheetViews>
    <sheetView showGridLines="0" topLeftCell="U1" zoomScale="85" zoomScaleNormal="85" zoomScalePageLayoutView="70" workbookViewId="0">
      <selection activeCell="X1" sqref="X1:Y1048576"/>
    </sheetView>
  </sheetViews>
  <sheetFormatPr baseColWidth="10" defaultColWidth="11.42578125" defaultRowHeight="12" x14ac:dyDescent="0.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31.5703125" style="2" customWidth="1"/>
    <col min="22" max="22" width="17.140625" style="1" bestFit="1" customWidth="1"/>
    <col min="23" max="23" width="76.42578125" style="1" customWidth="1"/>
    <col min="24" max="24" width="11.42578125" style="1" hidden="1" customWidth="1"/>
    <col min="25" max="25" width="41" style="1" hidden="1" customWidth="1"/>
    <col min="26" max="26" width="11.42578125" style="1" hidden="1" customWidth="1"/>
    <col min="27" max="27" width="55" style="1" hidden="1" customWidth="1"/>
    <col min="28" max="16384" width="11.42578125" style="1"/>
  </cols>
  <sheetData>
    <row r="1" spans="2:27" ht="47.25" customHeight="1" x14ac:dyDescent="0.35">
      <c r="B1" s="391" t="s">
        <v>303</v>
      </c>
      <c r="C1" s="391"/>
      <c r="D1" s="391"/>
      <c r="E1" s="391"/>
      <c r="F1" s="391"/>
      <c r="G1" s="391"/>
      <c r="H1" s="391"/>
      <c r="I1" s="391"/>
      <c r="J1" s="391"/>
      <c r="K1" s="391"/>
      <c r="L1" s="391"/>
      <c r="M1" s="391"/>
      <c r="N1" s="391"/>
      <c r="O1" s="391"/>
      <c r="P1" s="391"/>
      <c r="Q1" s="391"/>
      <c r="R1" s="391"/>
      <c r="S1" s="391"/>
      <c r="T1" s="391"/>
      <c r="U1" s="391"/>
    </row>
    <row r="2" spans="2:27" ht="54.75" customHeight="1" x14ac:dyDescent="0.35">
      <c r="B2" s="391" t="s">
        <v>304</v>
      </c>
      <c r="C2" s="391"/>
      <c r="D2" s="391"/>
      <c r="E2" s="391"/>
      <c r="F2" s="391"/>
      <c r="G2" s="391"/>
      <c r="H2" s="391"/>
      <c r="I2" s="391"/>
      <c r="J2" s="391"/>
      <c r="K2" s="391"/>
      <c r="L2" s="391"/>
      <c r="M2" s="391"/>
      <c r="N2" s="391"/>
      <c r="O2" s="391"/>
      <c r="P2" s="391"/>
      <c r="Q2" s="391"/>
      <c r="R2" s="391"/>
      <c r="S2" s="391"/>
      <c r="T2" s="391"/>
      <c r="U2" s="391"/>
    </row>
    <row r="3" spans="2:27" ht="52.5" customHeight="1" x14ac:dyDescent="0.35">
      <c r="C3" s="36"/>
      <c r="D3" s="36"/>
      <c r="E3" s="36"/>
      <c r="F3" s="36"/>
      <c r="G3" s="37"/>
      <c r="H3" s="36"/>
      <c r="I3" s="36"/>
      <c r="J3" s="36"/>
      <c r="K3" s="36"/>
      <c r="N3" s="3"/>
      <c r="P3" s="1"/>
      <c r="T3" s="2"/>
    </row>
    <row r="4" spans="2:27" s="15" customFormat="1" ht="24" customHeight="1" x14ac:dyDescent="0.25">
      <c r="D4" s="60" t="s">
        <v>65</v>
      </c>
      <c r="E4" s="431" t="s">
        <v>219</v>
      </c>
      <c r="F4" s="432"/>
      <c r="G4" s="432"/>
      <c r="H4" s="432"/>
      <c r="I4" s="432"/>
      <c r="J4" s="432"/>
      <c r="K4" s="432"/>
      <c r="L4" s="432"/>
      <c r="M4" s="432"/>
      <c r="N4" s="432"/>
      <c r="O4" s="432"/>
      <c r="P4" s="433"/>
      <c r="Q4" s="429" t="s">
        <v>63</v>
      </c>
      <c r="R4" s="430"/>
      <c r="S4" s="420">
        <v>2024</v>
      </c>
      <c r="T4" s="421"/>
      <c r="U4" s="422"/>
    </row>
    <row r="5" spans="2:27" s="15" customFormat="1" ht="71.25" customHeight="1" x14ac:dyDescent="0.25">
      <c r="D5" s="60" t="s">
        <v>62</v>
      </c>
      <c r="E5" s="423" t="s">
        <v>220</v>
      </c>
      <c r="F5" s="424"/>
      <c r="G5" s="424"/>
      <c r="H5" s="424"/>
      <c r="I5" s="424"/>
      <c r="J5" s="424"/>
      <c r="K5" s="424"/>
      <c r="L5" s="424"/>
      <c r="M5" s="424"/>
      <c r="N5" s="424"/>
      <c r="O5" s="424"/>
      <c r="P5" s="424"/>
      <c r="Q5" s="424"/>
      <c r="R5" s="424"/>
      <c r="S5" s="424"/>
      <c r="T5" s="424"/>
      <c r="U5" s="425"/>
    </row>
    <row r="6" spans="2:27" s="15" customFormat="1" ht="15" x14ac:dyDescent="0.25">
      <c r="B6" s="34"/>
      <c r="C6" s="34"/>
      <c r="H6" s="33"/>
      <c r="I6" s="25"/>
      <c r="J6" s="25"/>
      <c r="O6" s="33"/>
      <c r="P6" s="33"/>
      <c r="U6" s="33"/>
    </row>
    <row r="7" spans="2:27" s="25" customFormat="1" ht="30" customHeight="1" x14ac:dyDescent="0.25">
      <c r="B7" s="392" t="s">
        <v>60</v>
      </c>
      <c r="C7" s="392" t="s">
        <v>59</v>
      </c>
      <c r="D7" s="392" t="s">
        <v>58</v>
      </c>
      <c r="E7" s="393" t="s">
        <v>57</v>
      </c>
      <c r="F7" s="392" t="s">
        <v>56</v>
      </c>
      <c r="G7" s="392"/>
      <c r="H7" s="398" t="s">
        <v>51</v>
      </c>
      <c r="I7" s="396" t="s">
        <v>55</v>
      </c>
      <c r="J7" s="427" t="s">
        <v>54</v>
      </c>
      <c r="K7" s="428"/>
      <c r="L7" s="394" t="s">
        <v>53</v>
      </c>
      <c r="M7" s="392" t="s">
        <v>52</v>
      </c>
      <c r="N7" s="392"/>
      <c r="O7" s="398" t="s">
        <v>51</v>
      </c>
      <c r="P7" s="393" t="s">
        <v>50</v>
      </c>
      <c r="Q7" s="392" t="s">
        <v>49</v>
      </c>
      <c r="R7" s="426" t="s">
        <v>48</v>
      </c>
      <c r="S7" s="392" t="s">
        <v>47</v>
      </c>
      <c r="T7" s="396" t="s">
        <v>46</v>
      </c>
      <c r="U7" s="392" t="s">
        <v>45</v>
      </c>
      <c r="V7" s="419" t="s">
        <v>636</v>
      </c>
      <c r="W7" s="419"/>
      <c r="X7" s="417" t="s">
        <v>637</v>
      </c>
      <c r="Y7" s="418"/>
      <c r="Z7" s="417" t="s">
        <v>638</v>
      </c>
      <c r="AA7" s="418"/>
    </row>
    <row r="8" spans="2:27" s="25" customFormat="1" ht="87.75" customHeight="1" x14ac:dyDescent="0.25">
      <c r="B8" s="392"/>
      <c r="C8" s="392"/>
      <c r="D8" s="392"/>
      <c r="E8" s="393"/>
      <c r="F8" s="31" t="s">
        <v>41</v>
      </c>
      <c r="G8" s="31" t="s">
        <v>40</v>
      </c>
      <c r="H8" s="399"/>
      <c r="I8" s="397"/>
      <c r="J8" s="30" t="s">
        <v>43</v>
      </c>
      <c r="K8" s="29" t="s">
        <v>42</v>
      </c>
      <c r="L8" s="395"/>
      <c r="M8" s="28" t="s">
        <v>41</v>
      </c>
      <c r="N8" s="27" t="s">
        <v>40</v>
      </c>
      <c r="O8" s="399"/>
      <c r="P8" s="393"/>
      <c r="Q8" s="392"/>
      <c r="R8" s="426"/>
      <c r="S8" s="392"/>
      <c r="T8" s="397"/>
      <c r="U8" s="392"/>
      <c r="V8" s="26" t="s">
        <v>583</v>
      </c>
      <c r="W8" s="26" t="s">
        <v>39</v>
      </c>
      <c r="X8" s="26" t="s">
        <v>583</v>
      </c>
      <c r="Y8" s="26" t="s">
        <v>39</v>
      </c>
      <c r="Z8" s="26" t="s">
        <v>583</v>
      </c>
      <c r="AA8" s="26" t="s">
        <v>39</v>
      </c>
    </row>
    <row r="9" spans="2:27" s="15" customFormat="1" ht="198.75" customHeight="1" x14ac:dyDescent="0.25">
      <c r="B9" s="61" t="s">
        <v>578</v>
      </c>
      <c r="C9" s="62" t="s">
        <v>285</v>
      </c>
      <c r="D9" s="62" t="s">
        <v>221</v>
      </c>
      <c r="E9" s="18" t="s">
        <v>222</v>
      </c>
      <c r="F9" s="17">
        <v>3</v>
      </c>
      <c r="G9" s="17">
        <v>3</v>
      </c>
      <c r="H9" s="20" t="str">
        <f>INDEX([1]Listas!$L$4:$P$8,F9,G9)</f>
        <v>ALTA</v>
      </c>
      <c r="I9" s="63" t="s">
        <v>286</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287</v>
      </c>
      <c r="R9" s="18" t="s">
        <v>159</v>
      </c>
      <c r="S9" s="17" t="s">
        <v>223</v>
      </c>
      <c r="T9" s="61" t="s">
        <v>288</v>
      </c>
      <c r="U9" s="17" t="s">
        <v>289</v>
      </c>
      <c r="V9" s="68">
        <v>1</v>
      </c>
      <c r="W9" s="383" t="s">
        <v>697</v>
      </c>
      <c r="X9" s="344"/>
      <c r="Y9" s="306"/>
      <c r="Z9" s="344"/>
      <c r="AA9" s="306"/>
    </row>
    <row r="10" spans="2:27" s="15" customFormat="1" ht="147" customHeight="1" x14ac:dyDescent="0.25">
      <c r="B10" s="400" t="s">
        <v>290</v>
      </c>
      <c r="C10" s="410" t="s">
        <v>291</v>
      </c>
      <c r="D10" s="408" t="s">
        <v>224</v>
      </c>
      <c r="E10" s="406" t="s">
        <v>14</v>
      </c>
      <c r="F10" s="408">
        <v>4</v>
      </c>
      <c r="G10" s="408">
        <v>3</v>
      </c>
      <c r="H10" s="402" t="str">
        <f>INDEX([1]Listas!$L$4:$P$8,F10,G10)</f>
        <v>ALTA</v>
      </c>
      <c r="I10" s="413" t="s">
        <v>292</v>
      </c>
      <c r="J10" s="404" t="s">
        <v>20</v>
      </c>
      <c r="K10" s="415" t="s">
        <v>41</v>
      </c>
      <c r="L10" s="408">
        <f>'[1]Evaluación de Controles'!X5</f>
        <v>10</v>
      </c>
      <c r="M10" s="408">
        <f>IF('[1]Evaluación de Controles'!F5="X",IF(L10&gt;75,IF(F10&gt;2,F10-2,IF(F10&gt;1,F10-1,F10)),IF(L10&gt;50,IF(F10&gt;1,F10-1,F10),F10)),F10)</f>
        <v>4</v>
      </c>
      <c r="N10" s="408">
        <f>IF('[1]Evaluación de Controles'!H5="X",IF(L10&gt;75,IF(G10&gt;2,G10-2,IF(G10&gt;1,G10-1,G10)),IF(L10&gt;50,IF(G10&gt;1,G10-1,G10),G10)),G10)</f>
        <v>3</v>
      </c>
      <c r="O10" s="402" t="str">
        <f>INDEX([1]Listas!$L$4:$P$8,M10,N10)</f>
        <v>ALTA</v>
      </c>
      <c r="P10" s="404" t="s">
        <v>95</v>
      </c>
      <c r="Q10" s="400" t="s">
        <v>293</v>
      </c>
      <c r="R10" s="406" t="s">
        <v>226</v>
      </c>
      <c r="S10" s="408" t="s">
        <v>225</v>
      </c>
      <c r="T10" s="400" t="s">
        <v>294</v>
      </c>
      <c r="U10" s="17" t="s">
        <v>295</v>
      </c>
      <c r="V10" s="68">
        <v>1</v>
      </c>
      <c r="W10" s="318" t="s">
        <v>698</v>
      </c>
      <c r="X10" s="344"/>
      <c r="Y10" s="306"/>
      <c r="Z10" s="344"/>
      <c r="AA10" s="306"/>
    </row>
    <row r="11" spans="2:27" s="15" customFormat="1" ht="105" customHeight="1" x14ac:dyDescent="0.25">
      <c r="B11" s="401"/>
      <c r="C11" s="411"/>
      <c r="D11" s="409"/>
      <c r="E11" s="407"/>
      <c r="F11" s="409"/>
      <c r="G11" s="409"/>
      <c r="H11" s="403"/>
      <c r="I11" s="414"/>
      <c r="J11" s="405"/>
      <c r="K11" s="416"/>
      <c r="L11" s="409"/>
      <c r="M11" s="409"/>
      <c r="N11" s="409"/>
      <c r="O11" s="403"/>
      <c r="P11" s="405"/>
      <c r="Q11" s="401"/>
      <c r="R11" s="407"/>
      <c r="S11" s="409"/>
      <c r="T11" s="401"/>
      <c r="U11" s="17" t="s">
        <v>296</v>
      </c>
      <c r="V11" s="68">
        <v>1</v>
      </c>
      <c r="W11" s="385" t="s">
        <v>699</v>
      </c>
      <c r="X11" s="344"/>
      <c r="Y11" s="306"/>
      <c r="Z11" s="344"/>
      <c r="AA11" s="306"/>
    </row>
    <row r="12" spans="2:27" s="15" customFormat="1" ht="63" customHeight="1" x14ac:dyDescent="0.25">
      <c r="B12" s="401"/>
      <c r="C12" s="411"/>
      <c r="D12" s="409"/>
      <c r="E12" s="407"/>
      <c r="F12" s="409"/>
      <c r="G12" s="409"/>
      <c r="H12" s="403"/>
      <c r="I12" s="414"/>
      <c r="J12" s="405"/>
      <c r="K12" s="416"/>
      <c r="L12" s="409"/>
      <c r="M12" s="409"/>
      <c r="N12" s="409"/>
      <c r="O12" s="403"/>
      <c r="P12" s="405"/>
      <c r="Q12" s="401"/>
      <c r="R12" s="407"/>
      <c r="S12" s="409"/>
      <c r="T12" s="401"/>
      <c r="U12" s="17" t="s">
        <v>297</v>
      </c>
      <c r="V12" s="68">
        <v>1</v>
      </c>
      <c r="W12" s="384" t="s">
        <v>700</v>
      </c>
      <c r="X12" s="344"/>
      <c r="Y12" s="306"/>
      <c r="Z12" s="344"/>
      <c r="AA12" s="306"/>
    </row>
    <row r="13" spans="2:27" s="15" customFormat="1" ht="209.25" customHeight="1" x14ac:dyDescent="0.25">
      <c r="B13" s="61" t="s">
        <v>298</v>
      </c>
      <c r="C13" s="61" t="s">
        <v>299</v>
      </c>
      <c r="D13" s="17" t="s">
        <v>227</v>
      </c>
      <c r="E13" s="18" t="s">
        <v>73</v>
      </c>
      <c r="F13" s="17">
        <v>4</v>
      </c>
      <c r="G13" s="17">
        <v>3</v>
      </c>
      <c r="H13" s="20" t="str">
        <f>INDEX([1]Listas!$L$4:$P$8,F13,G13)</f>
        <v>ALTA</v>
      </c>
      <c r="I13" s="21" t="s">
        <v>228</v>
      </c>
      <c r="J13" s="19" t="s">
        <v>166</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300</v>
      </c>
      <c r="R13" s="18" t="s">
        <v>229</v>
      </c>
      <c r="S13" s="17" t="s">
        <v>225</v>
      </c>
      <c r="T13" s="17" t="s">
        <v>301</v>
      </c>
      <c r="U13" s="17" t="s">
        <v>302</v>
      </c>
      <c r="V13" s="68">
        <v>1</v>
      </c>
      <c r="W13" s="384" t="s">
        <v>701</v>
      </c>
      <c r="X13" s="344"/>
      <c r="Y13" s="306"/>
      <c r="Z13" s="344"/>
      <c r="AA13" s="306"/>
    </row>
    <row r="14" spans="2:27" s="15" customFormat="1" ht="84.75" hidden="1" customHeight="1" x14ac:dyDescent="0.25">
      <c r="B14" s="17"/>
      <c r="C14" s="22"/>
      <c r="D14" s="17"/>
      <c r="E14" s="18"/>
      <c r="F14" s="17"/>
      <c r="G14" s="17"/>
      <c r="H14" s="20"/>
      <c r="I14" s="21"/>
      <c r="J14" s="19"/>
      <c r="K14" s="44"/>
      <c r="L14" s="17"/>
      <c r="M14" s="17"/>
      <c r="N14" s="17"/>
      <c r="O14" s="20"/>
      <c r="P14" s="19"/>
      <c r="Q14" s="17"/>
      <c r="R14" s="18"/>
      <c r="S14" s="17"/>
      <c r="T14" s="17"/>
      <c r="U14" s="17"/>
      <c r="Y14" s="346" t="s">
        <v>633</v>
      </c>
      <c r="AA14" s="346" t="s">
        <v>633</v>
      </c>
    </row>
    <row r="15" spans="2:27" s="15" customFormat="1" ht="102" hidden="1" customHeight="1" x14ac:dyDescent="0.25">
      <c r="B15" s="17"/>
      <c r="C15" s="22"/>
      <c r="D15" s="17"/>
      <c r="E15" s="18"/>
      <c r="F15" s="17"/>
      <c r="G15" s="17"/>
      <c r="H15" s="20"/>
      <c r="I15" s="21"/>
      <c r="J15" s="19"/>
      <c r="K15" s="44"/>
      <c r="L15" s="17"/>
      <c r="M15" s="17"/>
      <c r="N15" s="17"/>
      <c r="O15" s="20"/>
      <c r="P15" s="19"/>
      <c r="Q15" s="17"/>
      <c r="R15" s="18"/>
      <c r="S15" s="17"/>
      <c r="T15" s="17"/>
      <c r="U15" s="17"/>
      <c r="Y15" s="347" t="s">
        <v>632</v>
      </c>
      <c r="AA15" s="347" t="s">
        <v>632</v>
      </c>
    </row>
    <row r="16" spans="2:27" s="15" customFormat="1" ht="15.75" x14ac:dyDescent="0.25">
      <c r="B16" s="42"/>
      <c r="C16" s="23"/>
      <c r="D16" s="42"/>
      <c r="E16" s="45"/>
      <c r="F16" s="42"/>
      <c r="G16" s="42"/>
      <c r="H16" s="46"/>
      <c r="I16" s="47"/>
      <c r="J16" s="48"/>
      <c r="K16" s="48"/>
      <c r="L16" s="42"/>
      <c r="M16" s="42"/>
      <c r="N16" s="42"/>
      <c r="O16" s="46"/>
      <c r="P16" s="48"/>
      <c r="Q16" s="42"/>
      <c r="R16" s="45"/>
      <c r="S16" s="42"/>
      <c r="T16" s="42"/>
      <c r="U16" s="42"/>
      <c r="Y16" s="348"/>
      <c r="AA16" s="348"/>
    </row>
    <row r="17" spans="2:27" ht="15" x14ac:dyDescent="0.2">
      <c r="F17" s="412" t="s">
        <v>6</v>
      </c>
      <c r="G17" s="412"/>
      <c r="H17" s="7">
        <f>COUNTIF(H9:H13,"BAJA")</f>
        <v>0</v>
      </c>
      <c r="I17" s="1"/>
      <c r="J17" s="1"/>
      <c r="M17" s="412" t="s">
        <v>6</v>
      </c>
      <c r="N17" s="412"/>
      <c r="O17" s="7">
        <f>COUNTIF(O9:O13,"BAJA")</f>
        <v>0</v>
      </c>
      <c r="P17" s="1"/>
      <c r="U17" s="1"/>
      <c r="Y17" s="350"/>
      <c r="AA17" s="350"/>
    </row>
    <row r="18" spans="2:27" ht="15" x14ac:dyDescent="0.2">
      <c r="F18" s="412" t="s">
        <v>5</v>
      </c>
      <c r="G18" s="412"/>
      <c r="H18" s="7">
        <f>COUNTIF(H9:H13,"MODERADA")</f>
        <v>0</v>
      </c>
      <c r="I18" s="1"/>
      <c r="J18" s="1"/>
      <c r="M18" s="412" t="s">
        <v>5</v>
      </c>
      <c r="N18" s="412"/>
      <c r="O18" s="7">
        <f>COUNTIF(O9:O13,"MODERADA")</f>
        <v>1</v>
      </c>
      <c r="P18" s="1"/>
      <c r="U18" s="1"/>
      <c r="Y18" s="348"/>
      <c r="AA18" s="348"/>
    </row>
    <row r="19" spans="2:27" ht="27" customHeight="1" x14ac:dyDescent="0.25">
      <c r="B19" s="49"/>
      <c r="D19" s="12"/>
      <c r="F19" s="412" t="s">
        <v>4</v>
      </c>
      <c r="G19" s="412"/>
      <c r="H19" s="7">
        <f>COUNTIF(H9:H13,"ALTA")</f>
        <v>3</v>
      </c>
      <c r="I19" s="1"/>
      <c r="J19" s="1"/>
      <c r="M19" s="412" t="s">
        <v>4</v>
      </c>
      <c r="N19" s="412"/>
      <c r="O19" s="7">
        <f>COUNTIF(O9:O13,"ALTA")</f>
        <v>2</v>
      </c>
      <c r="P19" s="1"/>
      <c r="U19" s="1"/>
      <c r="Y19" s="348" t="s">
        <v>634</v>
      </c>
      <c r="AA19" s="348" t="s">
        <v>634</v>
      </c>
    </row>
    <row r="20" spans="2:27" ht="15.75" x14ac:dyDescent="0.2">
      <c r="B20" s="50" t="s">
        <v>3</v>
      </c>
      <c r="D20" s="10" t="s">
        <v>2</v>
      </c>
      <c r="F20" s="412" t="s">
        <v>1</v>
      </c>
      <c r="G20" s="412"/>
      <c r="H20" s="7">
        <f>COUNTIF(H9:H13,"EXTREMA")</f>
        <v>0</v>
      </c>
      <c r="I20" s="1"/>
      <c r="J20" s="1"/>
      <c r="M20" s="412" t="s">
        <v>1</v>
      </c>
      <c r="N20" s="412"/>
      <c r="O20" s="7">
        <f>COUNTIF(O9:O13,"EXTREMA")</f>
        <v>0</v>
      </c>
      <c r="P20" s="1"/>
      <c r="U20" s="1"/>
      <c r="Y20" s="348"/>
      <c r="AA20" s="348"/>
    </row>
    <row r="21" spans="2:27" ht="29.25" customHeight="1" x14ac:dyDescent="0.2">
      <c r="B21" s="51"/>
      <c r="F21" s="52"/>
      <c r="G21" s="52"/>
      <c r="H21" s="53"/>
      <c r="I21" s="1"/>
      <c r="J21" s="1"/>
      <c r="M21" s="52"/>
      <c r="N21" s="52"/>
      <c r="O21" s="53"/>
      <c r="P21" s="1"/>
      <c r="U21" s="1"/>
      <c r="Y21" s="348"/>
      <c r="AA21" s="348"/>
    </row>
    <row r="22" spans="2:27" ht="29.25" customHeight="1" x14ac:dyDescent="0.25">
      <c r="B22" s="54"/>
      <c r="F22" s="52"/>
      <c r="G22" s="52"/>
      <c r="H22" s="53"/>
      <c r="I22" s="1"/>
      <c r="J22" s="1"/>
      <c r="M22" s="52"/>
      <c r="N22" s="52"/>
      <c r="O22" s="53"/>
      <c r="P22" s="1"/>
      <c r="U22" s="1"/>
    </row>
    <row r="23" spans="2:27" ht="29.25" customHeight="1" x14ac:dyDescent="0.2">
      <c r="B23" s="50"/>
      <c r="F23" s="52"/>
      <c r="G23" s="52"/>
      <c r="H23" s="53"/>
      <c r="I23" s="1"/>
      <c r="J23" s="1"/>
      <c r="M23" s="52"/>
      <c r="N23" s="52"/>
      <c r="O23" s="53"/>
      <c r="P23" s="1"/>
      <c r="U23" s="1"/>
    </row>
    <row r="24" spans="2:27" ht="15.75" x14ac:dyDescent="0.2">
      <c r="B24" s="6"/>
      <c r="C24" s="5"/>
      <c r="D24" s="64"/>
      <c r="E24" s="64"/>
      <c r="F24" s="64"/>
    </row>
    <row r="30" spans="2:27" s="55" customFormat="1" x14ac:dyDescent="0.25">
      <c r="I30" s="56"/>
      <c r="J30" s="56"/>
    </row>
  </sheetData>
  <mergeCells count="53">
    <mergeCell ref="Z7:AA7"/>
    <mergeCell ref="V7:W7"/>
    <mergeCell ref="H7:H8"/>
    <mergeCell ref="S4:U4"/>
    <mergeCell ref="E5:U5"/>
    <mergeCell ref="U7:U8"/>
    <mergeCell ref="R7:R8"/>
    <mergeCell ref="I7:I8"/>
    <mergeCell ref="J7:K7"/>
    <mergeCell ref="Q4:R4"/>
    <mergeCell ref="E4:P4"/>
    <mergeCell ref="X7:Y7"/>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B10:B12"/>
    <mergeCell ref="C10:C12"/>
    <mergeCell ref="D10:D12"/>
    <mergeCell ref="E10:E12"/>
    <mergeCell ref="F10:F12"/>
    <mergeCell ref="T10:T12"/>
    <mergeCell ref="O10:O12"/>
    <mergeCell ref="P10:P12"/>
    <mergeCell ref="Q10:Q12"/>
    <mergeCell ref="R10:R12"/>
    <mergeCell ref="S10:S12"/>
    <mergeCell ref="B1:U1"/>
    <mergeCell ref="B2:U2"/>
    <mergeCell ref="B7:B8"/>
    <mergeCell ref="C7:C8"/>
    <mergeCell ref="D7:D8"/>
    <mergeCell ref="E7:E8"/>
    <mergeCell ref="F7:G7"/>
    <mergeCell ref="L7:L8"/>
    <mergeCell ref="M7:N7"/>
    <mergeCell ref="S7:S8"/>
    <mergeCell ref="T7:T8"/>
    <mergeCell ref="O7:O8"/>
    <mergeCell ref="P7:P8"/>
    <mergeCell ref="Q7:Q8"/>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68" priority="2" operator="equal">
      <formula>"EXTREMA"</formula>
    </cfRule>
    <cfRule type="cellIs" dxfId="267" priority="3" operator="equal">
      <formula>"ALTA"</formula>
    </cfRule>
    <cfRule type="cellIs" dxfId="266" priority="4" operator="equal">
      <formula>"MODERADA"</formula>
    </cfRule>
    <cfRule type="cellIs" dxfId="265" priority="5" operator="equal">
      <formula>"BAJA"</formula>
    </cfRule>
  </conditionalFormatting>
  <conditionalFormatting sqref="H9:H10 H13:H15 O13:O15">
    <cfRule type="cellIs" dxfId="264" priority="17" operator="equal">
      <formula>"MODERADA"</formula>
    </cfRule>
    <cfRule type="cellIs" dxfId="263" priority="18" operator="equal">
      <formula>"BAJA"</formula>
    </cfRule>
  </conditionalFormatting>
  <conditionalFormatting sqref="H9:H10 O13:O15 H13:H16">
    <cfRule type="cellIs" dxfId="262" priority="15" operator="equal">
      <formula>"EXTREMA"</formula>
    </cfRule>
    <cfRule type="cellIs" dxfId="261" priority="16" operator="equal">
      <formula>"ALTA"</formula>
    </cfRule>
  </conditionalFormatting>
  <conditionalFormatting sqref="H16">
    <cfRule type="cellIs" dxfId="260" priority="22" operator="equal">
      <formula>"MODERADA"</formula>
    </cfRule>
    <cfRule type="cellIs" dxfId="259"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58" priority="7" operator="equal">
      <formula>"EXTREMA"</formula>
    </cfRule>
    <cfRule type="cellIs" dxfId="257" priority="8" operator="equal">
      <formula>"ALTA"</formula>
    </cfRule>
    <cfRule type="cellIs" dxfId="256" priority="9" operator="equal">
      <formula>"MODERADA"</formula>
    </cfRule>
    <cfRule type="cellIs" dxfId="255" priority="10" operator="equal">
      <formula>"BAJA"</formula>
    </cfRule>
  </conditionalFormatting>
  <conditionalFormatting sqref="O9:O10">
    <cfRule type="cellIs" dxfId="254" priority="11" operator="equal">
      <formula>"EXTREMA"</formula>
    </cfRule>
    <cfRule type="cellIs" dxfId="253" priority="12" operator="equal">
      <formula>"ALTA"</formula>
    </cfRule>
    <cfRule type="cellIs" dxfId="252" priority="13" operator="equal">
      <formula>"MODERADA"</formula>
    </cfRule>
    <cfRule type="cellIs" dxfId="251"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autoPageBreaks="0" fitToPage="1"/>
  </sheetPr>
  <dimension ref="A1:AC56"/>
  <sheetViews>
    <sheetView showGridLines="0" topLeftCell="P1" zoomScale="60" zoomScaleNormal="60" zoomScaleSheetLayoutView="40" workbookViewId="0">
      <selection activeCell="X1" sqref="X1:Y1048576"/>
    </sheetView>
  </sheetViews>
  <sheetFormatPr baseColWidth="10" defaultColWidth="11.42578125" defaultRowHeight="12" x14ac:dyDescent="0.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27.7109375" style="2" bestFit="1" customWidth="1"/>
    <col min="22" max="22" width="18.28515625" style="1" bestFit="1" customWidth="1"/>
    <col min="23" max="23" width="86.85546875" style="1" customWidth="1"/>
    <col min="24" max="24" width="18.28515625" style="1" hidden="1" customWidth="1"/>
    <col min="25" max="25" width="63.140625" style="1" hidden="1" customWidth="1"/>
    <col min="26" max="26" width="18.28515625" style="1" hidden="1" customWidth="1"/>
    <col min="27" max="27" width="74" style="1" hidden="1" customWidth="1"/>
    <col min="28" max="16384" width="11.42578125" style="1"/>
  </cols>
  <sheetData>
    <row r="1" spans="1:27" ht="113.25" customHeight="1" x14ac:dyDescent="0.35">
      <c r="B1" s="391"/>
      <c r="C1" s="391"/>
      <c r="D1" s="38"/>
      <c r="E1" s="490" t="s">
        <v>604</v>
      </c>
      <c r="F1" s="491"/>
      <c r="G1" s="491"/>
      <c r="H1" s="491"/>
      <c r="I1" s="491"/>
      <c r="J1" s="491"/>
      <c r="K1" s="491"/>
      <c r="L1" s="491"/>
      <c r="M1" s="491"/>
      <c r="N1" s="491"/>
      <c r="O1" s="491"/>
      <c r="P1" s="491"/>
      <c r="Q1" s="491"/>
      <c r="R1" s="491"/>
      <c r="S1" s="491"/>
      <c r="T1" s="491"/>
      <c r="U1" s="491"/>
    </row>
    <row r="2" spans="1:27" ht="21" x14ac:dyDescent="0.35">
      <c r="B2" s="43"/>
      <c r="C2" s="43"/>
      <c r="D2" s="36"/>
      <c r="E2" s="36"/>
      <c r="F2" s="36"/>
      <c r="G2" s="36"/>
      <c r="H2" s="37"/>
      <c r="I2" s="36"/>
      <c r="J2" s="36"/>
      <c r="K2" s="36"/>
      <c r="L2" s="36"/>
    </row>
    <row r="3" spans="1:27" s="15" customFormat="1" ht="24" customHeight="1" x14ac:dyDescent="0.25">
      <c r="A3" s="13"/>
      <c r="D3" s="327" t="s">
        <v>65</v>
      </c>
      <c r="E3" s="449" t="s">
        <v>111</v>
      </c>
      <c r="F3" s="449"/>
      <c r="G3" s="449"/>
      <c r="H3" s="449"/>
      <c r="I3" s="449"/>
      <c r="J3" s="449"/>
      <c r="K3" s="449"/>
      <c r="L3" s="449"/>
      <c r="M3" s="449"/>
      <c r="N3" s="449"/>
      <c r="O3" s="449"/>
      <c r="P3" s="449"/>
      <c r="Q3" s="450" t="s">
        <v>63</v>
      </c>
      <c r="R3" s="450"/>
      <c r="S3" s="451">
        <v>2024</v>
      </c>
      <c r="T3" s="451"/>
      <c r="U3" s="451"/>
    </row>
    <row r="4" spans="1:27" s="15" customFormat="1" ht="87" customHeight="1" x14ac:dyDescent="0.25">
      <c r="A4" s="13"/>
      <c r="D4" s="327" t="s">
        <v>62</v>
      </c>
      <c r="E4" s="452" t="s">
        <v>110</v>
      </c>
      <c r="F4" s="452"/>
      <c r="G4" s="452"/>
      <c r="H4" s="452"/>
      <c r="I4" s="452"/>
      <c r="J4" s="452"/>
      <c r="K4" s="452"/>
      <c r="L4" s="452"/>
      <c r="M4" s="452"/>
      <c r="N4" s="452"/>
      <c r="O4" s="452"/>
      <c r="P4" s="452"/>
      <c r="Q4" s="452"/>
      <c r="R4" s="452"/>
      <c r="S4" s="452"/>
      <c r="T4" s="452"/>
      <c r="U4" s="452"/>
    </row>
    <row r="5" spans="1:27" s="15" customFormat="1" ht="15" x14ac:dyDescent="0.25">
      <c r="A5" s="13"/>
      <c r="B5" s="34"/>
      <c r="C5" s="34"/>
      <c r="H5" s="33"/>
      <c r="I5" s="25"/>
      <c r="J5" s="25"/>
      <c r="O5" s="33"/>
      <c r="P5" s="33"/>
      <c r="U5" s="33"/>
    </row>
    <row r="6" spans="1:27" s="25" customFormat="1" ht="30" customHeight="1" x14ac:dyDescent="0.25">
      <c r="A6" s="13"/>
      <c r="B6" s="392" t="s">
        <v>60</v>
      </c>
      <c r="C6" s="392" t="s">
        <v>59</v>
      </c>
      <c r="D6" s="396" t="s">
        <v>58</v>
      </c>
      <c r="E6" s="393" t="s">
        <v>57</v>
      </c>
      <c r="F6" s="392" t="s">
        <v>56</v>
      </c>
      <c r="G6" s="392"/>
      <c r="H6" s="398" t="s">
        <v>51</v>
      </c>
      <c r="I6" s="396" t="s">
        <v>55</v>
      </c>
      <c r="J6" s="427" t="s">
        <v>54</v>
      </c>
      <c r="K6" s="428"/>
      <c r="L6" s="394" t="s">
        <v>53</v>
      </c>
      <c r="M6" s="392" t="s">
        <v>52</v>
      </c>
      <c r="N6" s="392"/>
      <c r="O6" s="398" t="s">
        <v>51</v>
      </c>
      <c r="P6" s="393" t="s">
        <v>50</v>
      </c>
      <c r="Q6" s="392" t="s">
        <v>49</v>
      </c>
      <c r="R6" s="426" t="s">
        <v>48</v>
      </c>
      <c r="S6" s="392" t="s">
        <v>47</v>
      </c>
      <c r="T6" s="396" t="s">
        <v>46</v>
      </c>
      <c r="U6" s="392" t="s">
        <v>45</v>
      </c>
      <c r="V6" s="488" t="s">
        <v>646</v>
      </c>
      <c r="W6" s="489"/>
      <c r="X6" s="487" t="s">
        <v>645</v>
      </c>
      <c r="Y6" s="487"/>
      <c r="Z6" s="487" t="s">
        <v>647</v>
      </c>
      <c r="AA6" s="487"/>
    </row>
    <row r="7" spans="1:27" s="25" customFormat="1" ht="96.75" customHeight="1" x14ac:dyDescent="0.25">
      <c r="A7" s="13"/>
      <c r="B7" s="392"/>
      <c r="C7" s="392"/>
      <c r="D7" s="397"/>
      <c r="E7" s="393"/>
      <c r="F7" s="32" t="s">
        <v>41</v>
      </c>
      <c r="G7" s="31" t="s">
        <v>40</v>
      </c>
      <c r="H7" s="399"/>
      <c r="I7" s="397"/>
      <c r="J7" s="30" t="s">
        <v>43</v>
      </c>
      <c r="K7" s="29" t="s">
        <v>42</v>
      </c>
      <c r="L7" s="395"/>
      <c r="M7" s="28" t="s">
        <v>41</v>
      </c>
      <c r="N7" s="27" t="s">
        <v>40</v>
      </c>
      <c r="O7" s="399"/>
      <c r="P7" s="393"/>
      <c r="Q7" s="392"/>
      <c r="R7" s="426"/>
      <c r="S7" s="392"/>
      <c r="T7" s="397"/>
      <c r="U7" s="392"/>
      <c r="V7" s="41" t="s">
        <v>109</v>
      </c>
      <c r="W7" s="41" t="s">
        <v>39</v>
      </c>
      <c r="X7" s="41" t="s">
        <v>109</v>
      </c>
      <c r="Y7" s="41" t="s">
        <v>39</v>
      </c>
      <c r="Z7" s="41" t="s">
        <v>109</v>
      </c>
      <c r="AA7" s="41" t="s">
        <v>39</v>
      </c>
    </row>
    <row r="8" spans="1:27" s="15" customFormat="1" ht="195" customHeight="1" x14ac:dyDescent="0.25">
      <c r="A8" s="23"/>
      <c r="B8" s="328" t="s">
        <v>607</v>
      </c>
      <c r="C8" s="329" t="s">
        <v>608</v>
      </c>
      <c r="D8" s="337" t="s">
        <v>612</v>
      </c>
      <c r="E8" s="330" t="s">
        <v>14</v>
      </c>
      <c r="F8" s="328">
        <v>3</v>
      </c>
      <c r="G8" s="328">
        <v>2</v>
      </c>
      <c r="H8" s="331" t="str">
        <f>INDEX([8]Listas!$L$4:$P$8,F8,G8)</f>
        <v>MODERADA</v>
      </c>
      <c r="I8" s="332" t="s">
        <v>613</v>
      </c>
      <c r="J8" s="333" t="s">
        <v>12</v>
      </c>
      <c r="K8" s="333" t="str">
        <f>IF('[8]Evaluación de Controles'!F43="X","Probabilidad",IF('[8]Evaluación de Controles'!H43="X","Impacto",))</f>
        <v>Probabilidad</v>
      </c>
      <c r="L8" s="328">
        <f>'Evaluación de Controles'!X35</f>
        <v>60</v>
      </c>
      <c r="M8" s="328">
        <f>IF('[8]Evaluación de Controles'!F43="X",IF(L8&gt;75,IF(F8&gt;2,F8-2,IF(F8&gt;1,F8-1,F8)),IF(L8&gt;50,IF(F8&gt;1,F8-1,F8),F8)),F8)</f>
        <v>2</v>
      </c>
      <c r="N8" s="328">
        <f>IF('Evaluación de Controles'!H35="X",IF(L8&gt;75,IF(G8&gt;2,G8-2,IF(G8&gt;1,G8-1,G8)),IF(L8&gt;50,IF(G8&gt;1,G8-1,G8),G8)),G8)</f>
        <v>2</v>
      </c>
      <c r="O8" s="331" t="str">
        <f>INDEX([8]Listas!$L$4:$P$8,M8,N8)</f>
        <v>BAJA</v>
      </c>
      <c r="P8" s="333" t="s">
        <v>11</v>
      </c>
      <c r="Q8" s="328" t="s">
        <v>609</v>
      </c>
      <c r="R8" s="330" t="s">
        <v>93</v>
      </c>
      <c r="S8" s="328" t="s">
        <v>614</v>
      </c>
      <c r="T8" s="328" t="s">
        <v>610</v>
      </c>
      <c r="U8" s="328" t="s">
        <v>611</v>
      </c>
      <c r="V8" s="67">
        <v>1</v>
      </c>
      <c r="W8" s="389" t="s">
        <v>682</v>
      </c>
      <c r="X8" s="67"/>
      <c r="Y8" s="342"/>
      <c r="Z8" s="67"/>
      <c r="AA8" s="268"/>
    </row>
    <row r="9" spans="1:27" s="15" customFormat="1" ht="114.75" customHeight="1" x14ac:dyDescent="0.25">
      <c r="A9" s="23"/>
      <c r="B9" s="328" t="s">
        <v>597</v>
      </c>
      <c r="C9" s="329" t="s">
        <v>598</v>
      </c>
      <c r="D9" s="328" t="s">
        <v>98</v>
      </c>
      <c r="E9" s="330" t="s">
        <v>97</v>
      </c>
      <c r="F9" s="328">
        <v>2</v>
      </c>
      <c r="G9" s="328">
        <v>3</v>
      </c>
      <c r="H9" s="331" t="str">
        <f>INDEX([8]Listas!$L$4:$P$8,F9,G9)</f>
        <v>MODERADA</v>
      </c>
      <c r="I9" s="332" t="s">
        <v>96</v>
      </c>
      <c r="J9" s="333" t="s">
        <v>12</v>
      </c>
      <c r="K9" s="333" t="str">
        <f>IF('[8]Evaluación de Controles'!F44="X","Probabilidad",IF('[8]Evaluación de Controles'!H44="X","Impacto",))</f>
        <v>Probabilidad</v>
      </c>
      <c r="L9" s="328">
        <f>'Evaluación de Controles'!X36</f>
        <v>70</v>
      </c>
      <c r="M9" s="328">
        <f>IF('[8]Evaluación de Controles'!F44="X",IF(L9&gt;75,IF(F9&gt;2,F9-2,IF(F9&gt;1,F9-1,F9)),IF(L9&gt;50,IF(F9&gt;1,F9-1,F9),F9)),F9)</f>
        <v>1</v>
      </c>
      <c r="N9" s="328">
        <f>IF('Evaluación de Controles'!H36="X",IF(L9&gt;75,IF(G9&gt;2,G9-2,IF(G9&gt;1,G9-1,G9)),IF(L9&gt;50,IF(G9&gt;1,G9-1,G9),G9)),G9)</f>
        <v>3</v>
      </c>
      <c r="O9" s="331" t="str">
        <f>INDEX([8]Listas!$L$4:$P$8,M9,N9)</f>
        <v>MODERADA</v>
      </c>
      <c r="P9" s="333" t="s">
        <v>95</v>
      </c>
      <c r="Q9" s="328" t="s">
        <v>94</v>
      </c>
      <c r="R9" s="330" t="s">
        <v>93</v>
      </c>
      <c r="S9" s="328" t="s">
        <v>92</v>
      </c>
      <c r="T9" s="17" t="s">
        <v>91</v>
      </c>
      <c r="U9" s="17" t="s">
        <v>90</v>
      </c>
      <c r="V9" s="67">
        <v>1</v>
      </c>
      <c r="W9" s="389" t="s">
        <v>683</v>
      </c>
      <c r="X9" s="67"/>
      <c r="Y9" s="268"/>
      <c r="Z9" s="67"/>
      <c r="AA9" s="268"/>
    </row>
    <row r="10" spans="1:27" s="15" customFormat="1" ht="144" customHeight="1" x14ac:dyDescent="0.25">
      <c r="A10" s="23"/>
      <c r="B10" s="17" t="s">
        <v>618</v>
      </c>
      <c r="C10" s="22" t="s">
        <v>615</v>
      </c>
      <c r="D10" s="17" t="s">
        <v>85</v>
      </c>
      <c r="E10" s="330" t="s">
        <v>84</v>
      </c>
      <c r="F10" s="328">
        <v>3</v>
      </c>
      <c r="G10" s="328">
        <v>2</v>
      </c>
      <c r="H10" s="331" t="str">
        <f>INDEX([8]Listas!$L$4:$P$8,F10,G10)</f>
        <v>MODERADA</v>
      </c>
      <c r="I10" s="21" t="s">
        <v>83</v>
      </c>
      <c r="J10" s="333" t="s">
        <v>12</v>
      </c>
      <c r="K10" s="333" t="str">
        <f>IF('[8]Evaluación de Controles'!F45="X","Probabilidad",IF('[8]Evaluación de Controles'!H45="X","Impacto",))</f>
        <v>Probabilidad</v>
      </c>
      <c r="L10" s="328">
        <f>'Evaluación de Controles'!X37</f>
        <v>70</v>
      </c>
      <c r="M10" s="328">
        <f>IF('[8]Evaluación de Controles'!F45="X",IF(L10&gt;75,IF(F10&gt;2,F10-2,IF(F10&gt;1,F10-1,F10)),IF(L10&gt;50,IF(F10&gt;1,F10-1,F10),F10)),F10)</f>
        <v>2</v>
      </c>
      <c r="N10" s="328">
        <f>IF('Evaluación de Controles'!H37="X",IF(L10&gt;75,IF(G10&gt;2,G10-2,IF(G10&gt;1,G10-1,G10)),IF(L10&gt;50,IF(G10&gt;1,G10-1,G10),G10)),G10)</f>
        <v>2</v>
      </c>
      <c r="O10" s="331" t="str">
        <f>INDEX([8]Listas!$L$4:$P$8,M10,N10)</f>
        <v>BAJA</v>
      </c>
      <c r="P10" s="333" t="s">
        <v>11</v>
      </c>
      <c r="Q10" s="17" t="s">
        <v>82</v>
      </c>
      <c r="R10" s="330" t="s">
        <v>599</v>
      </c>
      <c r="S10" s="328" t="s">
        <v>616</v>
      </c>
      <c r="T10" s="328" t="s">
        <v>617</v>
      </c>
      <c r="U10" s="17" t="s">
        <v>79</v>
      </c>
      <c r="V10" s="67">
        <v>1</v>
      </c>
      <c r="W10" s="389" t="s">
        <v>684</v>
      </c>
      <c r="X10" s="67"/>
      <c r="Y10" s="342"/>
      <c r="Z10" s="67"/>
      <c r="AA10" s="268"/>
    </row>
    <row r="11" spans="1:27" s="15" customFormat="1" ht="187.5" customHeight="1" x14ac:dyDescent="0.25">
      <c r="A11" s="23"/>
      <c r="B11" s="17" t="s">
        <v>624</v>
      </c>
      <c r="C11" s="22" t="s">
        <v>600</v>
      </c>
      <c r="D11" s="17"/>
      <c r="E11" s="330" t="s">
        <v>84</v>
      </c>
      <c r="F11" s="328">
        <v>3</v>
      </c>
      <c r="G11" s="328">
        <v>2</v>
      </c>
      <c r="H11" s="331" t="str">
        <f>INDEX([8]Listas!$L$4:$P$8,F11,G11)</f>
        <v>MODERADA</v>
      </c>
      <c r="I11" s="332" t="s">
        <v>625</v>
      </c>
      <c r="J11" s="333" t="s">
        <v>12</v>
      </c>
      <c r="K11" s="333" t="str">
        <f>IF('[8]Evaluación de Controles'!F46="X","Probabilidad",IF('[8]Evaluación de Controles'!H46="X","Impacto",))</f>
        <v>Probabilidad</v>
      </c>
      <c r="L11" s="328">
        <f>'Evaluación de Controles'!X38</f>
        <v>70</v>
      </c>
      <c r="M11" s="328">
        <v>1</v>
      </c>
      <c r="N11" s="328">
        <f>IF('Evaluación de Controles'!H38="X",IF(L11&gt;75,IF(G11&gt;2,G11-2,IF(G11&gt;1,G11-1,G11)),IF(L11&gt;50,IF(G11&gt;1,G11-1,G11),G11)),G11)</f>
        <v>2</v>
      </c>
      <c r="O11" s="331" t="str">
        <f>INDEX([8]Listas!$L$4:$P$8,M11,N11)</f>
        <v>BAJA</v>
      </c>
      <c r="P11" s="333" t="s">
        <v>11</v>
      </c>
      <c r="Q11" s="17" t="s">
        <v>626</v>
      </c>
      <c r="R11" s="330" t="s">
        <v>599</v>
      </c>
      <c r="S11" s="328" t="s">
        <v>616</v>
      </c>
      <c r="T11" s="328" t="s">
        <v>627</v>
      </c>
      <c r="U11" s="17" t="s">
        <v>628</v>
      </c>
      <c r="V11" s="67">
        <v>1</v>
      </c>
      <c r="W11" s="389" t="s">
        <v>685</v>
      </c>
      <c r="X11" s="67"/>
      <c r="Y11" s="342"/>
      <c r="Z11" s="67"/>
      <c r="AA11" s="268"/>
    </row>
    <row r="12" spans="1:27" s="15" customFormat="1" ht="157.5" customHeight="1" x14ac:dyDescent="0.25">
      <c r="A12" s="23"/>
      <c r="B12" s="328" t="s">
        <v>619</v>
      </c>
      <c r="C12" s="329" t="s">
        <v>620</v>
      </c>
      <c r="D12" s="328"/>
      <c r="E12" s="330" t="s">
        <v>14</v>
      </c>
      <c r="F12" s="328">
        <v>1</v>
      </c>
      <c r="G12" s="328">
        <v>2</v>
      </c>
      <c r="H12" s="331" t="str">
        <f>INDEX([8]Listas!$L$4:$P$8,F12,G12)</f>
        <v>BAJA</v>
      </c>
      <c r="I12" s="332" t="s">
        <v>601</v>
      </c>
      <c r="J12" s="333" t="s">
        <v>12</v>
      </c>
      <c r="K12" s="333" t="str">
        <f>IF('[8]Evaluación de Controles'!F46="X","Probabilidad",IF('[8]Evaluación de Controles'!H46="X","Impacto",))</f>
        <v>Probabilidad</v>
      </c>
      <c r="L12" s="328">
        <f>'Evaluación de Controles'!X39</f>
        <v>70</v>
      </c>
      <c r="M12" s="328">
        <v>2</v>
      </c>
      <c r="N12" s="328">
        <f>IF('Evaluación de Controles'!H40="X",IF(L12&gt;75,IF(G12&gt;2,G12-2,IF(G12&gt;1,G12-1,G12)),IF(L12&gt;50,IF(G12&gt;1,G12-1,G12),G12)),G12)</f>
        <v>1</v>
      </c>
      <c r="O12" s="331" t="str">
        <f>INDEX([8]Listas!$L$4:$P$8,M12,N12)</f>
        <v>BAJA</v>
      </c>
      <c r="P12" s="333" t="s">
        <v>11</v>
      </c>
      <c r="Q12" s="328" t="s">
        <v>621</v>
      </c>
      <c r="R12" s="330" t="s">
        <v>599</v>
      </c>
      <c r="S12" s="328" t="s">
        <v>622</v>
      </c>
      <c r="T12" s="328" t="s">
        <v>617</v>
      </c>
      <c r="U12" s="328" t="s">
        <v>623</v>
      </c>
      <c r="V12" s="67">
        <v>1</v>
      </c>
      <c r="W12" s="389" t="s">
        <v>715</v>
      </c>
      <c r="X12" s="67"/>
      <c r="Y12" s="342"/>
      <c r="Z12" s="67"/>
      <c r="AA12" s="268"/>
    </row>
    <row r="13" spans="1:27" s="15" customFormat="1" ht="105.75" hidden="1" customHeight="1" x14ac:dyDescent="0.25">
      <c r="A13" s="23"/>
      <c r="B13" s="17" t="s">
        <v>162</v>
      </c>
      <c r="C13" s="22" t="s">
        <v>163</v>
      </c>
      <c r="D13" s="17"/>
      <c r="E13" s="18" t="s">
        <v>97</v>
      </c>
      <c r="F13" s="17">
        <v>3</v>
      </c>
      <c r="G13" s="17">
        <v>3</v>
      </c>
      <c r="H13" s="20" t="str">
        <f>INDEX([9]Listas!$L$4:$P$8,F13,G13)</f>
        <v>ALTA</v>
      </c>
      <c r="I13" s="21" t="s">
        <v>165</v>
      </c>
      <c r="J13" s="19" t="s">
        <v>166</v>
      </c>
      <c r="K13" s="19" t="str">
        <f>IF('[9]Evaluación de Controles'!F29="X","Probabilidad",IF('[9]Evaluación de Controles'!H29="X","Impacto",))</f>
        <v>Probabilidad</v>
      </c>
      <c r="L13" s="328">
        <f>'Evaluación de Controles'!X40</f>
        <v>85</v>
      </c>
      <c r="M13" s="17">
        <f>IF('[9]Evaluación de Controles'!F29="X",IF(L13&gt;75,IF(F13&gt;2,F13-2,IF(F13&gt;1,F13-1,F13)),IF(L13&gt;50,IF(F13&gt;1,F13-1,F13),F13)),F13)</f>
        <v>1</v>
      </c>
      <c r="N13" s="328">
        <f>IF('Evaluación de Controles'!H41="X",IF(L13&gt;75,IF(G13&gt;2,G13-2,IF(G13&gt;1,G13-1,G13)),IF(L13&gt;50,IF(G13&gt;1,G13-1,G13),G13)),G13)</f>
        <v>3</v>
      </c>
      <c r="O13" s="20" t="str">
        <f>INDEX([9]Listas!$L$4:$P$8,M13,N13)</f>
        <v>MODERADA</v>
      </c>
      <c r="P13" s="19" t="s">
        <v>141</v>
      </c>
      <c r="Q13" s="17" t="s">
        <v>167</v>
      </c>
      <c r="R13" s="18" t="s">
        <v>151</v>
      </c>
      <c r="S13" s="17" t="s">
        <v>143</v>
      </c>
      <c r="T13" s="17" t="s">
        <v>168</v>
      </c>
      <c r="U13" s="17" t="s">
        <v>169</v>
      </c>
      <c r="V13" s="40"/>
      <c r="W13" s="334"/>
    </row>
    <row r="14" spans="1:27" s="15" customFormat="1" ht="109.5" hidden="1" customHeight="1" x14ac:dyDescent="0.25">
      <c r="A14" s="23"/>
      <c r="B14" s="17" t="s">
        <v>170</v>
      </c>
      <c r="C14" s="22" t="s">
        <v>171</v>
      </c>
      <c r="D14" s="17"/>
      <c r="E14" s="18" t="s">
        <v>139</v>
      </c>
      <c r="F14" s="17">
        <v>2</v>
      </c>
      <c r="G14" s="17">
        <v>2</v>
      </c>
      <c r="H14" s="20" t="str">
        <f>INDEX([9]Listas!$L$4:$P$8,F14,G14)</f>
        <v>BAJA</v>
      </c>
      <c r="I14" s="21" t="s">
        <v>173</v>
      </c>
      <c r="J14" s="19" t="s">
        <v>12</v>
      </c>
      <c r="K14" s="19" t="s">
        <v>41</v>
      </c>
      <c r="L14" s="328">
        <f>'Evaluación de Controles'!X41</f>
        <v>85</v>
      </c>
      <c r="M14" s="17">
        <v>2</v>
      </c>
      <c r="N14" s="328">
        <f>IF('Evaluación de Controles'!H42="X",IF(L14&gt;75,IF(G14&gt;2,G14-2,IF(G14&gt;1,G14-1,G14)),IF(L14&gt;50,IF(G14&gt;1,G14-1,G14),G14)),G14)</f>
        <v>1</v>
      </c>
      <c r="O14" s="20" t="s">
        <v>174</v>
      </c>
      <c r="P14" s="19" t="s">
        <v>141</v>
      </c>
      <c r="Q14" s="17" t="s">
        <v>175</v>
      </c>
      <c r="R14" s="18" t="s">
        <v>176</v>
      </c>
      <c r="S14" s="17" t="s">
        <v>143</v>
      </c>
      <c r="T14" s="17" t="s">
        <v>177</v>
      </c>
      <c r="U14" s="17" t="s">
        <v>178</v>
      </c>
    </row>
    <row r="15" spans="1:27" ht="15" x14ac:dyDescent="0.2">
      <c r="C15" s="14"/>
      <c r="D15" s="13"/>
      <c r="L15" s="8"/>
    </row>
    <row r="16" spans="1:27" x14ac:dyDescent="0.2">
      <c r="B16" s="9"/>
      <c r="C16" s="9"/>
      <c r="D16" s="9"/>
      <c r="E16" s="9"/>
      <c r="F16" s="412" t="s">
        <v>6</v>
      </c>
      <c r="G16" s="412"/>
      <c r="H16" s="7">
        <f>COUNTIF(H8:H12,"BAJA")</f>
        <v>1</v>
      </c>
      <c r="L16" s="8"/>
      <c r="M16" s="412" t="s">
        <v>6</v>
      </c>
      <c r="N16" s="412"/>
      <c r="O16" s="7">
        <f>COUNTIF(O8:O12,"BAJA")</f>
        <v>4</v>
      </c>
    </row>
    <row r="17" spans="2:21" x14ac:dyDescent="0.2">
      <c r="B17" s="447"/>
      <c r="C17" s="447"/>
      <c r="D17" s="447"/>
      <c r="E17" s="447"/>
      <c r="F17" s="412" t="s">
        <v>5</v>
      </c>
      <c r="G17" s="412"/>
      <c r="H17" s="7">
        <f>COUNTIF(H8:H12,"MODERADA")</f>
        <v>4</v>
      </c>
      <c r="L17" s="9"/>
      <c r="M17" s="412" t="s">
        <v>5</v>
      </c>
      <c r="N17" s="412"/>
      <c r="O17" s="7">
        <f>COUNTIF(O8:O12,"MODERADA")</f>
        <v>1</v>
      </c>
    </row>
    <row r="18" spans="2:21" x14ac:dyDescent="0.2">
      <c r="B18" s="12"/>
      <c r="F18" s="412" t="s">
        <v>4</v>
      </c>
      <c r="G18" s="412"/>
      <c r="H18" s="7">
        <f>COUNTIF(H8:H12,"ALTA")</f>
        <v>0</v>
      </c>
      <c r="M18" s="412" t="s">
        <v>4</v>
      </c>
      <c r="N18" s="412"/>
      <c r="O18" s="7">
        <f>COUNTIF(O8:O12,"ALTA")</f>
        <v>0</v>
      </c>
      <c r="P18" s="1"/>
      <c r="U18" s="1"/>
    </row>
    <row r="19" spans="2:21" ht="15.75" x14ac:dyDescent="0.2">
      <c r="B19" s="11" t="s">
        <v>3</v>
      </c>
      <c r="F19" s="412" t="s">
        <v>1</v>
      </c>
      <c r="G19" s="412"/>
      <c r="H19" s="7">
        <f>COUNTIF(H8:H12,"EXTREMA")</f>
        <v>0</v>
      </c>
      <c r="M19" s="412" t="s">
        <v>1</v>
      </c>
      <c r="N19" s="412"/>
      <c r="O19" s="7">
        <f>COUNTIF(O8:O12,"EXTREMA")</f>
        <v>0</v>
      </c>
      <c r="P19" s="1"/>
      <c r="U19" s="1"/>
    </row>
    <row r="20" spans="2:21" x14ac:dyDescent="0.2">
      <c r="L20" s="1" t="s">
        <v>0</v>
      </c>
      <c r="O20" s="1"/>
      <c r="P20" s="1"/>
      <c r="U20" s="1"/>
    </row>
    <row r="21" spans="2:21" x14ac:dyDescent="0.2">
      <c r="O21" s="1"/>
      <c r="P21" s="1"/>
      <c r="U21" s="1"/>
    </row>
    <row r="22" spans="2:21" x14ac:dyDescent="0.2">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sheetData>
  <mergeCells count="35">
    <mergeCell ref="E4:U4"/>
    <mergeCell ref="B6:B7"/>
    <mergeCell ref="C6:C7"/>
    <mergeCell ref="D6:D7"/>
    <mergeCell ref="E6:E7"/>
    <mergeCell ref="S6:S7"/>
    <mergeCell ref="T6:T7"/>
    <mergeCell ref="U6:U7"/>
    <mergeCell ref="J6:K6"/>
    <mergeCell ref="L6:L7"/>
    <mergeCell ref="M6:N6"/>
    <mergeCell ref="O6:O7"/>
    <mergeCell ref="B1:C1"/>
    <mergeCell ref="E1:U1"/>
    <mergeCell ref="E3:P3"/>
    <mergeCell ref="Q3:R3"/>
    <mergeCell ref="S3:U3"/>
    <mergeCell ref="Z6:AA6"/>
    <mergeCell ref="X6:Y6"/>
    <mergeCell ref="F19:G19"/>
    <mergeCell ref="M19:N19"/>
    <mergeCell ref="V6:W6"/>
    <mergeCell ref="F6:G6"/>
    <mergeCell ref="F16:G16"/>
    <mergeCell ref="M16:N16"/>
    <mergeCell ref="P6:P7"/>
    <mergeCell ref="Q6:Q7"/>
    <mergeCell ref="R6:R7"/>
    <mergeCell ref="H6:H7"/>
    <mergeCell ref="I6:I7"/>
    <mergeCell ref="B17:E17"/>
    <mergeCell ref="F17:G17"/>
    <mergeCell ref="M17:N17"/>
    <mergeCell ref="F18:G18"/>
    <mergeCell ref="M18:N18"/>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4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5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8 M9:M12 N9:N14">
    <cfRule type="colorScale" priority="5">
      <colorScale>
        <cfvo type="num" val="1"/>
        <cfvo type="num" val="3"/>
        <cfvo type="num" val="5"/>
        <color theme="6" tint="-0.499984740745262"/>
        <color rgb="FFFFFF00"/>
        <color rgb="FFC00000"/>
      </colorScale>
    </cfRule>
  </conditionalFormatting>
  <conditionalFormatting sqref="H2 O2">
    <cfRule type="cellIs" dxfId="78" priority="75" operator="equal">
      <formula>"EXTREMA"</formula>
    </cfRule>
    <cfRule type="cellIs" dxfId="77" priority="76" operator="equal">
      <formula>"ALTA"</formula>
    </cfRule>
    <cfRule type="cellIs" dxfId="76" priority="77" operator="equal">
      <formula>"MODERADA"</formula>
    </cfRule>
    <cfRule type="cellIs" dxfId="75" priority="78" operator="equal">
      <formula>"BAJA"</formula>
    </cfRule>
  </conditionalFormatting>
  <conditionalFormatting sqref="H5:H7 O5:O7">
    <cfRule type="cellIs" dxfId="74" priority="7" operator="equal">
      <formula>"EXTREMA"</formula>
    </cfRule>
    <cfRule type="cellIs" dxfId="73" priority="8" operator="equal">
      <formula>"ALTA"</formula>
    </cfRule>
    <cfRule type="cellIs" dxfId="72" priority="9" operator="equal">
      <formula>"MODERADA"</formula>
    </cfRule>
    <cfRule type="cellIs" dxfId="71" priority="10" operator="equal">
      <formula>"BAJA"</formula>
    </cfRule>
  </conditionalFormatting>
  <conditionalFormatting sqref="H8:H14 O8:O14">
    <cfRule type="cellIs" dxfId="70" priority="1" operator="equal">
      <formula>"EXTREMA"</formula>
    </cfRule>
    <cfRule type="cellIs" dxfId="69" priority="2" operator="equal">
      <formula>"ALTA"</formula>
    </cfRule>
    <cfRule type="cellIs" dxfId="68" priority="3" operator="equal">
      <formula>"MODERADA"</formula>
    </cfRule>
    <cfRule type="cellIs" dxfId="67" priority="4" operator="equal">
      <formula>"BAJA"</formula>
    </cfRule>
  </conditionalFormatting>
  <conditionalFormatting sqref="H15:H1048576">
    <cfRule type="cellIs" dxfId="66" priority="45" operator="equal">
      <formula>"EXTREMA"</formula>
    </cfRule>
    <cfRule type="cellIs" dxfId="65" priority="46" operator="equal">
      <formula>"ALTA"</formula>
    </cfRule>
    <cfRule type="cellIs" dxfId="64" priority="47" operator="equal">
      <formula>"MODERADA"</formula>
    </cfRule>
    <cfRule type="cellIs" dxfId="63" priority="48" operator="equal">
      <formula>"BAJA"</formula>
    </cfRule>
  </conditionalFormatting>
  <conditionalFormatting sqref="M13:M14 F13:G14">
    <cfRule type="colorScale" priority="15">
      <colorScale>
        <cfvo type="num" val="1"/>
        <cfvo type="num" val="3"/>
        <cfvo type="num" val="5"/>
        <color theme="6" tint="-0.499984740745262"/>
        <color rgb="FFFFFF00"/>
        <color rgb="FFC00000"/>
      </colorScale>
    </cfRule>
  </conditionalFormatting>
  <conditionalFormatting sqref="M16:M19">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onditionalFormatting>
  <conditionalFormatting sqref="O15:O1048576">
    <cfRule type="cellIs" dxfId="62" priority="16" operator="equal">
      <formula>"EXTREMA"</formula>
    </cfRule>
    <cfRule type="cellIs" dxfId="61" priority="17" operator="equal">
      <formula>"ALTA"</formula>
    </cfRule>
    <cfRule type="cellIs" dxfId="60" priority="18" operator="equal">
      <formula>"MODERADA"</formula>
    </cfRule>
    <cfRule type="cellIs" dxfId="59" priority="19" operator="equal">
      <formula>"BAJA"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499984740745262"/>
    <pageSetUpPr autoPageBreaks="0" fitToPage="1"/>
  </sheetPr>
  <dimension ref="A1:AC57"/>
  <sheetViews>
    <sheetView showGridLines="0" tabSelected="1" topLeftCell="T1" zoomScale="70" zoomScaleNormal="70" workbookViewId="0">
      <selection activeCell="AC10" sqref="AC10"/>
    </sheetView>
  </sheetViews>
  <sheetFormatPr baseColWidth="10" defaultColWidth="11.42578125" defaultRowHeight="12" x14ac:dyDescent="0.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bestFit="1" customWidth="1"/>
    <col min="23" max="23" width="68.5703125" style="1" bestFit="1" customWidth="1"/>
    <col min="24" max="24" width="17.140625" style="1" hidden="1" customWidth="1"/>
    <col min="25" max="25" width="61.140625" style="1" hidden="1" customWidth="1"/>
    <col min="26" max="26" width="17.140625" style="1" hidden="1" customWidth="1"/>
    <col min="27" max="27" width="61.140625" style="1" hidden="1" customWidth="1"/>
    <col min="28" max="16384" width="11.42578125" style="1"/>
  </cols>
  <sheetData>
    <row r="1" spans="1:27" ht="21" x14ac:dyDescent="0.35">
      <c r="B1" s="43"/>
      <c r="C1" s="43"/>
      <c r="D1" s="43"/>
      <c r="E1" s="391" t="s">
        <v>303</v>
      </c>
      <c r="F1" s="391"/>
      <c r="G1" s="391"/>
      <c r="H1" s="391"/>
      <c r="I1" s="391"/>
      <c r="J1" s="391"/>
      <c r="K1" s="391"/>
      <c r="L1" s="391"/>
      <c r="M1" s="391"/>
      <c r="N1" s="391"/>
      <c r="O1" s="391"/>
      <c r="P1" s="391"/>
      <c r="Q1" s="391"/>
      <c r="R1" s="391"/>
      <c r="S1" s="391"/>
      <c r="T1" s="391"/>
      <c r="U1" s="391"/>
    </row>
    <row r="2" spans="1:27" ht="21" customHeight="1" x14ac:dyDescent="0.35">
      <c r="B2" s="43"/>
      <c r="C2" s="43"/>
      <c r="D2" s="43"/>
      <c r="E2" s="391" t="s">
        <v>304</v>
      </c>
      <c r="F2" s="391"/>
      <c r="G2" s="391"/>
      <c r="H2" s="391"/>
      <c r="I2" s="391"/>
      <c r="J2" s="391"/>
      <c r="K2" s="391"/>
      <c r="L2" s="391"/>
      <c r="M2" s="391"/>
      <c r="N2" s="391"/>
      <c r="O2" s="391"/>
      <c r="P2" s="391"/>
      <c r="Q2" s="391"/>
      <c r="R2" s="391"/>
      <c r="S2" s="391"/>
      <c r="T2" s="391"/>
      <c r="U2" s="391"/>
    </row>
    <row r="3" spans="1:27" ht="40.5" customHeight="1" x14ac:dyDescent="0.35">
      <c r="B3" s="43"/>
      <c r="C3" s="43"/>
      <c r="D3" s="43"/>
      <c r="G3" s="36"/>
      <c r="H3" s="36"/>
      <c r="I3" s="36"/>
      <c r="J3" s="36"/>
      <c r="K3" s="37"/>
      <c r="L3" s="36"/>
      <c r="M3" s="36"/>
      <c r="N3" s="36"/>
      <c r="O3" s="36"/>
      <c r="P3" s="1"/>
      <c r="R3" s="3"/>
      <c r="S3" s="3"/>
      <c r="U3" s="1"/>
    </row>
    <row r="4" spans="1:27" ht="21.75" thickBot="1" x14ac:dyDescent="0.4">
      <c r="B4" s="38"/>
      <c r="C4" s="38"/>
      <c r="D4" s="59"/>
      <c r="E4" s="59"/>
      <c r="F4" s="59"/>
      <c r="G4" s="59"/>
      <c r="H4" s="59"/>
      <c r="I4" s="59"/>
      <c r="J4" s="59"/>
      <c r="K4" s="59"/>
      <c r="L4" s="59"/>
      <c r="M4" s="59"/>
      <c r="N4" s="59"/>
      <c r="O4" s="59"/>
      <c r="P4" s="59"/>
      <c r="Q4" s="59"/>
      <c r="R4" s="59"/>
      <c r="S4" s="59"/>
      <c r="T4" s="59"/>
      <c r="U4" s="38"/>
    </row>
    <row r="5" spans="1:27" s="15" customFormat="1" ht="24" customHeight="1" x14ac:dyDescent="0.25">
      <c r="A5" s="13"/>
      <c r="D5" s="281" t="s">
        <v>65</v>
      </c>
      <c r="E5" s="455" t="s">
        <v>231</v>
      </c>
      <c r="F5" s="455"/>
      <c r="G5" s="455"/>
      <c r="H5" s="455"/>
      <c r="I5" s="455"/>
      <c r="J5" s="455"/>
      <c r="K5" s="455"/>
      <c r="L5" s="455"/>
      <c r="M5" s="455"/>
      <c r="N5" s="455"/>
      <c r="O5" s="455"/>
      <c r="P5" s="455"/>
      <c r="Q5" s="456" t="s">
        <v>63</v>
      </c>
      <c r="R5" s="456"/>
      <c r="S5" s="457">
        <v>2024</v>
      </c>
      <c r="T5" s="457"/>
      <c r="U5" s="458"/>
    </row>
    <row r="6" spans="1:27" s="15" customFormat="1" ht="87" customHeight="1" thickBot="1" x14ac:dyDescent="0.3">
      <c r="A6" s="13"/>
      <c r="D6" s="282" t="s">
        <v>62</v>
      </c>
      <c r="E6" s="492" t="s">
        <v>232</v>
      </c>
      <c r="F6" s="492"/>
      <c r="G6" s="492"/>
      <c r="H6" s="492"/>
      <c r="I6" s="492"/>
      <c r="J6" s="492"/>
      <c r="K6" s="492"/>
      <c r="L6" s="492"/>
      <c r="M6" s="492"/>
      <c r="N6" s="492"/>
      <c r="O6" s="492"/>
      <c r="P6" s="492"/>
      <c r="Q6" s="492"/>
      <c r="R6" s="492"/>
      <c r="S6" s="492"/>
      <c r="T6" s="492"/>
      <c r="U6" s="493"/>
    </row>
    <row r="7" spans="1:27" s="15" customFormat="1" ht="15" x14ac:dyDescent="0.25">
      <c r="A7" s="13"/>
      <c r="B7" s="34"/>
      <c r="C7" s="34"/>
      <c r="H7" s="33"/>
      <c r="I7" s="25"/>
      <c r="J7" s="25"/>
      <c r="O7" s="33"/>
      <c r="P7" s="33"/>
      <c r="U7" s="33"/>
    </row>
    <row r="8" spans="1:27" s="25" customFormat="1" ht="30" customHeight="1" x14ac:dyDescent="0.25">
      <c r="A8" s="13"/>
      <c r="B8" s="392" t="s">
        <v>60</v>
      </c>
      <c r="C8" s="392" t="s">
        <v>59</v>
      </c>
      <c r="D8" s="392" t="s">
        <v>58</v>
      </c>
      <c r="E8" s="393" t="s">
        <v>57</v>
      </c>
      <c r="F8" s="392" t="s">
        <v>56</v>
      </c>
      <c r="G8" s="392"/>
      <c r="H8" s="398" t="s">
        <v>51</v>
      </c>
      <c r="I8" s="396" t="s">
        <v>55</v>
      </c>
      <c r="J8" s="427" t="s">
        <v>54</v>
      </c>
      <c r="K8" s="428"/>
      <c r="L8" s="394" t="s">
        <v>53</v>
      </c>
      <c r="M8" s="392" t="s">
        <v>52</v>
      </c>
      <c r="N8" s="392"/>
      <c r="O8" s="398" t="s">
        <v>51</v>
      </c>
      <c r="P8" s="393" t="s">
        <v>50</v>
      </c>
      <c r="Q8" s="392" t="s">
        <v>49</v>
      </c>
      <c r="R8" s="426" t="s">
        <v>48</v>
      </c>
      <c r="S8" s="392" t="s">
        <v>47</v>
      </c>
      <c r="T8" s="396" t="s">
        <v>46</v>
      </c>
      <c r="U8" s="392" t="s">
        <v>45</v>
      </c>
      <c r="V8" s="419" t="s">
        <v>636</v>
      </c>
      <c r="W8" s="419"/>
      <c r="X8" s="419" t="s">
        <v>637</v>
      </c>
      <c r="Y8" s="419"/>
      <c r="Z8" s="419" t="s">
        <v>639</v>
      </c>
      <c r="AA8" s="419"/>
    </row>
    <row r="9" spans="1:27" s="25" customFormat="1" ht="96.75" customHeight="1" x14ac:dyDescent="0.25">
      <c r="A9" s="13"/>
      <c r="B9" s="392"/>
      <c r="C9" s="392"/>
      <c r="D9" s="392"/>
      <c r="E9" s="393"/>
      <c r="F9" s="32" t="s">
        <v>41</v>
      </c>
      <c r="G9" s="31" t="s">
        <v>40</v>
      </c>
      <c r="H9" s="399"/>
      <c r="I9" s="397"/>
      <c r="J9" s="30" t="s">
        <v>43</v>
      </c>
      <c r="K9" s="29" t="s">
        <v>42</v>
      </c>
      <c r="L9" s="395"/>
      <c r="M9" s="28" t="s">
        <v>41</v>
      </c>
      <c r="N9" s="27" t="s">
        <v>40</v>
      </c>
      <c r="O9" s="399"/>
      <c r="P9" s="393"/>
      <c r="Q9" s="392"/>
      <c r="R9" s="426"/>
      <c r="S9" s="392"/>
      <c r="T9" s="397"/>
      <c r="U9" s="392"/>
      <c r="V9" s="26" t="s">
        <v>583</v>
      </c>
      <c r="W9" s="26" t="s">
        <v>39</v>
      </c>
      <c r="X9" s="26" t="s">
        <v>583</v>
      </c>
      <c r="Y9" s="26" t="s">
        <v>39</v>
      </c>
      <c r="Z9" s="26" t="s">
        <v>583</v>
      </c>
      <c r="AA9" s="26" t="s">
        <v>39</v>
      </c>
    </row>
    <row r="10" spans="1:27" s="15" customFormat="1" ht="208.5" customHeight="1" x14ac:dyDescent="0.25">
      <c r="A10" s="23"/>
      <c r="B10" s="17" t="s">
        <v>233</v>
      </c>
      <c r="C10" s="22" t="s">
        <v>234</v>
      </c>
      <c r="D10" s="17" t="s">
        <v>235</v>
      </c>
      <c r="E10" s="18" t="s">
        <v>14</v>
      </c>
      <c r="F10" s="17">
        <v>2</v>
      </c>
      <c r="G10" s="17">
        <v>3</v>
      </c>
      <c r="H10" s="20" t="str">
        <f>INDEX([10]Listas!$L$4:$P$8,F10,G10)</f>
        <v>MODERADA</v>
      </c>
      <c r="I10" s="21" t="s">
        <v>236</v>
      </c>
      <c r="J10" s="19" t="s">
        <v>20</v>
      </c>
      <c r="K10" s="19" t="str">
        <f>IF('[10]Evaluación de Controles'!F47="X","Probabilidad",IF('[10]Evaluación de Controles'!H47="X","Impacto",))</f>
        <v>Probabilidad</v>
      </c>
      <c r="L10" s="17">
        <f>'[10]Evaluación de Controles'!X47</f>
        <v>85</v>
      </c>
      <c r="M10" s="17">
        <f>IF('[10]Evaluación de Controles'!F47="X",IF(L10&gt;75,IF(F10&gt;2,F10-2,IF(F10&gt;1,F10-1,F10)),IF(L10&gt;50,IF(F10&gt;1,F10-1,F10),F10)),F10)</f>
        <v>1</v>
      </c>
      <c r="N10" s="17">
        <f>IF('[10]Evaluación de Controles'!H47="X",IF(L10&gt;75,IF(G10&gt;2,G10-2,IF(G10&gt;1,G10-1,G10)),IF(L10&gt;50,IF(G10&gt;1,G10-1,G10),G10)),G10)</f>
        <v>1</v>
      </c>
      <c r="O10" s="20" t="str">
        <f>INDEX([10]Listas!$L$4:$P$8,M10,N10)</f>
        <v>BAJA</v>
      </c>
      <c r="P10" s="19" t="s">
        <v>484</v>
      </c>
      <c r="Q10" s="17" t="s">
        <v>237</v>
      </c>
      <c r="R10" s="18" t="s">
        <v>151</v>
      </c>
      <c r="S10" s="17" t="s">
        <v>238</v>
      </c>
      <c r="T10" s="17" t="s">
        <v>239</v>
      </c>
      <c r="U10" s="17" t="s">
        <v>240</v>
      </c>
      <c r="V10" s="67">
        <v>1</v>
      </c>
      <c r="W10" s="390" t="s">
        <v>712</v>
      </c>
      <c r="X10" s="67"/>
      <c r="Y10" s="343"/>
      <c r="Z10" s="67"/>
      <c r="AA10" s="318"/>
    </row>
    <row r="11" spans="1:27" s="15" customFormat="1" ht="212.25" customHeight="1" x14ac:dyDescent="0.25">
      <c r="A11" s="23"/>
      <c r="B11" s="17" t="s">
        <v>241</v>
      </c>
      <c r="C11" s="22" t="s">
        <v>242</v>
      </c>
      <c r="D11" s="17" t="s">
        <v>243</v>
      </c>
      <c r="E11" s="18" t="s">
        <v>14</v>
      </c>
      <c r="F11" s="17">
        <v>2</v>
      </c>
      <c r="G11" s="17">
        <v>2</v>
      </c>
      <c r="H11" s="20" t="str">
        <f>INDEX([10]Listas!$L$4:$P$8,F11,G11)</f>
        <v>BAJA</v>
      </c>
      <c r="I11" s="21" t="s">
        <v>244</v>
      </c>
      <c r="J11" s="19" t="s">
        <v>12</v>
      </c>
      <c r="K11" s="19" t="str">
        <f>IF('[10]Evaluación de Controles'!F48="X","Probabilidad",IF('[10]Evaluación de Controles'!H48="X","Impacto",))</f>
        <v>Probabilidad</v>
      </c>
      <c r="L11" s="17">
        <f>'[10]Evaluación de Controles'!X48</f>
        <v>85</v>
      </c>
      <c r="M11" s="17">
        <f>IF('[10]Evaluación de Controles'!F48="X",IF(L11&gt;75,IF(F11&gt;2,F11-2,IF(F11&gt;1,F11-1,F11)),IF(L11&gt;50,IF(F11&gt;1,F11-1,F11),F11)),F11)</f>
        <v>1</v>
      </c>
      <c r="N11" s="17" t="e">
        <f>IF('[10]Evaluación de Controles'!H48="X",IF(L11&gt;75,IF(G11&gt;2,G11-2,IF(G11&gt;1,G11-1,G11)),IF(L11&gt;50,IF(G11&gt;1,G11-1,G11),G11)),G11)</f>
        <v>#REF!</v>
      </c>
      <c r="O11" s="20" t="e">
        <f>INDEX([10]Listas!$L$4:$P$8,M11,N11)</f>
        <v>#REF!</v>
      </c>
      <c r="P11" s="19" t="s">
        <v>484</v>
      </c>
      <c r="Q11" s="17" t="s">
        <v>245</v>
      </c>
      <c r="R11" s="18" t="s">
        <v>93</v>
      </c>
      <c r="S11" s="17" t="s">
        <v>238</v>
      </c>
      <c r="T11" s="17" t="s">
        <v>246</v>
      </c>
      <c r="U11" s="17" t="s">
        <v>247</v>
      </c>
      <c r="V11" s="67">
        <v>1</v>
      </c>
      <c r="W11" s="390" t="s">
        <v>713</v>
      </c>
      <c r="X11" s="67"/>
      <c r="Y11" s="343"/>
      <c r="Z11" s="67"/>
      <c r="AA11" s="318"/>
    </row>
    <row r="12" spans="1:27" s="15" customFormat="1" ht="201" customHeight="1" x14ac:dyDescent="0.25">
      <c r="A12" s="23"/>
      <c r="B12" s="17" t="s">
        <v>248</v>
      </c>
      <c r="C12" s="22" t="s">
        <v>249</v>
      </c>
      <c r="D12" s="17" t="s">
        <v>250</v>
      </c>
      <c r="E12" s="18" t="s">
        <v>14</v>
      </c>
      <c r="F12" s="17">
        <v>2</v>
      </c>
      <c r="G12" s="17">
        <v>2</v>
      </c>
      <c r="H12" s="20" t="str">
        <f>INDEX([10]Listas!$L$4:$P$8,F12,G12)</f>
        <v>BAJA</v>
      </c>
      <c r="I12" s="21" t="s">
        <v>251</v>
      </c>
      <c r="J12" s="19" t="s">
        <v>12</v>
      </c>
      <c r="K12" s="19" t="str">
        <f>IF('[10]Evaluación de Controles'!F49="X","Probabilidad",IF('[10]Evaluación de Controles'!H49="X","Impacto",))</f>
        <v>Probabilidad</v>
      </c>
      <c r="L12" s="17">
        <f>'[10]Evaluación de Controles'!X49</f>
        <v>40</v>
      </c>
      <c r="M12" s="17">
        <f>IF('[10]Evaluación de Controles'!F49="X",IF(L12&gt;75,IF(F12&gt;2,F12-2,IF(F12&gt;1,F12-1,F12)),IF(L12&gt;50,IF(F12&gt;1,F12-1,F12),F12)),F12)</f>
        <v>2</v>
      </c>
      <c r="N12" s="17">
        <f>IF('[10]Evaluación de Controles'!H49="X",IF(L12&gt;75,IF(G12&gt;2,G12-2,IF(G12&gt;1,G12-1,G12)),IF(L12&gt;50,IF(G12&gt;1,G12-1,G12),G12)),G12)</f>
        <v>2</v>
      </c>
      <c r="O12" s="20" t="str">
        <f>INDEX([10]Listas!$L$4:$P$8,M12,N12)</f>
        <v>BAJA</v>
      </c>
      <c r="P12" s="19" t="s">
        <v>484</v>
      </c>
      <c r="Q12" s="17" t="s">
        <v>681</v>
      </c>
      <c r="R12" s="18" t="s">
        <v>252</v>
      </c>
      <c r="S12" s="17" t="s">
        <v>253</v>
      </c>
      <c r="T12" s="17" t="s">
        <v>254</v>
      </c>
      <c r="U12" s="17" t="s">
        <v>255</v>
      </c>
      <c r="V12" s="67">
        <v>1</v>
      </c>
      <c r="W12" s="390" t="s">
        <v>714</v>
      </c>
      <c r="X12" s="67"/>
      <c r="Y12" s="343"/>
      <c r="Z12" s="67"/>
      <c r="AA12" s="318"/>
    </row>
    <row r="13" spans="1:27" s="15" customFormat="1" ht="105.7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7" s="15" customFormat="1" ht="109.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7" x14ac:dyDescent="0.2">
      <c r="C15" s="14"/>
      <c r="L15" s="8"/>
    </row>
    <row r="16" spans="1:27" x14ac:dyDescent="0.2">
      <c r="B16" s="9"/>
      <c r="C16" s="9"/>
      <c r="D16" s="9"/>
      <c r="E16" s="9"/>
      <c r="F16" s="412" t="s">
        <v>6</v>
      </c>
      <c r="G16" s="412"/>
      <c r="H16" s="7">
        <f>COUNTIF(H10:H12,"BAJA")</f>
        <v>2</v>
      </c>
      <c r="L16" s="8"/>
      <c r="M16" s="412" t="s">
        <v>6</v>
      </c>
      <c r="N16" s="412"/>
      <c r="O16" s="7">
        <f>COUNTIF(O10:O12,"BAJA")</f>
        <v>2</v>
      </c>
    </row>
    <row r="17" spans="2:21" x14ac:dyDescent="0.2">
      <c r="B17" s="447"/>
      <c r="C17" s="447"/>
      <c r="D17" s="447"/>
      <c r="E17" s="447"/>
      <c r="F17" s="412" t="s">
        <v>5</v>
      </c>
      <c r="G17" s="412"/>
      <c r="H17" s="7">
        <f>COUNTIF(H10:H12,"MODERADA")</f>
        <v>1</v>
      </c>
      <c r="L17" s="9"/>
      <c r="M17" s="412" t="s">
        <v>5</v>
      </c>
      <c r="N17" s="412"/>
      <c r="O17" s="7">
        <f>COUNTIF(O10:O12,"MODERADA")</f>
        <v>0</v>
      </c>
    </row>
    <row r="18" spans="2:21" x14ac:dyDescent="0.2">
      <c r="B18" s="12"/>
      <c r="D18" s="12"/>
      <c r="F18" s="412" t="s">
        <v>4</v>
      </c>
      <c r="G18" s="412"/>
      <c r="H18" s="7">
        <f>COUNTIF(H10:H12,"ALTA")</f>
        <v>0</v>
      </c>
      <c r="M18" s="412" t="s">
        <v>4</v>
      </c>
      <c r="N18" s="412"/>
      <c r="O18" s="7">
        <f>COUNTIF(O10:O12,"ALTA")</f>
        <v>0</v>
      </c>
      <c r="P18" s="1"/>
      <c r="U18" s="1"/>
    </row>
    <row r="19" spans="2:21" ht="15.75" x14ac:dyDescent="0.2">
      <c r="B19" s="11" t="s">
        <v>3</v>
      </c>
      <c r="D19" s="10" t="s">
        <v>2</v>
      </c>
      <c r="F19" s="412" t="s">
        <v>1</v>
      </c>
      <c r="G19" s="412"/>
      <c r="H19" s="7">
        <f>COUNTIF(H10:H12,"EXTREMA")</f>
        <v>0</v>
      </c>
      <c r="M19" s="412" t="s">
        <v>1</v>
      </c>
      <c r="N19" s="412"/>
      <c r="O19" s="7">
        <f>COUNTIF(O10:O12,"EXTREMA")</f>
        <v>0</v>
      </c>
      <c r="P19" s="1"/>
      <c r="U19" s="1"/>
    </row>
    <row r="20" spans="2:21" x14ac:dyDescent="0.2">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8:21" x14ac:dyDescent="0.2">
      <c r="O33" s="1"/>
      <c r="P33" s="1"/>
      <c r="U33" s="1"/>
    </row>
    <row r="34" spans="8:21" x14ac:dyDescent="0.2">
      <c r="H34" s="1"/>
      <c r="I34" s="1"/>
      <c r="J34" s="1"/>
      <c r="O34" s="1"/>
      <c r="P34" s="1"/>
      <c r="U34" s="1"/>
    </row>
    <row r="35" spans="8:21" x14ac:dyDescent="0.2">
      <c r="H35" s="1"/>
      <c r="I35" s="1"/>
      <c r="J35" s="1"/>
      <c r="O35" s="1"/>
      <c r="P35" s="1"/>
      <c r="U35" s="1"/>
    </row>
    <row r="36" spans="8:21" x14ac:dyDescent="0.2">
      <c r="H36" s="1"/>
      <c r="I36" s="1"/>
      <c r="J36" s="1"/>
      <c r="O36" s="1"/>
      <c r="P36" s="1"/>
      <c r="U36" s="1"/>
    </row>
    <row r="37" spans="8:21" x14ac:dyDescent="0.2">
      <c r="H37" s="1"/>
      <c r="I37" s="1"/>
      <c r="J37" s="1"/>
      <c r="O37" s="1"/>
      <c r="P37" s="1"/>
      <c r="U37" s="1"/>
    </row>
    <row r="38" spans="8:21" x14ac:dyDescent="0.2">
      <c r="H38" s="1"/>
      <c r="I38" s="1"/>
      <c r="J38" s="1"/>
      <c r="O38" s="1"/>
      <c r="P38" s="1"/>
      <c r="U38" s="1"/>
    </row>
    <row r="39" spans="8:21" x14ac:dyDescent="0.2">
      <c r="H39" s="1"/>
      <c r="I39" s="1"/>
      <c r="J39" s="1"/>
      <c r="O39" s="1"/>
      <c r="P39" s="1"/>
      <c r="U39" s="1"/>
    </row>
    <row r="40" spans="8:21" x14ac:dyDescent="0.2">
      <c r="H40" s="1"/>
      <c r="I40" s="1"/>
      <c r="J40" s="1"/>
      <c r="O40" s="1"/>
      <c r="P40" s="1"/>
      <c r="U40" s="1"/>
    </row>
    <row r="41" spans="8:21" x14ac:dyDescent="0.2">
      <c r="H41" s="1"/>
      <c r="I41" s="1"/>
      <c r="J41" s="1"/>
      <c r="O41" s="1"/>
      <c r="P41" s="1"/>
      <c r="U41" s="1"/>
    </row>
    <row r="42" spans="8:21" x14ac:dyDescent="0.2">
      <c r="H42" s="1"/>
      <c r="I42" s="1"/>
      <c r="J42" s="1"/>
      <c r="O42" s="1"/>
      <c r="P42" s="1"/>
      <c r="U42" s="1"/>
    </row>
    <row r="43" spans="8:21" x14ac:dyDescent="0.2">
      <c r="H43" s="1"/>
      <c r="I43" s="1"/>
      <c r="J43" s="1"/>
      <c r="O43" s="1"/>
      <c r="P43" s="1"/>
      <c r="U43" s="1"/>
    </row>
    <row r="44" spans="8:21" x14ac:dyDescent="0.2">
      <c r="H44" s="1"/>
      <c r="I44" s="1"/>
      <c r="J44" s="1"/>
      <c r="O44" s="1"/>
      <c r="P44" s="1"/>
      <c r="U44" s="1"/>
    </row>
    <row r="45" spans="8:21" x14ac:dyDescent="0.2">
      <c r="H45" s="1"/>
      <c r="I45" s="1"/>
      <c r="J45" s="1"/>
      <c r="O45" s="1"/>
      <c r="P45" s="1"/>
      <c r="U45" s="1"/>
    </row>
    <row r="46" spans="8:21" x14ac:dyDescent="0.2">
      <c r="H46" s="1"/>
      <c r="I46" s="1"/>
      <c r="J46" s="1"/>
      <c r="O46" s="1"/>
      <c r="P46" s="1"/>
      <c r="U46" s="1"/>
    </row>
    <row r="47" spans="8:21" x14ac:dyDescent="0.2">
      <c r="H47" s="1"/>
      <c r="I47" s="1"/>
      <c r="J47" s="1"/>
      <c r="O47" s="1"/>
      <c r="P47" s="1"/>
      <c r="U47" s="1"/>
    </row>
    <row r="48" spans="8:21" x14ac:dyDescent="0.2">
      <c r="H48" s="1"/>
      <c r="I48" s="1"/>
      <c r="J48" s="1"/>
      <c r="O48" s="1"/>
      <c r="P48" s="1"/>
      <c r="U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autoFilter ref="B8:AA12" xr:uid="{00000000-0001-0000-0B00-000000000000}">
    <filterColumn colId="4" showButton="0"/>
    <filterColumn colId="8" showButton="0"/>
    <filterColumn colId="11" showButton="0"/>
    <filterColumn colId="20" showButton="0"/>
    <filterColumn colId="22" showButton="0"/>
    <filterColumn colId="24" showButton="0"/>
  </autoFilter>
  <mergeCells count="35">
    <mergeCell ref="B17:E17"/>
    <mergeCell ref="O8:O9"/>
    <mergeCell ref="P8:P9"/>
    <mergeCell ref="F17:G17"/>
    <mergeCell ref="M17:N17"/>
    <mergeCell ref="D8:D9"/>
    <mergeCell ref="B8:B9"/>
    <mergeCell ref="C8:C9"/>
    <mergeCell ref="E8:E9"/>
    <mergeCell ref="F19:G19"/>
    <mergeCell ref="M19:N19"/>
    <mergeCell ref="F18:G18"/>
    <mergeCell ref="M18:N18"/>
    <mergeCell ref="R8:R9"/>
    <mergeCell ref="I8:I9"/>
    <mergeCell ref="F16:G16"/>
    <mergeCell ref="M16:N16"/>
    <mergeCell ref="F8:G8"/>
    <mergeCell ref="H8:H9"/>
    <mergeCell ref="X8:Y8"/>
    <mergeCell ref="Z8:AA8"/>
    <mergeCell ref="E6:U6"/>
    <mergeCell ref="Q8:Q9"/>
    <mergeCell ref="S8:S9"/>
    <mergeCell ref="T8:T9"/>
    <mergeCell ref="J8:K8"/>
    <mergeCell ref="L8:L9"/>
    <mergeCell ref="M8:N8"/>
    <mergeCell ref="U8:U9"/>
    <mergeCell ref="E1:U1"/>
    <mergeCell ref="E2:U2"/>
    <mergeCell ref="S5:U5"/>
    <mergeCell ref="V8:W8"/>
    <mergeCell ref="E5:P5"/>
    <mergeCell ref="Q5:R5"/>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58" priority="7" operator="equal">
      <formula>"EXTREMA"</formula>
    </cfRule>
    <cfRule type="cellIs" dxfId="57" priority="8" operator="equal">
      <formula>"ALTA"</formula>
    </cfRule>
    <cfRule type="cellIs" dxfId="56" priority="9" operator="equal">
      <formula>"MODERADA"</formula>
    </cfRule>
    <cfRule type="cellIs" dxfId="55" priority="10" operator="equal">
      <formula>"BAJA"</formula>
    </cfRule>
  </conditionalFormatting>
  <conditionalFormatting sqref="H10:H14">
    <cfRule type="cellIs" dxfId="54" priority="16" operator="equal">
      <formula>"EXTREMA"</formula>
    </cfRule>
    <cfRule type="cellIs" dxfId="53" priority="17" operator="equal">
      <formula>"ALTA"</formula>
    </cfRule>
    <cfRule type="cellIs" dxfId="52" priority="18" operator="equal">
      <formula>"MODERADA"</formula>
    </cfRule>
    <cfRule type="cellIs" dxfId="51" priority="19" operator="equal">
      <formula>"BAJA"</formula>
    </cfRule>
  </conditionalFormatting>
  <conditionalFormatting sqref="H15:H1048576">
    <cfRule type="cellIs" dxfId="50" priority="49" operator="equal">
      <formula>"EXTREMA"</formula>
    </cfRule>
    <cfRule type="cellIs" dxfId="49" priority="50" operator="equal">
      <formula>"ALTA"</formula>
    </cfRule>
    <cfRule type="cellIs" dxfId="48" priority="51" operator="equal">
      <formula>"MODERADA"</formula>
    </cfRule>
    <cfRule type="cellIs" dxfId="47" priority="52"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46" priority="2" operator="equal">
      <formula>"EXTREMA"</formula>
    </cfRule>
    <cfRule type="cellIs" dxfId="45" priority="3" operator="equal">
      <formula>"ALTA"</formula>
    </cfRule>
    <cfRule type="cellIs" dxfId="44" priority="4" operator="equal">
      <formula>"MODERADA"</formula>
    </cfRule>
    <cfRule type="cellIs" dxfId="43" priority="5" operator="equal">
      <formula>"BAJA"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42" priority="12" operator="equal">
      <formula>"EXTREMA"</formula>
    </cfRule>
    <cfRule type="cellIs" dxfId="41" priority="13" operator="equal">
      <formula>"ALTA"</formula>
    </cfRule>
    <cfRule type="cellIs" dxfId="40" priority="14" operator="equal">
      <formula>"MODERADA"</formula>
    </cfRule>
    <cfRule type="cellIs" dxfId="39" priority="15" operator="equal">
      <formula>"BAJA"</formula>
    </cfRule>
  </conditionalFormatting>
  <conditionalFormatting sqref="O15:O1048576">
    <cfRule type="cellIs" dxfId="38" priority="20" operator="equal">
      <formula>"EXTREMA"</formula>
    </cfRule>
    <cfRule type="cellIs" dxfId="37" priority="21" operator="equal">
      <formula>"ALTA"</formula>
    </cfRule>
    <cfRule type="cellIs" dxfId="36" priority="22" operator="equal">
      <formula>"MODERADA"</formula>
    </cfRule>
    <cfRule type="cellIs" dxfId="35" priority="23" operator="equal">
      <formula>"BAJA"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fitToPage="1"/>
  </sheetPr>
  <dimension ref="A1:Y47"/>
  <sheetViews>
    <sheetView view="pageBreakPreview" topLeftCell="A39" zoomScale="60" zoomScaleNormal="70" workbookViewId="0">
      <selection activeCell="X42" sqref="X42"/>
    </sheetView>
  </sheetViews>
  <sheetFormatPr baseColWidth="10" defaultColWidth="11.42578125" defaultRowHeight="15" x14ac:dyDescent="0.25"/>
  <cols>
    <col min="1" max="1" width="2.7109375" style="82" customWidth="1"/>
    <col min="2" max="2" width="6.7109375" style="92" customWidth="1"/>
    <col min="3" max="3" width="6.7109375" style="80" customWidth="1"/>
    <col min="4" max="4" width="24.7109375" style="78" customWidth="1"/>
    <col min="5" max="5" width="40.140625" style="95" customWidth="1"/>
    <col min="6" max="6" width="4.7109375" style="13" customWidth="1"/>
    <col min="7" max="7" width="6.140625" style="13" customWidth="1"/>
    <col min="8" max="8" width="4.7109375" style="13" customWidth="1"/>
    <col min="9" max="9" width="5.7109375" style="13" customWidth="1"/>
    <col min="10" max="10" width="6.5703125" style="13" customWidth="1"/>
    <col min="11" max="11" width="10.28515625" style="13" customWidth="1"/>
    <col min="12" max="12" width="4.7109375" style="13" customWidth="1"/>
    <col min="13" max="13" width="6.5703125" style="13" customWidth="1"/>
    <col min="14" max="14" width="4.7109375" style="13" customWidth="1"/>
    <col min="15" max="15" width="7.140625" style="13" customWidth="1"/>
    <col min="16" max="16" width="4.7109375" style="13" customWidth="1"/>
    <col min="17" max="17" width="6.5703125" style="13" customWidth="1"/>
    <col min="18" max="18" width="4.7109375" style="13" customWidth="1"/>
    <col min="19" max="19" width="8.7109375" style="13" customWidth="1"/>
    <col min="20" max="20" width="4.7109375" style="13" customWidth="1"/>
    <col min="21" max="21" width="8.7109375" style="13" customWidth="1"/>
    <col min="22" max="22" width="4.7109375" style="13" customWidth="1"/>
    <col min="23" max="23" width="7.28515625" style="13" customWidth="1"/>
    <col min="24" max="24" width="8.7109375" style="25" customWidth="1"/>
    <col min="25" max="25" width="24.7109375" style="13" customWidth="1"/>
    <col min="26" max="16384" width="11.42578125" style="13"/>
  </cols>
  <sheetData>
    <row r="1" spans="1:25" s="78" customFormat="1" ht="222" customHeight="1" x14ac:dyDescent="0.25">
      <c r="A1" s="77"/>
      <c r="C1" s="79"/>
      <c r="D1" s="511" t="s">
        <v>342</v>
      </c>
      <c r="E1" s="512"/>
      <c r="F1" s="508" t="s">
        <v>343</v>
      </c>
      <c r="G1" s="508"/>
      <c r="H1" s="508" t="s">
        <v>344</v>
      </c>
      <c r="I1" s="508"/>
      <c r="J1" s="508" t="s">
        <v>345</v>
      </c>
      <c r="K1" s="508"/>
      <c r="L1" s="508" t="s">
        <v>346</v>
      </c>
      <c r="M1" s="508"/>
      <c r="N1" s="508" t="s">
        <v>347</v>
      </c>
      <c r="O1" s="508"/>
      <c r="P1" s="508" t="s">
        <v>348</v>
      </c>
      <c r="Q1" s="508"/>
      <c r="R1" s="508" t="s">
        <v>349</v>
      </c>
      <c r="S1" s="508"/>
      <c r="T1" s="508" t="s">
        <v>350</v>
      </c>
      <c r="U1" s="508"/>
      <c r="V1" s="508" t="s">
        <v>351</v>
      </c>
      <c r="W1" s="508"/>
      <c r="X1" s="509" t="s">
        <v>675</v>
      </c>
      <c r="Y1" s="510"/>
    </row>
    <row r="2" spans="1:25" s="78" customFormat="1" ht="18" customHeight="1" x14ac:dyDescent="0.25">
      <c r="A2" s="77"/>
      <c r="B2" s="503" t="s">
        <v>352</v>
      </c>
      <c r="C2" s="504" t="s">
        <v>353</v>
      </c>
      <c r="D2" s="506" t="s">
        <v>354</v>
      </c>
      <c r="E2" s="506" t="s">
        <v>355</v>
      </c>
      <c r="F2" s="498" t="s">
        <v>356</v>
      </c>
      <c r="G2" s="498"/>
      <c r="H2" s="498" t="s">
        <v>356</v>
      </c>
      <c r="I2" s="498"/>
      <c r="J2" s="498" t="s">
        <v>357</v>
      </c>
      <c r="K2" s="498"/>
      <c r="L2" s="498" t="s">
        <v>358</v>
      </c>
      <c r="M2" s="498"/>
      <c r="N2" s="498" t="s">
        <v>357</v>
      </c>
      <c r="O2" s="498"/>
      <c r="P2" s="498" t="s">
        <v>359</v>
      </c>
      <c r="Q2" s="498"/>
      <c r="R2" s="498" t="s">
        <v>357</v>
      </c>
      <c r="S2" s="498"/>
      <c r="T2" s="498" t="s">
        <v>359</v>
      </c>
      <c r="U2" s="498"/>
      <c r="V2" s="498" t="s">
        <v>360</v>
      </c>
      <c r="W2" s="498"/>
      <c r="X2" s="499" t="s">
        <v>361</v>
      </c>
      <c r="Y2" s="501" t="s">
        <v>362</v>
      </c>
    </row>
    <row r="3" spans="1:25" s="25" customFormat="1" ht="33" customHeight="1" x14ac:dyDescent="0.25">
      <c r="A3" s="80"/>
      <c r="B3" s="503"/>
      <c r="C3" s="505"/>
      <c r="D3" s="507"/>
      <c r="E3" s="507"/>
      <c r="F3" s="81" t="s">
        <v>363</v>
      </c>
      <c r="G3" s="81" t="s">
        <v>364</v>
      </c>
      <c r="H3" s="81" t="s">
        <v>363</v>
      </c>
      <c r="I3" s="81" t="s">
        <v>364</v>
      </c>
      <c r="J3" s="81" t="s">
        <v>363</v>
      </c>
      <c r="K3" s="81" t="s">
        <v>364</v>
      </c>
      <c r="L3" s="81" t="s">
        <v>363</v>
      </c>
      <c r="M3" s="81" t="s">
        <v>364</v>
      </c>
      <c r="N3" s="81" t="s">
        <v>363</v>
      </c>
      <c r="O3" s="81" t="s">
        <v>364</v>
      </c>
      <c r="P3" s="81" t="s">
        <v>363</v>
      </c>
      <c r="Q3" s="81" t="s">
        <v>364</v>
      </c>
      <c r="R3" s="81" t="s">
        <v>363</v>
      </c>
      <c r="S3" s="81" t="s">
        <v>364</v>
      </c>
      <c r="T3" s="81" t="s">
        <v>363</v>
      </c>
      <c r="U3" s="81" t="s">
        <v>364</v>
      </c>
      <c r="V3" s="81" t="s">
        <v>363</v>
      </c>
      <c r="W3" s="81" t="s">
        <v>364</v>
      </c>
      <c r="X3" s="500"/>
      <c r="Y3" s="502"/>
    </row>
    <row r="4" spans="1:25" ht="45" x14ac:dyDescent="0.25">
      <c r="B4" s="495" t="s">
        <v>219</v>
      </c>
      <c r="C4" s="83">
        <v>1.1000000000000001</v>
      </c>
      <c r="D4" s="84" t="s">
        <v>365</v>
      </c>
      <c r="E4" s="84" t="s">
        <v>366</v>
      </c>
      <c r="F4" s="85" t="s">
        <v>367</v>
      </c>
      <c r="G4" s="85"/>
      <c r="H4" s="85"/>
      <c r="I4" s="85" t="s">
        <v>367</v>
      </c>
      <c r="J4" s="85"/>
      <c r="K4" s="85" t="s">
        <v>367</v>
      </c>
      <c r="L4" s="85" t="s">
        <v>367</v>
      </c>
      <c r="M4" s="85"/>
      <c r="N4" s="85"/>
      <c r="O4" s="85" t="s">
        <v>367</v>
      </c>
      <c r="P4" s="85" t="s">
        <v>367</v>
      </c>
      <c r="Q4" s="85"/>
      <c r="R4" s="85" t="s">
        <v>367</v>
      </c>
      <c r="S4" s="85"/>
      <c r="T4" s="85" t="s">
        <v>367</v>
      </c>
      <c r="U4" s="85"/>
      <c r="V4" s="85" t="s">
        <v>367</v>
      </c>
      <c r="W4" s="85"/>
      <c r="X4" s="86">
        <f>IF(J4="X",15,0)+IF(L4="X",5,0)+IF(N4="X",15,0)+IF(P4="X",10,0)+IF(R4="X",15,0)+IF(T4="X",10,0)+IF(V4="X",30,0)</f>
        <v>70</v>
      </c>
      <c r="Y4" s="87" t="s">
        <v>368</v>
      </c>
    </row>
    <row r="5" spans="1:25" ht="56.1" customHeight="1" x14ac:dyDescent="0.25">
      <c r="B5" s="496"/>
      <c r="C5" s="83">
        <v>1.2</v>
      </c>
      <c r="D5" s="84" t="s">
        <v>369</v>
      </c>
      <c r="E5" s="84" t="s">
        <v>370</v>
      </c>
      <c r="F5" s="85" t="s">
        <v>367</v>
      </c>
      <c r="G5" s="85"/>
      <c r="H5" s="85" t="s">
        <v>367</v>
      </c>
      <c r="I5" s="85"/>
      <c r="J5" s="85"/>
      <c r="K5" s="85" t="s">
        <v>367</v>
      </c>
      <c r="L5" s="85"/>
      <c r="M5" s="85" t="s">
        <v>367</v>
      </c>
      <c r="N5" s="85"/>
      <c r="O5" s="85" t="s">
        <v>367</v>
      </c>
      <c r="P5" s="85" t="s">
        <v>367</v>
      </c>
      <c r="Q5" s="85"/>
      <c r="R5" s="85"/>
      <c r="S5" s="85" t="s">
        <v>367</v>
      </c>
      <c r="T5" s="85"/>
      <c r="U5" s="85" t="s">
        <v>367</v>
      </c>
      <c r="V5" s="85"/>
      <c r="W5" s="85" t="s">
        <v>367</v>
      </c>
      <c r="X5" s="88">
        <f t="shared" ref="X5:X42" si="0">IF(J5="X",15,0)+IF(L5="X",5,0)+IF(N5="X",15,0)+IF(P5="X",10,0)+IF(R5="X",15,0)+IF(T5="X",10,0)+IF(V5="X",30,0)</f>
        <v>10</v>
      </c>
      <c r="Y5" s="87" t="s">
        <v>368</v>
      </c>
    </row>
    <row r="6" spans="1:25" ht="56.1" customHeight="1" x14ac:dyDescent="0.25">
      <c r="B6" s="496"/>
      <c r="C6" s="83">
        <v>1.3</v>
      </c>
      <c r="D6" s="84" t="s">
        <v>371</v>
      </c>
      <c r="E6" s="84" t="s">
        <v>372</v>
      </c>
      <c r="F6" s="85" t="s">
        <v>367</v>
      </c>
      <c r="G6" s="85"/>
      <c r="H6" s="85" t="s">
        <v>367</v>
      </c>
      <c r="I6" s="85"/>
      <c r="J6" s="85"/>
      <c r="K6" s="85" t="s">
        <v>367</v>
      </c>
      <c r="L6" s="85" t="s">
        <v>367</v>
      </c>
      <c r="M6" s="85"/>
      <c r="N6" s="85"/>
      <c r="O6" s="85" t="s">
        <v>367</v>
      </c>
      <c r="P6" s="85" t="s">
        <v>367</v>
      </c>
      <c r="Q6" s="85"/>
      <c r="R6" s="85" t="s">
        <v>367</v>
      </c>
      <c r="S6" s="85"/>
      <c r="T6" s="85" t="s">
        <v>367</v>
      </c>
      <c r="U6" s="85"/>
      <c r="V6" s="85" t="s">
        <v>367</v>
      </c>
      <c r="W6" s="85"/>
      <c r="X6" s="86">
        <f t="shared" si="0"/>
        <v>70</v>
      </c>
      <c r="Y6" s="87" t="s">
        <v>368</v>
      </c>
    </row>
    <row r="7" spans="1:25" ht="56.1" customHeight="1" x14ac:dyDescent="0.25">
      <c r="B7" s="497"/>
      <c r="C7" s="83">
        <v>1.4</v>
      </c>
      <c r="D7" s="84" t="s">
        <v>373</v>
      </c>
      <c r="E7" s="84" t="s">
        <v>228</v>
      </c>
      <c r="F7" s="85" t="s">
        <v>367</v>
      </c>
      <c r="G7" s="85"/>
      <c r="H7" s="85"/>
      <c r="I7" s="85" t="s">
        <v>367</v>
      </c>
      <c r="J7" s="85"/>
      <c r="K7" s="85" t="s">
        <v>367</v>
      </c>
      <c r="L7" s="85" t="s">
        <v>367</v>
      </c>
      <c r="M7" s="85"/>
      <c r="N7" s="85"/>
      <c r="O7" s="85" t="s">
        <v>367</v>
      </c>
      <c r="P7" s="85" t="s">
        <v>367</v>
      </c>
      <c r="Q7" s="85"/>
      <c r="R7" s="85" t="s">
        <v>367</v>
      </c>
      <c r="S7" s="85"/>
      <c r="T7" s="85"/>
      <c r="U7" s="85" t="s">
        <v>367</v>
      </c>
      <c r="V7" s="85"/>
      <c r="W7" s="85" t="s">
        <v>367</v>
      </c>
      <c r="X7" s="88">
        <f t="shared" si="0"/>
        <v>30</v>
      </c>
      <c r="Y7" s="87" t="s">
        <v>368</v>
      </c>
    </row>
    <row r="8" spans="1:25" ht="71.25" customHeight="1" x14ac:dyDescent="0.25">
      <c r="B8" s="495" t="s">
        <v>305</v>
      </c>
      <c r="C8" s="83">
        <v>2.1</v>
      </c>
      <c r="D8" s="84" t="s">
        <v>309</v>
      </c>
      <c r="E8" s="84" t="s">
        <v>374</v>
      </c>
      <c r="F8" s="85" t="s">
        <v>367</v>
      </c>
      <c r="G8" s="85"/>
      <c r="H8" s="85"/>
      <c r="I8" s="85" t="s">
        <v>367</v>
      </c>
      <c r="J8" s="85"/>
      <c r="K8" s="85" t="s">
        <v>367</v>
      </c>
      <c r="L8" s="85" t="s">
        <v>367</v>
      </c>
      <c r="M8" s="85"/>
      <c r="N8" s="85"/>
      <c r="O8" s="85" t="s">
        <v>367</v>
      </c>
      <c r="P8" s="85" t="s">
        <v>367</v>
      </c>
      <c r="Q8" s="85"/>
      <c r="R8" s="85" t="s">
        <v>367</v>
      </c>
      <c r="S8" s="85"/>
      <c r="T8" s="85"/>
      <c r="U8" s="85" t="s">
        <v>367</v>
      </c>
      <c r="V8" s="85" t="s">
        <v>367</v>
      </c>
      <c r="W8" s="85"/>
      <c r="X8" s="86">
        <f t="shared" si="0"/>
        <v>60</v>
      </c>
      <c r="Y8" s="87" t="s">
        <v>368</v>
      </c>
    </row>
    <row r="9" spans="1:25" ht="84.75" customHeight="1" x14ac:dyDescent="0.25">
      <c r="B9" s="496"/>
      <c r="C9" s="83" t="s">
        <v>671</v>
      </c>
      <c r="D9" s="84" t="s">
        <v>318</v>
      </c>
      <c r="E9" s="84" t="s">
        <v>375</v>
      </c>
      <c r="F9" s="85" t="s">
        <v>367</v>
      </c>
      <c r="G9" s="85"/>
      <c r="H9" s="85"/>
      <c r="I9" s="85" t="s">
        <v>367</v>
      </c>
      <c r="J9" s="85"/>
      <c r="K9" s="85" t="s">
        <v>367</v>
      </c>
      <c r="L9" s="85"/>
      <c r="M9" s="85" t="s">
        <v>367</v>
      </c>
      <c r="N9" s="85"/>
      <c r="O9" s="85" t="s">
        <v>367</v>
      </c>
      <c r="P9" s="85" t="s">
        <v>367</v>
      </c>
      <c r="Q9" s="85"/>
      <c r="R9" s="85"/>
      <c r="S9" s="85" t="s">
        <v>367</v>
      </c>
      <c r="T9" s="85" t="s">
        <v>367</v>
      </c>
      <c r="U9" s="85"/>
      <c r="V9" s="85"/>
      <c r="W9" s="85" t="s">
        <v>367</v>
      </c>
      <c r="X9" s="86">
        <f t="shared" si="0"/>
        <v>20</v>
      </c>
      <c r="Y9" s="87" t="s">
        <v>368</v>
      </c>
    </row>
    <row r="10" spans="1:25" ht="100.5" customHeight="1" x14ac:dyDescent="0.25">
      <c r="B10" s="495" t="s">
        <v>376</v>
      </c>
      <c r="C10" s="83" t="s">
        <v>672</v>
      </c>
      <c r="D10" s="84" t="s">
        <v>377</v>
      </c>
      <c r="E10" s="84" t="s">
        <v>378</v>
      </c>
      <c r="F10" s="85" t="s">
        <v>367</v>
      </c>
      <c r="G10" s="85"/>
      <c r="H10" s="85" t="s">
        <v>367</v>
      </c>
      <c r="I10" s="85"/>
      <c r="J10" s="85" t="s">
        <v>367</v>
      </c>
      <c r="K10" s="85"/>
      <c r="L10" s="85" t="s">
        <v>367</v>
      </c>
      <c r="M10" s="85"/>
      <c r="N10" s="85"/>
      <c r="O10" s="85" t="s">
        <v>367</v>
      </c>
      <c r="P10" s="85" t="s">
        <v>367</v>
      </c>
      <c r="Q10" s="85"/>
      <c r="R10" s="85" t="s">
        <v>367</v>
      </c>
      <c r="S10" s="85"/>
      <c r="T10" s="85" t="s">
        <v>367</v>
      </c>
      <c r="U10" s="85"/>
      <c r="V10" s="85" t="s">
        <v>367</v>
      </c>
      <c r="W10" s="85"/>
      <c r="X10" s="86">
        <f t="shared" si="0"/>
        <v>85</v>
      </c>
      <c r="Y10" s="87" t="s">
        <v>368</v>
      </c>
    </row>
    <row r="11" spans="1:25" ht="70.5" customHeight="1" x14ac:dyDescent="0.25">
      <c r="B11" s="496"/>
      <c r="C11" s="83" t="s">
        <v>673</v>
      </c>
      <c r="D11" s="84" t="s">
        <v>330</v>
      </c>
      <c r="E11" s="84" t="s">
        <v>379</v>
      </c>
      <c r="F11" s="85" t="s">
        <v>367</v>
      </c>
      <c r="G11" s="85"/>
      <c r="H11" s="85" t="s">
        <v>367</v>
      </c>
      <c r="I11" s="85"/>
      <c r="J11" s="85"/>
      <c r="K11" s="85" t="s">
        <v>367</v>
      </c>
      <c r="L11" s="85"/>
      <c r="M11" s="85" t="s">
        <v>367</v>
      </c>
      <c r="N11" s="85"/>
      <c r="O11" s="85" t="s">
        <v>367</v>
      </c>
      <c r="P11" s="85" t="s">
        <v>367</v>
      </c>
      <c r="Q11" s="85"/>
      <c r="R11" s="85" t="s">
        <v>367</v>
      </c>
      <c r="S11" s="85"/>
      <c r="T11" s="85" t="s">
        <v>367</v>
      </c>
      <c r="U11" s="85"/>
      <c r="V11" s="85" t="s">
        <v>367</v>
      </c>
      <c r="W11" s="85"/>
      <c r="X11" s="86">
        <f t="shared" si="0"/>
        <v>65</v>
      </c>
      <c r="Y11" s="87" t="s">
        <v>368</v>
      </c>
    </row>
    <row r="12" spans="1:25" ht="69.75" customHeight="1" x14ac:dyDescent="0.25">
      <c r="B12" s="496"/>
      <c r="C12" s="83" t="s">
        <v>674</v>
      </c>
      <c r="D12" s="84" t="s">
        <v>338</v>
      </c>
      <c r="E12" s="84" t="s">
        <v>340</v>
      </c>
      <c r="F12" s="85" t="s">
        <v>367</v>
      </c>
      <c r="G12" s="85"/>
      <c r="H12" s="85"/>
      <c r="I12" s="85" t="s">
        <v>367</v>
      </c>
      <c r="J12" s="85"/>
      <c r="K12" s="85" t="s">
        <v>367</v>
      </c>
      <c r="L12" s="85" t="s">
        <v>367</v>
      </c>
      <c r="M12" s="85"/>
      <c r="N12" s="85"/>
      <c r="O12" s="85" t="s">
        <v>367</v>
      </c>
      <c r="P12" s="85" t="s">
        <v>367</v>
      </c>
      <c r="Q12" s="85"/>
      <c r="R12" s="85" t="s">
        <v>367</v>
      </c>
      <c r="S12" s="85"/>
      <c r="T12" s="85"/>
      <c r="U12" s="85" t="s">
        <v>367</v>
      </c>
      <c r="V12" s="85" t="s">
        <v>367</v>
      </c>
      <c r="W12" s="85"/>
      <c r="X12" s="86">
        <f t="shared" si="0"/>
        <v>60</v>
      </c>
      <c r="Y12" s="87" t="s">
        <v>368</v>
      </c>
    </row>
    <row r="13" spans="1:25" ht="111" customHeight="1" x14ac:dyDescent="0.25">
      <c r="B13" s="495" t="s">
        <v>380</v>
      </c>
      <c r="C13" s="83">
        <v>4.0999999999999996</v>
      </c>
      <c r="D13" s="84" t="s">
        <v>37</v>
      </c>
      <c r="E13" s="84" t="s">
        <v>35</v>
      </c>
      <c r="F13" s="85" t="s">
        <v>367</v>
      </c>
      <c r="G13" s="85"/>
      <c r="H13" s="85"/>
      <c r="I13" s="85" t="s">
        <v>367</v>
      </c>
      <c r="J13" s="85"/>
      <c r="K13" s="85" t="s">
        <v>367</v>
      </c>
      <c r="L13" s="85" t="s">
        <v>367</v>
      </c>
      <c r="M13" s="85"/>
      <c r="N13" s="85"/>
      <c r="O13" s="85" t="s">
        <v>367</v>
      </c>
      <c r="P13" s="85" t="s">
        <v>367</v>
      </c>
      <c r="Q13" s="85"/>
      <c r="R13" s="85"/>
      <c r="S13" s="85" t="s">
        <v>367</v>
      </c>
      <c r="T13" s="85" t="s">
        <v>367</v>
      </c>
      <c r="U13" s="85"/>
      <c r="V13" s="85" t="s">
        <v>367</v>
      </c>
      <c r="W13" s="85"/>
      <c r="X13" s="88">
        <f t="shared" si="0"/>
        <v>55</v>
      </c>
      <c r="Y13" s="87" t="s">
        <v>368</v>
      </c>
    </row>
    <row r="14" spans="1:25" ht="138" customHeight="1" x14ac:dyDescent="0.25">
      <c r="B14" s="496"/>
      <c r="C14" s="83">
        <v>4.2</v>
      </c>
      <c r="D14" s="84" t="s">
        <v>30</v>
      </c>
      <c r="E14" s="84" t="s">
        <v>28</v>
      </c>
      <c r="F14" s="85" t="s">
        <v>367</v>
      </c>
      <c r="G14" s="85"/>
      <c r="H14" s="85"/>
      <c r="I14" s="85" t="s">
        <v>367</v>
      </c>
      <c r="J14" s="85"/>
      <c r="K14" s="85" t="s">
        <v>367</v>
      </c>
      <c r="L14" s="85" t="s">
        <v>367</v>
      </c>
      <c r="M14" s="85"/>
      <c r="N14" s="85"/>
      <c r="O14" s="85" t="s">
        <v>367</v>
      </c>
      <c r="P14" s="85" t="s">
        <v>367</v>
      </c>
      <c r="Q14" s="85"/>
      <c r="R14" s="85" t="s">
        <v>367</v>
      </c>
      <c r="S14" s="85"/>
      <c r="T14" s="85" t="s">
        <v>367</v>
      </c>
      <c r="U14" s="85"/>
      <c r="V14" s="85" t="s">
        <v>367</v>
      </c>
      <c r="W14" s="85"/>
      <c r="X14" s="86">
        <f t="shared" si="0"/>
        <v>70</v>
      </c>
      <c r="Y14" s="87" t="s">
        <v>368</v>
      </c>
    </row>
    <row r="15" spans="1:25" ht="69.75" customHeight="1" x14ac:dyDescent="0.25">
      <c r="B15" s="496"/>
      <c r="C15" s="83">
        <v>4.3</v>
      </c>
      <c r="D15" s="84" t="s">
        <v>22</v>
      </c>
      <c r="E15" s="84" t="s">
        <v>13</v>
      </c>
      <c r="F15" s="85" t="s">
        <v>367</v>
      </c>
      <c r="G15" s="85"/>
      <c r="H15" s="85" t="s">
        <v>367</v>
      </c>
      <c r="I15" s="85"/>
      <c r="J15" s="85"/>
      <c r="K15" s="85" t="s">
        <v>367</v>
      </c>
      <c r="L15" s="85" t="s">
        <v>367</v>
      </c>
      <c r="M15" s="85"/>
      <c r="N15" s="85"/>
      <c r="O15" s="85" t="s">
        <v>367</v>
      </c>
      <c r="P15" s="85" t="s">
        <v>367</v>
      </c>
      <c r="Q15" s="85"/>
      <c r="R15" s="85" t="s">
        <v>367</v>
      </c>
      <c r="S15" s="85"/>
      <c r="T15" s="85" t="s">
        <v>367</v>
      </c>
      <c r="U15" s="85"/>
      <c r="V15" s="85" t="s">
        <v>367</v>
      </c>
      <c r="W15" s="85"/>
      <c r="X15" s="86">
        <f t="shared" si="0"/>
        <v>70</v>
      </c>
      <c r="Y15" s="87" t="s">
        <v>368</v>
      </c>
    </row>
    <row r="16" spans="1:25" ht="71.25" customHeight="1" x14ac:dyDescent="0.25">
      <c r="B16" s="496"/>
      <c r="C16" s="83">
        <v>4.4000000000000004</v>
      </c>
      <c r="D16" s="84" t="s">
        <v>16</v>
      </c>
      <c r="E16" s="84" t="s">
        <v>13</v>
      </c>
      <c r="F16" s="85" t="s">
        <v>367</v>
      </c>
      <c r="G16" s="85"/>
      <c r="H16" s="85" t="s">
        <v>367</v>
      </c>
      <c r="I16" s="85"/>
      <c r="J16" s="85"/>
      <c r="K16" s="85" t="s">
        <v>367</v>
      </c>
      <c r="L16" s="85" t="s">
        <v>367</v>
      </c>
      <c r="M16" s="85"/>
      <c r="N16" s="85"/>
      <c r="O16" s="85" t="s">
        <v>367</v>
      </c>
      <c r="P16" s="85" t="s">
        <v>367</v>
      </c>
      <c r="Q16" s="85"/>
      <c r="R16" s="85" t="s">
        <v>367</v>
      </c>
      <c r="S16" s="85"/>
      <c r="T16" s="85" t="s">
        <v>367</v>
      </c>
      <c r="U16" s="85"/>
      <c r="V16" s="85" t="s">
        <v>367</v>
      </c>
      <c r="W16" s="85"/>
      <c r="X16" s="86">
        <f t="shared" si="0"/>
        <v>70</v>
      </c>
      <c r="Y16" s="87" t="s">
        <v>368</v>
      </c>
    </row>
    <row r="17" spans="2:25" ht="73.5" customHeight="1" x14ac:dyDescent="0.25">
      <c r="B17" s="495" t="s">
        <v>381</v>
      </c>
      <c r="C17" s="83">
        <v>5.0999999999999996</v>
      </c>
      <c r="D17" s="84" t="s">
        <v>183</v>
      </c>
      <c r="E17" s="84" t="s">
        <v>185</v>
      </c>
      <c r="F17" s="85" t="s">
        <v>367</v>
      </c>
      <c r="G17" s="85"/>
      <c r="H17" s="85"/>
      <c r="I17" s="85" t="s">
        <v>367</v>
      </c>
      <c r="J17" s="85" t="s">
        <v>367</v>
      </c>
      <c r="K17" s="85"/>
      <c r="L17" s="85" t="s">
        <v>367</v>
      </c>
      <c r="M17" s="85"/>
      <c r="N17" s="85"/>
      <c r="O17" s="85" t="s">
        <v>367</v>
      </c>
      <c r="P17" s="85" t="s">
        <v>367</v>
      </c>
      <c r="Q17" s="85"/>
      <c r="R17" s="85" t="s">
        <v>367</v>
      </c>
      <c r="S17" s="85"/>
      <c r="T17" s="85" t="s">
        <v>367</v>
      </c>
      <c r="U17" s="85"/>
      <c r="V17" s="85" t="s">
        <v>367</v>
      </c>
      <c r="W17" s="85"/>
      <c r="X17" s="86">
        <f t="shared" si="0"/>
        <v>85</v>
      </c>
      <c r="Y17" s="87" t="s">
        <v>368</v>
      </c>
    </row>
    <row r="18" spans="2:25" ht="106.5" customHeight="1" x14ac:dyDescent="0.25">
      <c r="B18" s="496"/>
      <c r="C18" s="83">
        <v>5.2</v>
      </c>
      <c r="D18" s="84" t="s">
        <v>193</v>
      </c>
      <c r="E18" s="84" t="s">
        <v>195</v>
      </c>
      <c r="F18" s="85" t="s">
        <v>367</v>
      </c>
      <c r="G18" s="85"/>
      <c r="H18" s="85"/>
      <c r="I18" s="85" t="s">
        <v>367</v>
      </c>
      <c r="J18" s="85" t="s">
        <v>367</v>
      </c>
      <c r="K18" s="85"/>
      <c r="L18" s="85" t="s">
        <v>367</v>
      </c>
      <c r="M18" s="85"/>
      <c r="N18" s="85"/>
      <c r="O18" s="85" t="s">
        <v>367</v>
      </c>
      <c r="P18" s="85" t="s">
        <v>367</v>
      </c>
      <c r="Q18" s="85"/>
      <c r="R18" s="85" t="s">
        <v>367</v>
      </c>
      <c r="S18" s="85"/>
      <c r="T18" s="85" t="s">
        <v>367</v>
      </c>
      <c r="U18" s="85"/>
      <c r="V18" s="85" t="s">
        <v>367</v>
      </c>
      <c r="W18" s="85"/>
      <c r="X18" s="86">
        <f t="shared" si="0"/>
        <v>85</v>
      </c>
      <c r="Y18" s="87" t="s">
        <v>368</v>
      </c>
    </row>
    <row r="19" spans="2:25" ht="71.25" customHeight="1" x14ac:dyDescent="0.25">
      <c r="B19" s="496"/>
      <c r="C19" s="83">
        <v>5.3</v>
      </c>
      <c r="D19" s="84" t="s">
        <v>200</v>
      </c>
      <c r="E19" s="84" t="s">
        <v>382</v>
      </c>
      <c r="F19" s="85" t="s">
        <v>367</v>
      </c>
      <c r="G19" s="85"/>
      <c r="H19" s="85"/>
      <c r="I19" s="85" t="s">
        <v>367</v>
      </c>
      <c r="J19" s="85" t="s">
        <v>367</v>
      </c>
      <c r="K19" s="85"/>
      <c r="L19" s="85" t="s">
        <v>367</v>
      </c>
      <c r="M19" s="85"/>
      <c r="N19" s="85"/>
      <c r="O19" s="85" t="s">
        <v>367</v>
      </c>
      <c r="P19" s="85" t="s">
        <v>367</v>
      </c>
      <c r="Q19" s="85"/>
      <c r="R19" s="85" t="s">
        <v>367</v>
      </c>
      <c r="S19" s="85"/>
      <c r="T19" s="85" t="s">
        <v>367</v>
      </c>
      <c r="U19" s="85"/>
      <c r="V19" s="85" t="s">
        <v>367</v>
      </c>
      <c r="W19" s="85"/>
      <c r="X19" s="86">
        <f t="shared" si="0"/>
        <v>85</v>
      </c>
      <c r="Y19" s="87" t="s">
        <v>368</v>
      </c>
    </row>
    <row r="20" spans="2:25" ht="180.75" customHeight="1" x14ac:dyDescent="0.25">
      <c r="B20" s="495" t="s">
        <v>134</v>
      </c>
      <c r="C20" s="83">
        <v>6.1</v>
      </c>
      <c r="D20" s="84" t="s">
        <v>137</v>
      </c>
      <c r="E20" s="84" t="s">
        <v>383</v>
      </c>
      <c r="F20" s="85" t="s">
        <v>367</v>
      </c>
      <c r="G20" s="85"/>
      <c r="H20" s="85" t="s">
        <v>367</v>
      </c>
      <c r="I20" s="85"/>
      <c r="J20" s="85"/>
      <c r="K20" s="85" t="s">
        <v>367</v>
      </c>
      <c r="L20" s="85" t="s">
        <v>367</v>
      </c>
      <c r="M20" s="85"/>
      <c r="N20" s="85" t="s">
        <v>367</v>
      </c>
      <c r="O20" s="85"/>
      <c r="P20" s="85" t="s">
        <v>367</v>
      </c>
      <c r="Q20" s="85"/>
      <c r="R20" s="85" t="s">
        <v>367</v>
      </c>
      <c r="S20" s="85"/>
      <c r="T20" s="85"/>
      <c r="U20" s="85" t="s">
        <v>367</v>
      </c>
      <c r="V20" s="85"/>
      <c r="W20" s="85" t="s">
        <v>367</v>
      </c>
      <c r="X20" s="88">
        <f t="shared" si="0"/>
        <v>45</v>
      </c>
      <c r="Y20" s="87" t="s">
        <v>368</v>
      </c>
    </row>
    <row r="21" spans="2:25" ht="54.75" customHeight="1" x14ac:dyDescent="0.25">
      <c r="B21" s="496"/>
      <c r="C21" s="83">
        <v>6.2</v>
      </c>
      <c r="D21" s="84" t="s">
        <v>147</v>
      </c>
      <c r="E21" s="84" t="s">
        <v>149</v>
      </c>
      <c r="F21" s="85" t="s">
        <v>367</v>
      </c>
      <c r="G21" s="85"/>
      <c r="H21" s="85"/>
      <c r="I21" s="85" t="s">
        <v>367</v>
      </c>
      <c r="J21" s="85"/>
      <c r="K21" s="85" t="s">
        <v>367</v>
      </c>
      <c r="L21" s="85" t="s">
        <v>367</v>
      </c>
      <c r="M21" s="85"/>
      <c r="N21" s="85"/>
      <c r="O21" s="85" t="s">
        <v>367</v>
      </c>
      <c r="P21" s="85" t="s">
        <v>367</v>
      </c>
      <c r="Q21" s="85"/>
      <c r="R21" s="85"/>
      <c r="S21" s="85" t="s">
        <v>367</v>
      </c>
      <c r="T21" s="85" t="s">
        <v>367</v>
      </c>
      <c r="U21" s="85"/>
      <c r="V21" s="85" t="s">
        <v>367</v>
      </c>
      <c r="W21" s="85"/>
      <c r="X21" s="86">
        <f t="shared" si="0"/>
        <v>55</v>
      </c>
      <c r="Y21" s="87" t="s">
        <v>368</v>
      </c>
    </row>
    <row r="22" spans="2:25" ht="56.1" customHeight="1" x14ac:dyDescent="0.25">
      <c r="B22" s="496"/>
      <c r="C22" s="83">
        <v>6.3</v>
      </c>
      <c r="D22" s="84" t="s">
        <v>155</v>
      </c>
      <c r="E22" s="84" t="s">
        <v>157</v>
      </c>
      <c r="F22" s="85" t="s">
        <v>367</v>
      </c>
      <c r="G22" s="85"/>
      <c r="H22" s="85" t="s">
        <v>367</v>
      </c>
      <c r="I22" s="85"/>
      <c r="J22" s="85"/>
      <c r="K22" s="85" t="s">
        <v>367</v>
      </c>
      <c r="L22" s="85" t="s">
        <v>367</v>
      </c>
      <c r="M22" s="85"/>
      <c r="N22" s="85"/>
      <c r="O22" s="85" t="s">
        <v>367</v>
      </c>
      <c r="P22" s="85" t="s">
        <v>367</v>
      </c>
      <c r="Q22" s="85"/>
      <c r="R22" s="85" t="s">
        <v>367</v>
      </c>
      <c r="S22" s="85"/>
      <c r="T22" s="85" t="s">
        <v>367</v>
      </c>
      <c r="U22" s="85"/>
      <c r="V22" s="85" t="s">
        <v>367</v>
      </c>
      <c r="W22" s="85"/>
      <c r="X22" s="86">
        <f t="shared" si="0"/>
        <v>70</v>
      </c>
      <c r="Y22" s="87" t="s">
        <v>368</v>
      </c>
    </row>
    <row r="23" spans="2:25" ht="113.25" customHeight="1" x14ac:dyDescent="0.25">
      <c r="B23" s="496"/>
      <c r="C23" s="83">
        <v>6.4</v>
      </c>
      <c r="D23" s="84" t="s">
        <v>163</v>
      </c>
      <c r="E23" s="84" t="s">
        <v>384</v>
      </c>
      <c r="F23" s="85" t="s">
        <v>367</v>
      </c>
      <c r="G23" s="85"/>
      <c r="H23" s="85"/>
      <c r="I23" s="85" t="s">
        <v>367</v>
      </c>
      <c r="J23" s="85"/>
      <c r="K23" s="85" t="s">
        <v>367</v>
      </c>
      <c r="L23" s="85" t="s">
        <v>367</v>
      </c>
      <c r="M23" s="85"/>
      <c r="N23" s="85"/>
      <c r="O23" s="85" t="s">
        <v>367</v>
      </c>
      <c r="P23" s="85" t="s">
        <v>367</v>
      </c>
      <c r="Q23" s="85"/>
      <c r="R23" s="85" t="s">
        <v>367</v>
      </c>
      <c r="S23" s="85"/>
      <c r="T23" s="85"/>
      <c r="U23" s="85" t="s">
        <v>367</v>
      </c>
      <c r="V23" s="85"/>
      <c r="W23" s="85" t="s">
        <v>367</v>
      </c>
      <c r="X23" s="88">
        <f t="shared" si="0"/>
        <v>30</v>
      </c>
      <c r="Y23" s="87" t="s">
        <v>368</v>
      </c>
    </row>
    <row r="24" spans="2:25" ht="85.5" customHeight="1" x14ac:dyDescent="0.25">
      <c r="B24" s="495" t="s">
        <v>385</v>
      </c>
      <c r="C24" s="83">
        <v>7.1</v>
      </c>
      <c r="D24" s="84" t="s">
        <v>386</v>
      </c>
      <c r="E24" s="84" t="s">
        <v>387</v>
      </c>
      <c r="F24" s="85" t="s">
        <v>367</v>
      </c>
      <c r="G24" s="85"/>
      <c r="H24" s="85"/>
      <c r="I24" s="85" t="s">
        <v>367</v>
      </c>
      <c r="J24" s="85"/>
      <c r="K24" s="85" t="s">
        <v>367</v>
      </c>
      <c r="L24" s="85" t="s">
        <v>367</v>
      </c>
      <c r="M24" s="85"/>
      <c r="N24" s="85"/>
      <c r="O24" s="85" t="s">
        <v>367</v>
      </c>
      <c r="P24" s="85" t="s">
        <v>367</v>
      </c>
      <c r="Q24" s="85"/>
      <c r="R24" s="85" t="s">
        <v>367</v>
      </c>
      <c r="S24" s="85"/>
      <c r="T24" s="85" t="s">
        <v>367</v>
      </c>
      <c r="U24" s="85"/>
      <c r="V24" s="85" t="s">
        <v>367</v>
      </c>
      <c r="W24" s="85"/>
      <c r="X24" s="86">
        <f>IF(J24="X",15,0)+IF(L24="X",5,0)+IF(N24="X",15,0)+IF(P24="X",10,0)+IF(R24="X",15,0)+IF(T24="X",10,0)+IF(V24="X",30,0)</f>
        <v>70</v>
      </c>
      <c r="Y24" s="87" t="s">
        <v>368</v>
      </c>
    </row>
    <row r="25" spans="2:25" ht="85.5" customHeight="1" x14ac:dyDescent="0.25">
      <c r="B25" s="496"/>
      <c r="C25" s="83">
        <v>7.2</v>
      </c>
      <c r="D25" s="84" t="s">
        <v>266</v>
      </c>
      <c r="E25" s="84" t="s">
        <v>387</v>
      </c>
      <c r="F25" s="85" t="s">
        <v>367</v>
      </c>
      <c r="G25" s="85"/>
      <c r="H25" s="85"/>
      <c r="I25" s="85" t="s">
        <v>367</v>
      </c>
      <c r="J25" s="85"/>
      <c r="K25" s="85" t="s">
        <v>367</v>
      </c>
      <c r="L25" s="85" t="s">
        <v>367</v>
      </c>
      <c r="M25" s="85"/>
      <c r="N25" s="85"/>
      <c r="O25" s="85" t="s">
        <v>367</v>
      </c>
      <c r="P25" s="85" t="s">
        <v>367</v>
      </c>
      <c r="Q25" s="85"/>
      <c r="R25" s="85" t="s">
        <v>367</v>
      </c>
      <c r="S25" s="85"/>
      <c r="T25" s="85" t="s">
        <v>367</v>
      </c>
      <c r="U25" s="85"/>
      <c r="V25" s="85" t="s">
        <v>367</v>
      </c>
      <c r="W25" s="85"/>
      <c r="X25" s="86">
        <f t="shared" ref="X25:X27" si="1">IF(J25="X",15,0)+IF(L25="X",5,0)+IF(N25="X",15,0)+IF(P25="X",10,0)+IF(R25="X",15,0)+IF(T25="X",10,0)+IF(V25="X",30,0)</f>
        <v>70</v>
      </c>
      <c r="Y25" s="87" t="s">
        <v>368</v>
      </c>
    </row>
    <row r="26" spans="2:25" ht="66" customHeight="1" x14ac:dyDescent="0.25">
      <c r="B26" s="496"/>
      <c r="C26" s="83">
        <v>7.3</v>
      </c>
      <c r="D26" s="84" t="s">
        <v>272</v>
      </c>
      <c r="E26" s="84" t="s">
        <v>274</v>
      </c>
      <c r="F26" s="85" t="s">
        <v>367</v>
      </c>
      <c r="G26" s="85"/>
      <c r="H26" s="85"/>
      <c r="I26" s="85" t="s">
        <v>367</v>
      </c>
      <c r="J26" s="85"/>
      <c r="K26" s="85" t="s">
        <v>367</v>
      </c>
      <c r="L26" s="85" t="s">
        <v>367</v>
      </c>
      <c r="M26" s="85"/>
      <c r="N26" s="85"/>
      <c r="O26" s="85" t="s">
        <v>367</v>
      </c>
      <c r="P26" s="85" t="s">
        <v>367</v>
      </c>
      <c r="Q26" s="85"/>
      <c r="R26" s="85" t="s">
        <v>367</v>
      </c>
      <c r="S26" s="85"/>
      <c r="T26" s="85" t="s">
        <v>367</v>
      </c>
      <c r="U26" s="85"/>
      <c r="V26" s="85"/>
      <c r="W26" s="85" t="s">
        <v>367</v>
      </c>
      <c r="X26" s="86">
        <f t="shared" si="1"/>
        <v>40</v>
      </c>
      <c r="Y26" s="87" t="s">
        <v>368</v>
      </c>
    </row>
    <row r="27" spans="2:25" ht="76.5" customHeight="1" x14ac:dyDescent="0.25">
      <c r="B27" s="496"/>
      <c r="C27" s="83">
        <v>7.4</v>
      </c>
      <c r="D27" s="84" t="s">
        <v>280</v>
      </c>
      <c r="E27" s="84" t="s">
        <v>282</v>
      </c>
      <c r="F27" s="85" t="s">
        <v>367</v>
      </c>
      <c r="G27" s="85"/>
      <c r="H27" s="85"/>
      <c r="I27" s="85" t="s">
        <v>367</v>
      </c>
      <c r="J27" s="85"/>
      <c r="K27" s="85" t="s">
        <v>367</v>
      </c>
      <c r="L27" s="85" t="s">
        <v>367</v>
      </c>
      <c r="M27" s="85"/>
      <c r="N27" s="85"/>
      <c r="O27" s="85" t="s">
        <v>367</v>
      </c>
      <c r="P27" s="85" t="s">
        <v>367</v>
      </c>
      <c r="Q27" s="85"/>
      <c r="R27" s="85" t="s">
        <v>367</v>
      </c>
      <c r="S27" s="85"/>
      <c r="T27" s="85" t="s">
        <v>367</v>
      </c>
      <c r="U27" s="85"/>
      <c r="V27" s="85"/>
      <c r="W27" s="85" t="s">
        <v>367</v>
      </c>
      <c r="X27" s="88">
        <f t="shared" si="1"/>
        <v>40</v>
      </c>
      <c r="Y27" s="87" t="s">
        <v>368</v>
      </c>
    </row>
    <row r="28" spans="2:25" ht="94.5" customHeight="1" x14ac:dyDescent="0.25">
      <c r="B28" s="495" t="s">
        <v>207</v>
      </c>
      <c r="C28" s="83">
        <v>8.1</v>
      </c>
      <c r="D28" s="84" t="s">
        <v>211</v>
      </c>
      <c r="E28" s="84" t="s">
        <v>388</v>
      </c>
      <c r="F28" s="85" t="s">
        <v>367</v>
      </c>
      <c r="G28" s="85"/>
      <c r="H28" s="85" t="s">
        <v>367</v>
      </c>
      <c r="I28" s="85"/>
      <c r="J28" s="85"/>
      <c r="K28" s="85" t="s">
        <v>367</v>
      </c>
      <c r="L28" s="85" t="s">
        <v>367</v>
      </c>
      <c r="M28" s="85"/>
      <c r="N28" s="85"/>
      <c r="O28" s="85" t="s">
        <v>367</v>
      </c>
      <c r="P28" s="85" t="s">
        <v>367</v>
      </c>
      <c r="Q28" s="85"/>
      <c r="R28" s="85"/>
      <c r="S28" s="85" t="s">
        <v>367</v>
      </c>
      <c r="T28" s="85" t="s">
        <v>367</v>
      </c>
      <c r="U28" s="85"/>
      <c r="V28" s="85"/>
      <c r="W28" s="85" t="s">
        <v>367</v>
      </c>
      <c r="X28" s="88">
        <f>IF(J28="X",15,0)+IF(L28="X",5,0)+IF(N28="X",15,0)+IF(P28="X",10,0)+IF(R28="X",15,0)+IF(T28="X",10,0)+IF(V28="X",30,0)</f>
        <v>25</v>
      </c>
      <c r="Y28" s="87" t="s">
        <v>368</v>
      </c>
    </row>
    <row r="29" spans="2:25" ht="98.25" customHeight="1" x14ac:dyDescent="0.25">
      <c r="B29" s="496"/>
      <c r="C29" s="83">
        <v>8.1999999999999993</v>
      </c>
      <c r="D29" s="84" t="s">
        <v>215</v>
      </c>
      <c r="E29" s="84" t="s">
        <v>389</v>
      </c>
      <c r="F29" s="85" t="s">
        <v>367</v>
      </c>
      <c r="G29" s="85"/>
      <c r="H29" s="85"/>
      <c r="I29" s="85" t="s">
        <v>367</v>
      </c>
      <c r="J29" s="85"/>
      <c r="K29" s="85" t="s">
        <v>367</v>
      </c>
      <c r="L29" s="85"/>
      <c r="M29" s="85" t="s">
        <v>367</v>
      </c>
      <c r="N29" s="85"/>
      <c r="O29" s="85" t="s">
        <v>367</v>
      </c>
      <c r="P29" s="85" t="s">
        <v>367</v>
      </c>
      <c r="Q29" s="85"/>
      <c r="R29" s="85" t="s">
        <v>367</v>
      </c>
      <c r="S29" s="85"/>
      <c r="T29" s="85" t="s">
        <v>367</v>
      </c>
      <c r="U29" s="85"/>
      <c r="V29" s="85" t="s">
        <v>367</v>
      </c>
      <c r="W29" s="85"/>
      <c r="X29" s="86">
        <f>IF(J29="X",15,0)+IF(L29="X",5,0)+IF(N29="X",15,0)+IF(P29="X",10,0)+IF(R29="X",15,0)+IF(T29="X",10,0)+IF(V29="X",30,0)</f>
        <v>65</v>
      </c>
      <c r="Y29" s="87" t="s">
        <v>368</v>
      </c>
    </row>
    <row r="30" spans="2:25" ht="80.25" customHeight="1" x14ac:dyDescent="0.25">
      <c r="B30" s="497"/>
      <c r="C30" s="83">
        <v>8.3000000000000007</v>
      </c>
      <c r="D30" s="84" t="s">
        <v>217</v>
      </c>
      <c r="E30" s="84" t="s">
        <v>390</v>
      </c>
      <c r="F30" s="85" t="s">
        <v>367</v>
      </c>
      <c r="G30" s="85"/>
      <c r="H30" s="85" t="s">
        <v>367</v>
      </c>
      <c r="I30" s="85"/>
      <c r="J30" s="85"/>
      <c r="K30" s="85" t="s">
        <v>367</v>
      </c>
      <c r="L30" s="85" t="s">
        <v>367</v>
      </c>
      <c r="M30" s="85"/>
      <c r="N30" s="85"/>
      <c r="O30" s="85" t="s">
        <v>367</v>
      </c>
      <c r="P30" s="85" t="s">
        <v>367</v>
      </c>
      <c r="Q30" s="85"/>
      <c r="R30" s="85" t="s">
        <v>367</v>
      </c>
      <c r="S30" s="85"/>
      <c r="T30" s="85" t="s">
        <v>367</v>
      </c>
      <c r="U30" s="85"/>
      <c r="V30" s="85" t="s">
        <v>367</v>
      </c>
      <c r="W30" s="85"/>
      <c r="X30" s="86">
        <f>IF(J30="X",15,0)+IF(L30="X",5,0)+IF(N30="X",15,0)+IF(P30="X",10,0)+IF(R30="X",15,0)+IF(T30="X",10,0)+IF(V30="X",30,0)</f>
        <v>70</v>
      </c>
      <c r="Y30" s="87" t="s">
        <v>368</v>
      </c>
    </row>
    <row r="31" spans="2:25" ht="65.25" customHeight="1" x14ac:dyDescent="0.25">
      <c r="B31" s="495" t="s">
        <v>133</v>
      </c>
      <c r="C31" s="83">
        <v>9.1</v>
      </c>
      <c r="D31" s="84" t="s">
        <v>131</v>
      </c>
      <c r="E31" s="84" t="s">
        <v>678</v>
      </c>
      <c r="F31" s="85" t="s">
        <v>367</v>
      </c>
      <c r="G31" s="85"/>
      <c r="H31" s="85"/>
      <c r="I31" s="85" t="s">
        <v>367</v>
      </c>
      <c r="J31" s="85"/>
      <c r="K31" s="85" t="s">
        <v>367</v>
      </c>
      <c r="L31" s="85" t="s">
        <v>367</v>
      </c>
      <c r="M31" s="85"/>
      <c r="N31" s="85"/>
      <c r="O31" s="85" t="s">
        <v>367</v>
      </c>
      <c r="P31" s="85" t="s">
        <v>367</v>
      </c>
      <c r="Q31" s="85"/>
      <c r="R31" s="85" t="s">
        <v>367</v>
      </c>
      <c r="S31" s="85"/>
      <c r="T31" s="85" t="s">
        <v>367</v>
      </c>
      <c r="U31" s="85"/>
      <c r="V31" s="85" t="s">
        <v>367</v>
      </c>
      <c r="W31" s="85"/>
      <c r="X31" s="86">
        <f t="shared" si="0"/>
        <v>70</v>
      </c>
      <c r="Y31" s="87" t="s">
        <v>368</v>
      </c>
    </row>
    <row r="32" spans="2:25" ht="72" customHeight="1" x14ac:dyDescent="0.25">
      <c r="B32" s="496"/>
      <c r="C32" s="83">
        <v>9.1999999999999993</v>
      </c>
      <c r="D32" s="84" t="s">
        <v>125</v>
      </c>
      <c r="E32" s="84" t="s">
        <v>677</v>
      </c>
      <c r="F32" s="85" t="s">
        <v>367</v>
      </c>
      <c r="G32" s="85"/>
      <c r="H32" s="85"/>
      <c r="I32" s="85" t="s">
        <v>367</v>
      </c>
      <c r="J32" s="85"/>
      <c r="K32" s="85" t="s">
        <v>367</v>
      </c>
      <c r="L32" s="85" t="s">
        <v>367</v>
      </c>
      <c r="M32" s="85"/>
      <c r="N32" s="85"/>
      <c r="O32" s="85" t="s">
        <v>367</v>
      </c>
      <c r="P32" s="85" t="s">
        <v>367</v>
      </c>
      <c r="Q32" s="85"/>
      <c r="R32" s="85" t="s">
        <v>367</v>
      </c>
      <c r="S32" s="85"/>
      <c r="T32" s="85" t="s">
        <v>367</v>
      </c>
      <c r="U32" s="85"/>
      <c r="V32" s="85"/>
      <c r="W32" s="85" t="s">
        <v>367</v>
      </c>
      <c r="X32" s="88">
        <f t="shared" si="0"/>
        <v>40</v>
      </c>
      <c r="Y32" s="87" t="s">
        <v>368</v>
      </c>
    </row>
    <row r="33" spans="2:25" ht="66" customHeight="1" x14ac:dyDescent="0.25">
      <c r="B33" s="496"/>
      <c r="C33" s="83">
        <v>9.3000000000000007</v>
      </c>
      <c r="D33" s="84" t="s">
        <v>119</v>
      </c>
      <c r="E33" s="84" t="s">
        <v>679</v>
      </c>
      <c r="F33" s="85" t="s">
        <v>367</v>
      </c>
      <c r="G33" s="85"/>
      <c r="H33" s="85"/>
      <c r="I33" s="85" t="s">
        <v>367</v>
      </c>
      <c r="J33" s="85"/>
      <c r="K33" s="85" t="s">
        <v>367</v>
      </c>
      <c r="L33" s="85" t="s">
        <v>367</v>
      </c>
      <c r="M33" s="85"/>
      <c r="N33" s="85"/>
      <c r="O33" s="85" t="s">
        <v>367</v>
      </c>
      <c r="P33" s="85" t="s">
        <v>367</v>
      </c>
      <c r="Q33" s="85"/>
      <c r="R33" s="85" t="s">
        <v>367</v>
      </c>
      <c r="S33" s="85"/>
      <c r="T33" s="85" t="s">
        <v>367</v>
      </c>
      <c r="U33" s="85"/>
      <c r="V33" s="85" t="s">
        <v>367</v>
      </c>
      <c r="W33" s="85"/>
      <c r="X33" s="86">
        <f t="shared" si="0"/>
        <v>70</v>
      </c>
      <c r="Y33" s="87" t="s">
        <v>368</v>
      </c>
    </row>
    <row r="34" spans="2:25" ht="66" customHeight="1" x14ac:dyDescent="0.25">
      <c r="B34" s="497"/>
      <c r="C34" s="83">
        <v>9.4</v>
      </c>
      <c r="D34" s="84" t="s">
        <v>572</v>
      </c>
      <c r="E34" s="84" t="s">
        <v>680</v>
      </c>
      <c r="F34" s="85" t="s">
        <v>367</v>
      </c>
      <c r="G34" s="85"/>
      <c r="H34" s="85"/>
      <c r="I34" s="85" t="s">
        <v>367</v>
      </c>
      <c r="J34" s="85"/>
      <c r="K34" s="85"/>
      <c r="L34" s="85" t="s">
        <v>367</v>
      </c>
      <c r="M34" s="85"/>
      <c r="N34" s="85"/>
      <c r="O34" s="85" t="s">
        <v>367</v>
      </c>
      <c r="P34" s="85" t="s">
        <v>367</v>
      </c>
      <c r="Q34" s="85"/>
      <c r="R34" s="85" t="s">
        <v>367</v>
      </c>
      <c r="S34" s="85"/>
      <c r="T34" s="85" t="s">
        <v>367</v>
      </c>
      <c r="U34" s="85"/>
      <c r="V34" s="85" t="s">
        <v>367</v>
      </c>
      <c r="W34" s="85"/>
      <c r="X34" s="86">
        <f t="shared" si="0"/>
        <v>70</v>
      </c>
      <c r="Y34" s="87" t="s">
        <v>368</v>
      </c>
    </row>
    <row r="35" spans="2:25" ht="51" customHeight="1" x14ac:dyDescent="0.25">
      <c r="B35" s="495" t="s">
        <v>111</v>
      </c>
      <c r="C35" s="83">
        <v>10.1</v>
      </c>
      <c r="D35" s="84" t="s">
        <v>608</v>
      </c>
      <c r="E35" s="84" t="s">
        <v>609</v>
      </c>
      <c r="F35" s="85" t="s">
        <v>367</v>
      </c>
      <c r="G35" s="85"/>
      <c r="H35" s="85"/>
      <c r="I35" s="85" t="s">
        <v>367</v>
      </c>
      <c r="J35" s="85"/>
      <c r="K35" s="85" t="s">
        <v>367</v>
      </c>
      <c r="L35" s="85" t="s">
        <v>367</v>
      </c>
      <c r="M35" s="85"/>
      <c r="N35" s="85"/>
      <c r="O35" s="85" t="s">
        <v>367</v>
      </c>
      <c r="P35" s="85" t="s">
        <v>367</v>
      </c>
      <c r="Q35" s="85"/>
      <c r="R35" s="85" t="s">
        <v>367</v>
      </c>
      <c r="S35" s="85"/>
      <c r="T35" s="85"/>
      <c r="U35" s="85" t="s">
        <v>367</v>
      </c>
      <c r="V35" s="85" t="s">
        <v>367</v>
      </c>
      <c r="W35" s="85"/>
      <c r="X35" s="86">
        <f t="shared" si="0"/>
        <v>60</v>
      </c>
      <c r="Y35" s="87" t="s">
        <v>368</v>
      </c>
    </row>
    <row r="36" spans="2:25" ht="45" x14ac:dyDescent="0.25">
      <c r="B36" s="496"/>
      <c r="C36" s="83">
        <v>10.199999999999999</v>
      </c>
      <c r="D36" s="84" t="s">
        <v>598</v>
      </c>
      <c r="E36" s="84" t="s">
        <v>94</v>
      </c>
      <c r="F36" s="85" t="s">
        <v>367</v>
      </c>
      <c r="G36" s="85"/>
      <c r="H36" s="85"/>
      <c r="I36" s="85" t="s">
        <v>367</v>
      </c>
      <c r="J36" s="85"/>
      <c r="K36" s="85" t="s">
        <v>367</v>
      </c>
      <c r="L36" s="85" t="s">
        <v>367</v>
      </c>
      <c r="M36" s="85"/>
      <c r="N36" s="85"/>
      <c r="O36" s="85" t="s">
        <v>367</v>
      </c>
      <c r="P36" s="85" t="s">
        <v>367</v>
      </c>
      <c r="Q36" s="85"/>
      <c r="R36" s="85" t="s">
        <v>367</v>
      </c>
      <c r="S36" s="85"/>
      <c r="T36" s="85" t="s">
        <v>367</v>
      </c>
      <c r="U36" s="85"/>
      <c r="V36" s="85" t="s">
        <v>367</v>
      </c>
      <c r="W36" s="85"/>
      <c r="X36" s="86">
        <f t="shared" si="0"/>
        <v>70</v>
      </c>
      <c r="Y36" s="87" t="s">
        <v>368</v>
      </c>
    </row>
    <row r="37" spans="2:25" ht="56.1" customHeight="1" x14ac:dyDescent="0.25">
      <c r="B37" s="496"/>
      <c r="C37" s="83">
        <v>10.3</v>
      </c>
      <c r="D37" s="84" t="s">
        <v>615</v>
      </c>
      <c r="E37" s="84" t="s">
        <v>82</v>
      </c>
      <c r="F37" s="85" t="s">
        <v>367</v>
      </c>
      <c r="G37" s="85"/>
      <c r="H37" s="85"/>
      <c r="I37" s="85" t="s">
        <v>367</v>
      </c>
      <c r="J37" s="85"/>
      <c r="K37" s="85" t="s">
        <v>367</v>
      </c>
      <c r="L37" s="85" t="s">
        <v>367</v>
      </c>
      <c r="M37" s="85"/>
      <c r="N37" s="85"/>
      <c r="O37" s="85" t="s">
        <v>367</v>
      </c>
      <c r="P37" s="85" t="s">
        <v>367</v>
      </c>
      <c r="Q37" s="85"/>
      <c r="R37" s="85" t="s">
        <v>367</v>
      </c>
      <c r="S37" s="85"/>
      <c r="T37" s="85" t="s">
        <v>367</v>
      </c>
      <c r="U37" s="85"/>
      <c r="V37" s="85" t="s">
        <v>367</v>
      </c>
      <c r="W37" s="85"/>
      <c r="X37" s="86">
        <f t="shared" si="0"/>
        <v>70</v>
      </c>
      <c r="Y37" s="87" t="s">
        <v>368</v>
      </c>
    </row>
    <row r="38" spans="2:25" ht="88.5" customHeight="1" x14ac:dyDescent="0.25">
      <c r="B38" s="496"/>
      <c r="C38" s="83">
        <v>10.4</v>
      </c>
      <c r="D38" s="84" t="s">
        <v>600</v>
      </c>
      <c r="E38" s="84" t="s">
        <v>626</v>
      </c>
      <c r="F38" s="85" t="s">
        <v>367</v>
      </c>
      <c r="G38" s="85"/>
      <c r="H38" s="85"/>
      <c r="I38" s="85" t="s">
        <v>367</v>
      </c>
      <c r="J38" s="85"/>
      <c r="K38" s="85" t="s">
        <v>367</v>
      </c>
      <c r="L38" s="85" t="s">
        <v>367</v>
      </c>
      <c r="M38" s="85"/>
      <c r="N38" s="85"/>
      <c r="O38" s="85" t="s">
        <v>367</v>
      </c>
      <c r="P38" s="85" t="s">
        <v>367</v>
      </c>
      <c r="Q38" s="85"/>
      <c r="R38" s="85" t="s">
        <v>367</v>
      </c>
      <c r="S38" s="85"/>
      <c r="T38" s="85" t="s">
        <v>367</v>
      </c>
      <c r="U38" s="85"/>
      <c r="V38" s="85" t="s">
        <v>367</v>
      </c>
      <c r="W38" s="85"/>
      <c r="X38" s="86">
        <f t="shared" si="0"/>
        <v>70</v>
      </c>
      <c r="Y38" s="87" t="s">
        <v>368</v>
      </c>
    </row>
    <row r="39" spans="2:25" ht="88.5" customHeight="1" x14ac:dyDescent="0.25">
      <c r="B39" s="497"/>
      <c r="C39" s="83">
        <v>10.5</v>
      </c>
      <c r="D39" s="84" t="s">
        <v>620</v>
      </c>
      <c r="E39" s="84" t="s">
        <v>621</v>
      </c>
      <c r="F39" s="85" t="s">
        <v>367</v>
      </c>
      <c r="G39" s="85"/>
      <c r="H39" s="85"/>
      <c r="I39" s="85" t="s">
        <v>367</v>
      </c>
      <c r="J39" s="85"/>
      <c r="K39" s="85" t="s">
        <v>367</v>
      </c>
      <c r="L39" s="85" t="s">
        <v>367</v>
      </c>
      <c r="M39" s="85"/>
      <c r="N39" s="85"/>
      <c r="O39" s="85" t="s">
        <v>367</v>
      </c>
      <c r="P39" s="85" t="s">
        <v>367</v>
      </c>
      <c r="Q39" s="85"/>
      <c r="R39" s="85" t="s">
        <v>367</v>
      </c>
      <c r="S39" s="85"/>
      <c r="T39" s="85" t="s">
        <v>367</v>
      </c>
      <c r="U39" s="85"/>
      <c r="V39" s="85" t="s">
        <v>367</v>
      </c>
      <c r="W39" s="85"/>
      <c r="X39" s="86">
        <f t="shared" si="0"/>
        <v>70</v>
      </c>
      <c r="Y39" s="87" t="s">
        <v>368</v>
      </c>
    </row>
    <row r="40" spans="2:25" ht="69" customHeight="1" x14ac:dyDescent="0.25">
      <c r="B40" s="495" t="s">
        <v>231</v>
      </c>
      <c r="C40" s="83">
        <v>11.1</v>
      </c>
      <c r="D40" s="84" t="s">
        <v>234</v>
      </c>
      <c r="E40" s="84" t="s">
        <v>237</v>
      </c>
      <c r="F40" s="85" t="s">
        <v>367</v>
      </c>
      <c r="G40" s="85"/>
      <c r="H40" s="85" t="s">
        <v>367</v>
      </c>
      <c r="I40" s="85"/>
      <c r="J40" s="85" t="s">
        <v>367</v>
      </c>
      <c r="K40" s="85"/>
      <c r="L40" s="85" t="s">
        <v>367</v>
      </c>
      <c r="M40" s="85"/>
      <c r="N40" s="85"/>
      <c r="O40" s="85" t="s">
        <v>367</v>
      </c>
      <c r="P40" s="85" t="s">
        <v>367</v>
      </c>
      <c r="Q40" s="85"/>
      <c r="R40" s="85" t="s">
        <v>367</v>
      </c>
      <c r="S40" s="85"/>
      <c r="T40" s="85" t="s">
        <v>367</v>
      </c>
      <c r="U40" s="85"/>
      <c r="V40" s="85" t="s">
        <v>367</v>
      </c>
      <c r="W40" s="85"/>
      <c r="X40" s="89">
        <f t="shared" si="0"/>
        <v>85</v>
      </c>
      <c r="Y40" s="87" t="s">
        <v>368</v>
      </c>
    </row>
    <row r="41" spans="2:25" ht="105" customHeight="1" x14ac:dyDescent="0.25">
      <c r="B41" s="496"/>
      <c r="C41" s="83">
        <v>11.2</v>
      </c>
      <c r="D41" s="84" t="s">
        <v>242</v>
      </c>
      <c r="E41" s="84" t="s">
        <v>245</v>
      </c>
      <c r="F41" s="85" t="s">
        <v>367</v>
      </c>
      <c r="G41" s="85"/>
      <c r="H41" s="85"/>
      <c r="I41" s="85" t="s">
        <v>367</v>
      </c>
      <c r="J41" s="85" t="s">
        <v>367</v>
      </c>
      <c r="K41" s="85"/>
      <c r="L41" s="85" t="s">
        <v>367</v>
      </c>
      <c r="M41" s="85"/>
      <c r="N41" s="85"/>
      <c r="O41" s="85" t="s">
        <v>367</v>
      </c>
      <c r="P41" s="85" t="s">
        <v>367</v>
      </c>
      <c r="Q41" s="85"/>
      <c r="R41" s="85" t="s">
        <v>367</v>
      </c>
      <c r="S41" s="85"/>
      <c r="T41" s="85" t="s">
        <v>367</v>
      </c>
      <c r="U41" s="85"/>
      <c r="V41" s="85" t="s">
        <v>367</v>
      </c>
      <c r="W41" s="85"/>
      <c r="X41" s="86">
        <f t="shared" si="0"/>
        <v>85</v>
      </c>
      <c r="Y41" s="87" t="s">
        <v>368</v>
      </c>
    </row>
    <row r="42" spans="2:25" ht="116.25" customHeight="1" x14ac:dyDescent="0.25">
      <c r="B42" s="496"/>
      <c r="C42" s="83">
        <v>11.3</v>
      </c>
      <c r="D42" s="84" t="s">
        <v>249</v>
      </c>
      <c r="E42" s="84" t="s">
        <v>681</v>
      </c>
      <c r="F42" s="85" t="s">
        <v>367</v>
      </c>
      <c r="G42" s="85"/>
      <c r="H42" s="85" t="s">
        <v>367</v>
      </c>
      <c r="I42" s="85"/>
      <c r="J42" s="85" t="s">
        <v>367</v>
      </c>
      <c r="K42" s="85"/>
      <c r="L42" s="85" t="s">
        <v>367</v>
      </c>
      <c r="M42" s="85"/>
      <c r="N42" s="85"/>
      <c r="O42" s="85" t="s">
        <v>367</v>
      </c>
      <c r="P42" s="85" t="s">
        <v>367</v>
      </c>
      <c r="Q42" s="85"/>
      <c r="R42" s="85"/>
      <c r="S42" s="85" t="s">
        <v>367</v>
      </c>
      <c r="T42" s="85" t="s">
        <v>367</v>
      </c>
      <c r="U42" s="85"/>
      <c r="V42" s="85"/>
      <c r="W42" s="85" t="s">
        <v>367</v>
      </c>
      <c r="X42" s="88">
        <f t="shared" si="0"/>
        <v>40</v>
      </c>
      <c r="Y42" s="87" t="s">
        <v>368</v>
      </c>
    </row>
    <row r="43" spans="2:25" ht="50.1" customHeight="1" x14ac:dyDescent="0.25">
      <c r="B43" s="494"/>
      <c r="C43" s="494"/>
      <c r="D43" s="494"/>
      <c r="E43" s="494"/>
      <c r="F43" s="494"/>
      <c r="G43" s="494"/>
      <c r="H43" s="494"/>
      <c r="I43" s="494"/>
      <c r="J43" s="494"/>
      <c r="K43" s="494"/>
      <c r="L43" s="494"/>
      <c r="M43" s="494"/>
      <c r="N43" s="494"/>
      <c r="O43" s="494"/>
      <c r="P43" s="494"/>
      <c r="Q43" s="494"/>
      <c r="R43" s="494"/>
      <c r="S43" s="494"/>
      <c r="T43" s="494"/>
      <c r="U43" s="494"/>
      <c r="V43" s="494"/>
      <c r="W43" s="494"/>
      <c r="X43" s="90"/>
      <c r="Y43" s="91"/>
    </row>
    <row r="46" spans="2:25" x14ac:dyDescent="0.25">
      <c r="C46" s="93"/>
      <c r="D46" s="94"/>
      <c r="F46" s="96"/>
      <c r="G46" s="96"/>
      <c r="H46" s="96"/>
      <c r="I46" s="96"/>
      <c r="J46" s="96"/>
      <c r="K46" s="96"/>
    </row>
    <row r="47" spans="2:25" x14ac:dyDescent="0.25">
      <c r="C47" s="97" t="s">
        <v>391</v>
      </c>
      <c r="F47" s="97" t="s">
        <v>392</v>
      </c>
      <c r="G47" s="78"/>
    </row>
  </sheetData>
  <mergeCells count="38">
    <mergeCell ref="N1:O1"/>
    <mergeCell ref="D1:E1"/>
    <mergeCell ref="F1:G1"/>
    <mergeCell ref="H1:I1"/>
    <mergeCell ref="J1:K1"/>
    <mergeCell ref="L1:M1"/>
    <mergeCell ref="P1:Q1"/>
    <mergeCell ref="R1:S1"/>
    <mergeCell ref="T1:U1"/>
    <mergeCell ref="V1:W1"/>
    <mergeCell ref="X1:Y1"/>
    <mergeCell ref="T2:U2"/>
    <mergeCell ref="V2:W2"/>
    <mergeCell ref="X2:X3"/>
    <mergeCell ref="Y2:Y3"/>
    <mergeCell ref="B4:B7"/>
    <mergeCell ref="P2:Q2"/>
    <mergeCell ref="R2:S2"/>
    <mergeCell ref="H2:I2"/>
    <mergeCell ref="J2:K2"/>
    <mergeCell ref="L2:M2"/>
    <mergeCell ref="N2:O2"/>
    <mergeCell ref="B2:B3"/>
    <mergeCell ref="C2:C3"/>
    <mergeCell ref="D2:D3"/>
    <mergeCell ref="E2:E3"/>
    <mergeCell ref="F2:G2"/>
    <mergeCell ref="B43:W43"/>
    <mergeCell ref="B8:B9"/>
    <mergeCell ref="B10:B12"/>
    <mergeCell ref="B13:B16"/>
    <mergeCell ref="B17:B19"/>
    <mergeCell ref="B20:B23"/>
    <mergeCell ref="B24:B27"/>
    <mergeCell ref="B28:B30"/>
    <mergeCell ref="B40:B42"/>
    <mergeCell ref="B31:B34"/>
    <mergeCell ref="B35:B39"/>
  </mergeCells>
  <dataValidations count="1">
    <dataValidation type="list" allowBlank="1" showDropDown="1" showInputMessage="1" showErrorMessage="1" sqref="F4:W42" xr:uid="{00000000-0002-0000-0C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5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4"/>
  <sheetViews>
    <sheetView showGridLines="0" topLeftCell="V1" zoomScaleNormal="100" workbookViewId="0">
      <selection activeCell="AF6" sqref="AF6"/>
    </sheetView>
  </sheetViews>
  <sheetFormatPr baseColWidth="10" defaultColWidth="11.42578125" defaultRowHeight="24" customHeight="1" x14ac:dyDescent="0.25"/>
  <cols>
    <col min="1" max="1" width="20.7109375" style="171" customWidth="1"/>
    <col min="2" max="2" width="4.7109375" style="171" customWidth="1"/>
    <col min="3" max="4" width="20.7109375" style="171" customWidth="1"/>
    <col min="5" max="5" width="4.7109375" style="171" customWidth="1"/>
    <col min="6" max="6" width="5.7109375" style="171" customWidth="1"/>
    <col min="7" max="7" width="12.7109375" style="171" customWidth="1"/>
    <col min="8" max="8" width="40.7109375" style="171" customWidth="1"/>
    <col min="9" max="9" width="4.7109375" style="171" customWidth="1"/>
    <col min="10" max="10" width="5.7109375" style="171" customWidth="1"/>
    <col min="11" max="11" width="12.7109375" style="137" customWidth="1"/>
    <col min="12" max="16" width="16.7109375" style="136" customWidth="1"/>
    <col min="17" max="17" width="10.7109375" style="171" customWidth="1"/>
    <col min="18" max="18" width="11.42578125" style="171"/>
    <col min="19" max="19" width="6.7109375" style="136" customWidth="1"/>
    <col min="20" max="20" width="16.7109375" style="136" customWidth="1"/>
    <col min="21" max="21" width="6.7109375" style="136" customWidth="1"/>
    <col min="22" max="22" width="16.7109375" style="136" customWidth="1"/>
    <col min="23" max="23" width="6.7109375" style="136" customWidth="1"/>
    <col min="24" max="24" width="16.7109375" style="136" customWidth="1"/>
    <col min="25" max="25" width="6.7109375" style="136" customWidth="1"/>
    <col min="26" max="26" width="16.7109375" style="171" customWidth="1"/>
    <col min="27" max="28" width="11.42578125" style="171"/>
    <col min="29" max="29" width="16.7109375" style="171" customWidth="1"/>
    <col min="30" max="30" width="20.5703125" style="171" customWidth="1"/>
    <col min="31" max="31" width="5.7109375" style="171" customWidth="1"/>
    <col min="32" max="32" width="20.7109375" style="171" customWidth="1"/>
    <col min="33" max="33" width="36.7109375" style="171" customWidth="1"/>
    <col min="34" max="16384" width="11.42578125" style="171"/>
  </cols>
  <sheetData>
    <row r="1" spans="1:33" ht="24" customHeight="1" thickBot="1" x14ac:dyDescent="0.3">
      <c r="AC1" s="172" t="s">
        <v>456</v>
      </c>
    </row>
    <row r="2" spans="1:33" ht="24" customHeight="1" thickBot="1" x14ac:dyDescent="0.3">
      <c r="J2" s="525" t="s">
        <v>457</v>
      </c>
      <c r="K2" s="526"/>
      <c r="L2" s="529" t="s">
        <v>40</v>
      </c>
      <c r="M2" s="529"/>
      <c r="N2" s="529"/>
      <c r="O2" s="529"/>
      <c r="P2" s="530"/>
      <c r="S2" s="531" t="s">
        <v>458</v>
      </c>
      <c r="T2" s="531"/>
      <c r="U2" s="531"/>
      <c r="V2" s="531"/>
      <c r="W2" s="531"/>
      <c r="X2" s="531"/>
      <c r="Y2" s="531"/>
      <c r="Z2" s="531"/>
      <c r="AC2" s="173" t="s">
        <v>115</v>
      </c>
    </row>
    <row r="3" spans="1:33" ht="24" customHeight="1" x14ac:dyDescent="0.25">
      <c r="A3" s="174" t="s">
        <v>459</v>
      </c>
      <c r="B3" s="175"/>
      <c r="C3" s="532" t="s">
        <v>460</v>
      </c>
      <c r="D3" s="533"/>
      <c r="F3" s="534" t="s">
        <v>461</v>
      </c>
      <c r="G3" s="535"/>
      <c r="H3" s="536"/>
      <c r="J3" s="527"/>
      <c r="K3" s="528"/>
      <c r="L3" s="176" t="s">
        <v>462</v>
      </c>
      <c r="M3" s="176" t="s">
        <v>463</v>
      </c>
      <c r="N3" s="176" t="s">
        <v>464</v>
      </c>
      <c r="O3" s="176" t="s">
        <v>465</v>
      </c>
      <c r="P3" s="177" t="s">
        <v>466</v>
      </c>
      <c r="S3" s="531" t="s">
        <v>467</v>
      </c>
      <c r="T3" s="531"/>
      <c r="U3" s="531"/>
      <c r="V3" s="537"/>
      <c r="W3" s="538" t="s">
        <v>468</v>
      </c>
      <c r="X3" s="539"/>
      <c r="Y3" s="539"/>
      <c r="Z3" s="539"/>
      <c r="AC3" s="178" t="s">
        <v>469</v>
      </c>
      <c r="AF3" s="513" t="s">
        <v>470</v>
      </c>
      <c r="AG3" s="514"/>
    </row>
    <row r="4" spans="1:33" ht="24" customHeight="1" thickBot="1" x14ac:dyDescent="0.3">
      <c r="A4" s="179" t="s">
        <v>222</v>
      </c>
      <c r="C4" s="180" t="s">
        <v>166</v>
      </c>
      <c r="D4" s="181" t="s">
        <v>41</v>
      </c>
      <c r="F4" s="182">
        <v>1</v>
      </c>
      <c r="G4" s="183" t="s">
        <v>471</v>
      </c>
      <c r="H4" s="184" t="s">
        <v>472</v>
      </c>
      <c r="J4" s="517" t="s">
        <v>41</v>
      </c>
      <c r="K4" s="176" t="s">
        <v>473</v>
      </c>
      <c r="L4" s="185" t="s">
        <v>406</v>
      </c>
      <c r="M4" s="185" t="s">
        <v>406</v>
      </c>
      <c r="N4" s="185" t="s">
        <v>407</v>
      </c>
      <c r="O4" s="185" t="s">
        <v>408</v>
      </c>
      <c r="P4" s="186" t="s">
        <v>408</v>
      </c>
      <c r="S4" s="519" t="s">
        <v>474</v>
      </c>
      <c r="T4" s="519"/>
      <c r="U4" s="519" t="s">
        <v>475</v>
      </c>
      <c r="V4" s="520"/>
      <c r="W4" s="521" t="s">
        <v>474</v>
      </c>
      <c r="X4" s="519"/>
      <c r="Y4" s="519" t="s">
        <v>475</v>
      </c>
      <c r="Z4" s="519"/>
      <c r="AC4" s="178" t="s">
        <v>313</v>
      </c>
      <c r="AF4" s="515"/>
      <c r="AG4" s="516"/>
    </row>
    <row r="5" spans="1:33" ht="24" customHeight="1" thickTop="1" x14ac:dyDescent="0.25">
      <c r="A5" s="179" t="s">
        <v>14</v>
      </c>
      <c r="C5" s="180" t="s">
        <v>20</v>
      </c>
      <c r="D5" s="187" t="s">
        <v>40</v>
      </c>
      <c r="F5" s="182">
        <v>2</v>
      </c>
      <c r="G5" s="188" t="s">
        <v>476</v>
      </c>
      <c r="H5" s="184" t="s">
        <v>477</v>
      </c>
      <c r="J5" s="517"/>
      <c r="K5" s="176" t="s">
        <v>478</v>
      </c>
      <c r="L5" s="185" t="s">
        <v>406</v>
      </c>
      <c r="M5" s="185" t="s">
        <v>406</v>
      </c>
      <c r="N5" s="185" t="s">
        <v>407</v>
      </c>
      <c r="O5" s="185" t="s">
        <v>408</v>
      </c>
      <c r="P5" s="186" t="s">
        <v>409</v>
      </c>
      <c r="S5" s="189">
        <v>1</v>
      </c>
      <c r="T5" s="189" t="s">
        <v>479</v>
      </c>
      <c r="U5" s="189">
        <v>1</v>
      </c>
      <c r="V5" s="190" t="s">
        <v>473</v>
      </c>
      <c r="W5" s="191">
        <v>5</v>
      </c>
      <c r="X5" s="189" t="s">
        <v>480</v>
      </c>
      <c r="Y5" s="189">
        <v>1</v>
      </c>
      <c r="Z5" s="189" t="s">
        <v>462</v>
      </c>
      <c r="AC5" s="178" t="s">
        <v>481</v>
      </c>
      <c r="AE5" s="522" t="s">
        <v>482</v>
      </c>
      <c r="AF5" s="192" t="s">
        <v>483</v>
      </c>
      <c r="AG5" s="193" t="s">
        <v>484</v>
      </c>
    </row>
    <row r="6" spans="1:33" ht="24" customHeight="1" thickBot="1" x14ac:dyDescent="0.3">
      <c r="A6" s="179" t="s">
        <v>73</v>
      </c>
      <c r="C6" s="194" t="s">
        <v>12</v>
      </c>
      <c r="D6" s="195"/>
      <c r="F6" s="182">
        <v>3</v>
      </c>
      <c r="G6" s="188" t="s">
        <v>485</v>
      </c>
      <c r="H6" s="184" t="s">
        <v>486</v>
      </c>
      <c r="J6" s="517"/>
      <c r="K6" s="176" t="s">
        <v>487</v>
      </c>
      <c r="L6" s="185" t="s">
        <v>406</v>
      </c>
      <c r="M6" s="185" t="s">
        <v>407</v>
      </c>
      <c r="N6" s="185" t="s">
        <v>408</v>
      </c>
      <c r="O6" s="185" t="s">
        <v>409</v>
      </c>
      <c r="P6" s="186" t="s">
        <v>409</v>
      </c>
      <c r="S6" s="189"/>
      <c r="T6" s="189"/>
      <c r="U6" s="189">
        <v>2</v>
      </c>
      <c r="V6" s="190" t="s">
        <v>478</v>
      </c>
      <c r="W6" s="191"/>
      <c r="X6" s="189"/>
      <c r="Y6" s="189">
        <v>2</v>
      </c>
      <c r="Z6" s="189" t="s">
        <v>463</v>
      </c>
      <c r="AC6" s="178" t="s">
        <v>226</v>
      </c>
      <c r="AE6" s="523"/>
      <c r="AF6" s="192" t="s">
        <v>488</v>
      </c>
      <c r="AG6" s="193" t="s">
        <v>489</v>
      </c>
    </row>
    <row r="7" spans="1:33" ht="24" customHeight="1" x14ac:dyDescent="0.25">
      <c r="A7" s="179" t="s">
        <v>97</v>
      </c>
      <c r="F7" s="182">
        <v>4</v>
      </c>
      <c r="G7" s="188" t="s">
        <v>490</v>
      </c>
      <c r="H7" s="184" t="s">
        <v>491</v>
      </c>
      <c r="J7" s="517"/>
      <c r="K7" s="176" t="s">
        <v>492</v>
      </c>
      <c r="L7" s="185" t="s">
        <v>407</v>
      </c>
      <c r="M7" s="185" t="s">
        <v>408</v>
      </c>
      <c r="N7" s="185" t="s">
        <v>408</v>
      </c>
      <c r="O7" s="185" t="s">
        <v>409</v>
      </c>
      <c r="P7" s="186" t="s">
        <v>409</v>
      </c>
      <c r="S7" s="189">
        <v>2</v>
      </c>
      <c r="T7" s="189" t="s">
        <v>493</v>
      </c>
      <c r="U7" s="189">
        <v>3</v>
      </c>
      <c r="V7" s="190" t="s">
        <v>494</v>
      </c>
      <c r="W7" s="191">
        <v>10</v>
      </c>
      <c r="X7" s="189" t="s">
        <v>464</v>
      </c>
      <c r="Y7" s="189">
        <v>3</v>
      </c>
      <c r="Z7" s="189" t="s">
        <v>464</v>
      </c>
      <c r="AC7" s="178" t="s">
        <v>495</v>
      </c>
      <c r="AE7" s="523"/>
      <c r="AF7" s="192" t="s">
        <v>496</v>
      </c>
      <c r="AG7" s="193" t="s">
        <v>497</v>
      </c>
    </row>
    <row r="8" spans="1:33" ht="24" customHeight="1" thickBot="1" x14ac:dyDescent="0.3">
      <c r="A8" s="179" t="s">
        <v>139</v>
      </c>
      <c r="F8" s="196">
        <v>5</v>
      </c>
      <c r="G8" s="197" t="s">
        <v>498</v>
      </c>
      <c r="H8" s="198" t="s">
        <v>499</v>
      </c>
      <c r="J8" s="518"/>
      <c r="K8" s="199" t="s">
        <v>500</v>
      </c>
      <c r="L8" s="200" t="s">
        <v>408</v>
      </c>
      <c r="M8" s="200" t="s">
        <v>408</v>
      </c>
      <c r="N8" s="200" t="s">
        <v>409</v>
      </c>
      <c r="O8" s="200" t="s">
        <v>409</v>
      </c>
      <c r="P8" s="201" t="s">
        <v>409</v>
      </c>
      <c r="S8" s="189"/>
      <c r="T8" s="189"/>
      <c r="U8" s="189">
        <v>4</v>
      </c>
      <c r="V8" s="190" t="s">
        <v>492</v>
      </c>
      <c r="W8" s="191"/>
      <c r="X8" s="189"/>
      <c r="Y8" s="189">
        <v>4</v>
      </c>
      <c r="Z8" s="189" t="s">
        <v>465</v>
      </c>
      <c r="AC8" s="178" t="s">
        <v>501</v>
      </c>
      <c r="AE8" s="524"/>
      <c r="AF8" s="202" t="s">
        <v>502</v>
      </c>
      <c r="AG8" s="203" t="s">
        <v>497</v>
      </c>
    </row>
    <row r="9" spans="1:33" ht="24" customHeight="1" thickBot="1" x14ac:dyDescent="0.3">
      <c r="A9" s="204" t="s">
        <v>84</v>
      </c>
      <c r="S9" s="189">
        <v>3</v>
      </c>
      <c r="T9" s="189" t="s">
        <v>503</v>
      </c>
      <c r="U9" s="189">
        <v>5</v>
      </c>
      <c r="V9" s="190" t="s">
        <v>504</v>
      </c>
      <c r="W9" s="191">
        <v>20</v>
      </c>
      <c r="X9" s="189" t="s">
        <v>466</v>
      </c>
      <c r="Y9" s="189">
        <v>5</v>
      </c>
      <c r="Z9" s="189" t="s">
        <v>466</v>
      </c>
      <c r="AC9" s="205" t="s">
        <v>505</v>
      </c>
    </row>
    <row r="10" spans="1:33" ht="36" customHeight="1" thickTop="1" x14ac:dyDescent="0.25">
      <c r="AE10" s="522" t="s">
        <v>506</v>
      </c>
      <c r="AF10" s="206" t="s">
        <v>507</v>
      </c>
      <c r="AG10" s="207" t="s">
        <v>508</v>
      </c>
    </row>
    <row r="11" spans="1:33" ht="66" customHeight="1" x14ac:dyDescent="0.25">
      <c r="AC11" s="25"/>
      <c r="AE11" s="523"/>
      <c r="AF11" s="208" t="s">
        <v>509</v>
      </c>
      <c r="AG11" s="209" t="s">
        <v>510</v>
      </c>
    </row>
    <row r="12" spans="1:33" ht="51" customHeight="1" x14ac:dyDescent="0.25">
      <c r="AE12" s="523"/>
      <c r="AF12" s="208" t="s">
        <v>511</v>
      </c>
      <c r="AG12" s="209" t="s">
        <v>512</v>
      </c>
    </row>
    <row r="13" spans="1:33" ht="36.950000000000003" customHeight="1" thickBot="1" x14ac:dyDescent="0.3">
      <c r="AE13" s="524"/>
      <c r="AF13" s="210" t="s">
        <v>484</v>
      </c>
      <c r="AG13" s="211" t="s">
        <v>513</v>
      </c>
    </row>
    <row r="14" spans="1:33" ht="30" customHeight="1" thickTop="1" x14ac:dyDescent="0.25">
      <c r="AC14" s="13"/>
    </row>
  </sheetData>
  <dataConsolidate/>
  <mergeCells count="15">
    <mergeCell ref="C3:D3"/>
    <mergeCell ref="F3:H3"/>
    <mergeCell ref="S3:V3"/>
    <mergeCell ref="W3:Z3"/>
    <mergeCell ref="AE10:AE13"/>
    <mergeCell ref="AF3:AG4"/>
    <mergeCell ref="J4:J8"/>
    <mergeCell ref="S4:T4"/>
    <mergeCell ref="U4:V4"/>
    <mergeCell ref="W4:X4"/>
    <mergeCell ref="Y4:Z4"/>
    <mergeCell ref="AE5:AE8"/>
    <mergeCell ref="J2:K3"/>
    <mergeCell ref="L2:P2"/>
    <mergeCell ref="S2:Z2"/>
  </mergeCells>
  <dataValidations count="1">
    <dataValidation type="list" allowBlank="1" showInputMessage="1" showErrorMessage="1" sqref="A3:B9" xr:uid="{00000000-0002-0000-0F00-000000000000}">
      <formula1>$A$3:$A$9</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G24"/>
  <sheetViews>
    <sheetView zoomScale="85" zoomScaleNormal="85" workbookViewId="0">
      <selection activeCell="D12" sqref="D12"/>
    </sheetView>
  </sheetViews>
  <sheetFormatPr baseColWidth="10" defaultColWidth="11.42578125" defaultRowHeight="15" x14ac:dyDescent="0.2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5" customFormat="1" ht="24" customHeight="1" x14ac:dyDescent="0.25">
      <c r="A1" s="540" t="s">
        <v>40</v>
      </c>
      <c r="B1" s="212" t="s">
        <v>514</v>
      </c>
      <c r="C1" s="213">
        <v>1</v>
      </c>
      <c r="D1" s="213">
        <v>2</v>
      </c>
      <c r="E1" s="213">
        <v>3</v>
      </c>
      <c r="F1" s="213">
        <v>4</v>
      </c>
      <c r="G1" s="214">
        <v>5</v>
      </c>
    </row>
    <row r="2" spans="1:7" ht="63.95" customHeight="1" x14ac:dyDescent="0.25">
      <c r="A2" s="541"/>
      <c r="B2" s="81" t="s">
        <v>515</v>
      </c>
      <c r="C2" s="216" t="s">
        <v>516</v>
      </c>
      <c r="D2" s="216" t="s">
        <v>517</v>
      </c>
      <c r="E2" s="216" t="s">
        <v>518</v>
      </c>
      <c r="F2" s="216" t="s">
        <v>519</v>
      </c>
      <c r="G2" s="217" t="s">
        <v>520</v>
      </c>
    </row>
    <row r="3" spans="1:7" s="215" customFormat="1" ht="24" customHeight="1" thickBot="1" x14ac:dyDescent="0.3">
      <c r="A3" s="542"/>
      <c r="B3" s="218" t="s">
        <v>521</v>
      </c>
      <c r="C3" s="219" t="s">
        <v>462</v>
      </c>
      <c r="D3" s="219" t="s">
        <v>463</v>
      </c>
      <c r="E3" s="219" t="s">
        <v>464</v>
      </c>
      <c r="F3" s="219" t="s">
        <v>465</v>
      </c>
      <c r="G3" s="220" t="s">
        <v>466</v>
      </c>
    </row>
    <row r="4" spans="1:7" ht="36" customHeight="1" x14ac:dyDescent="0.25">
      <c r="A4" s="543" t="s">
        <v>522</v>
      </c>
      <c r="B4" s="221" t="s">
        <v>523</v>
      </c>
      <c r="C4" s="222" t="s">
        <v>524</v>
      </c>
      <c r="D4" s="222" t="s">
        <v>525</v>
      </c>
      <c r="E4" s="222" t="s">
        <v>526</v>
      </c>
      <c r="F4" s="222" t="s">
        <v>527</v>
      </c>
      <c r="G4" s="223" t="s">
        <v>528</v>
      </c>
    </row>
    <row r="5" spans="1:7" ht="36" customHeight="1" x14ac:dyDescent="0.25">
      <c r="A5" s="541"/>
      <c r="B5" s="81" t="s">
        <v>529</v>
      </c>
      <c r="C5" s="85" t="s">
        <v>530</v>
      </c>
      <c r="D5" s="85" t="s">
        <v>531</v>
      </c>
      <c r="E5" s="85" t="s">
        <v>532</v>
      </c>
      <c r="F5" s="85" t="s">
        <v>533</v>
      </c>
      <c r="G5" s="224" t="s">
        <v>534</v>
      </c>
    </row>
    <row r="6" spans="1:7" ht="36" customHeight="1" x14ac:dyDescent="0.25">
      <c r="A6" s="541"/>
      <c r="B6" s="81" t="s">
        <v>535</v>
      </c>
      <c r="C6" s="85" t="s">
        <v>536</v>
      </c>
      <c r="D6" s="85" t="s">
        <v>537</v>
      </c>
      <c r="E6" s="85" t="s">
        <v>538</v>
      </c>
      <c r="F6" s="85" t="s">
        <v>539</v>
      </c>
      <c r="G6" s="224" t="s">
        <v>540</v>
      </c>
    </row>
    <row r="7" spans="1:7" ht="36" customHeight="1" x14ac:dyDescent="0.25">
      <c r="A7" s="541"/>
      <c r="B7" s="81" t="s">
        <v>14</v>
      </c>
      <c r="C7" s="85" t="s">
        <v>541</v>
      </c>
      <c r="D7" s="85" t="s">
        <v>542</v>
      </c>
      <c r="E7" s="85" t="s">
        <v>543</v>
      </c>
      <c r="F7" s="85" t="s">
        <v>544</v>
      </c>
      <c r="G7" s="224" t="s">
        <v>545</v>
      </c>
    </row>
    <row r="8" spans="1:7" ht="36" customHeight="1" x14ac:dyDescent="0.25">
      <c r="A8" s="541"/>
      <c r="B8" s="81" t="s">
        <v>546</v>
      </c>
      <c r="C8" s="85" t="s">
        <v>547</v>
      </c>
      <c r="D8" s="85" t="s">
        <v>548</v>
      </c>
      <c r="E8" s="85" t="s">
        <v>549</v>
      </c>
      <c r="F8" s="85" t="s">
        <v>550</v>
      </c>
      <c r="G8" s="224" t="s">
        <v>551</v>
      </c>
    </row>
    <row r="9" spans="1:7" ht="63.95" customHeight="1" x14ac:dyDescent="0.25">
      <c r="A9" s="541"/>
      <c r="B9" s="81" t="s">
        <v>552</v>
      </c>
      <c r="C9" s="85" t="s">
        <v>553</v>
      </c>
      <c r="D9" s="85" t="s">
        <v>554</v>
      </c>
      <c r="E9" s="85" t="s">
        <v>555</v>
      </c>
      <c r="F9" s="85" t="s">
        <v>556</v>
      </c>
      <c r="G9" s="224" t="s">
        <v>557</v>
      </c>
    </row>
    <row r="10" spans="1:7" ht="63.95" customHeight="1" x14ac:dyDescent="0.25">
      <c r="A10" s="541"/>
      <c r="B10" s="81" t="s">
        <v>419</v>
      </c>
      <c r="C10" s="85" t="s">
        <v>558</v>
      </c>
      <c r="D10" s="85" t="s">
        <v>559</v>
      </c>
      <c r="E10" s="85" t="s">
        <v>560</v>
      </c>
      <c r="F10" s="85" t="s">
        <v>561</v>
      </c>
      <c r="G10" s="224" t="s">
        <v>562</v>
      </c>
    </row>
    <row r="11" spans="1:7" ht="50.1" customHeight="1" x14ac:dyDescent="0.25">
      <c r="A11" s="541"/>
      <c r="B11" s="81" t="s">
        <v>563</v>
      </c>
      <c r="C11" s="85" t="s">
        <v>356</v>
      </c>
      <c r="D11" s="85" t="s">
        <v>356</v>
      </c>
      <c r="E11" s="85" t="s">
        <v>356</v>
      </c>
      <c r="F11" s="85" t="s">
        <v>356</v>
      </c>
      <c r="G11" s="224" t="s">
        <v>564</v>
      </c>
    </row>
    <row r="12" spans="1:7" ht="36" customHeight="1" thickBot="1" x14ac:dyDescent="0.3">
      <c r="A12" s="542"/>
      <c r="B12" s="129" t="s">
        <v>565</v>
      </c>
      <c r="C12" s="225" t="s">
        <v>566</v>
      </c>
      <c r="D12" s="225" t="s">
        <v>566</v>
      </c>
      <c r="E12" s="225" t="s">
        <v>566</v>
      </c>
      <c r="F12" s="225" t="s">
        <v>566</v>
      </c>
      <c r="G12" s="226" t="s">
        <v>566</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x14ac:dyDescent="0.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x14ac:dyDescent="0.35">
      <c r="B1" s="43"/>
      <c r="C1" s="43"/>
      <c r="D1" s="43"/>
      <c r="E1" s="391" t="s">
        <v>303</v>
      </c>
      <c r="F1" s="391"/>
      <c r="G1" s="391"/>
      <c r="H1" s="391"/>
      <c r="I1" s="391"/>
      <c r="J1" s="391"/>
      <c r="K1" s="391"/>
      <c r="L1" s="391"/>
      <c r="M1" s="391"/>
      <c r="N1" s="391"/>
      <c r="O1" s="391"/>
      <c r="P1" s="391"/>
      <c r="Q1" s="391"/>
      <c r="R1" s="391"/>
      <c r="S1" s="391"/>
      <c r="T1" s="391"/>
      <c r="U1" s="391"/>
      <c r="V1" s="391"/>
      <c r="W1" s="391"/>
      <c r="X1" s="391"/>
    </row>
    <row r="2" spans="1:33" ht="21" x14ac:dyDescent="0.35">
      <c r="B2" s="43"/>
      <c r="C2" s="43"/>
      <c r="D2" s="43"/>
      <c r="E2" s="391" t="s">
        <v>304</v>
      </c>
      <c r="F2" s="391"/>
      <c r="G2" s="391"/>
      <c r="H2" s="391"/>
      <c r="I2" s="391"/>
      <c r="J2" s="391"/>
      <c r="K2" s="391"/>
      <c r="L2" s="391"/>
      <c r="M2" s="391"/>
      <c r="N2" s="391"/>
      <c r="O2" s="391"/>
      <c r="P2" s="391"/>
      <c r="Q2" s="391"/>
      <c r="R2" s="391"/>
      <c r="S2" s="391"/>
      <c r="T2" s="391"/>
      <c r="U2" s="391"/>
      <c r="V2" s="391"/>
      <c r="W2" s="391"/>
      <c r="X2" s="391"/>
    </row>
    <row r="3" spans="1:33" ht="73.5" customHeight="1" x14ac:dyDescent="0.35">
      <c r="B3" s="43"/>
      <c r="C3" s="43"/>
      <c r="D3" s="43"/>
      <c r="G3" s="36"/>
      <c r="H3" s="36"/>
      <c r="I3" s="36"/>
      <c r="J3" s="36"/>
      <c r="K3" s="37"/>
      <c r="L3" s="36"/>
      <c r="M3" s="36"/>
      <c r="N3" s="36"/>
      <c r="O3" s="36"/>
      <c r="P3" s="1"/>
      <c r="R3" s="3"/>
      <c r="S3" s="3"/>
      <c r="U3" s="1"/>
      <c r="V3" s="1"/>
    </row>
    <row r="4" spans="1:33" ht="21.75" thickBot="1" x14ac:dyDescent="0.4">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x14ac:dyDescent="0.25">
      <c r="A5" s="13"/>
      <c r="D5" s="281" t="s">
        <v>65</v>
      </c>
      <c r="E5" s="455" t="s">
        <v>111</v>
      </c>
      <c r="F5" s="455"/>
      <c r="G5" s="455"/>
      <c r="H5" s="455"/>
      <c r="I5" s="455"/>
      <c r="J5" s="455"/>
      <c r="K5" s="455"/>
      <c r="L5" s="455"/>
      <c r="M5" s="455"/>
      <c r="N5" s="455"/>
      <c r="O5" s="455"/>
      <c r="P5" s="455"/>
      <c r="Q5" s="456" t="s">
        <v>63</v>
      </c>
      <c r="R5" s="456"/>
      <c r="S5" s="457">
        <v>2022</v>
      </c>
      <c r="T5" s="457"/>
      <c r="U5" s="458"/>
      <c r="V5" s="35"/>
      <c r="X5" s="35"/>
    </row>
    <row r="6" spans="1:33" s="15" customFormat="1" ht="48.75" customHeight="1" thickBot="1" x14ac:dyDescent="0.3">
      <c r="A6" s="13"/>
      <c r="D6" s="282" t="s">
        <v>62</v>
      </c>
      <c r="E6" s="463" t="s">
        <v>110</v>
      </c>
      <c r="F6" s="463"/>
      <c r="G6" s="463"/>
      <c r="H6" s="463"/>
      <c r="I6" s="463"/>
      <c r="J6" s="463"/>
      <c r="K6" s="463"/>
      <c r="L6" s="463"/>
      <c r="M6" s="463"/>
      <c r="N6" s="463"/>
      <c r="O6" s="463"/>
      <c r="P6" s="463"/>
      <c r="Q6" s="463"/>
      <c r="R6" s="463"/>
      <c r="S6" s="463"/>
      <c r="T6" s="463"/>
      <c r="U6" s="464"/>
      <c r="V6" s="42"/>
      <c r="X6" s="42"/>
    </row>
    <row r="7" spans="1:33" s="15" customFormat="1" ht="15" x14ac:dyDescent="0.25">
      <c r="A7" s="13"/>
      <c r="B7" s="34"/>
      <c r="C7" s="34"/>
      <c r="H7" s="33"/>
      <c r="I7" s="25"/>
      <c r="J7" s="25"/>
      <c r="O7" s="33"/>
      <c r="P7" s="33"/>
      <c r="U7" s="33"/>
      <c r="V7" s="33"/>
      <c r="X7" s="33"/>
    </row>
    <row r="8" spans="1:33" s="25" customFormat="1" ht="39.75" customHeight="1" x14ac:dyDescent="0.25">
      <c r="A8" s="13"/>
      <c r="B8" s="392" t="s">
        <v>60</v>
      </c>
      <c r="C8" s="392" t="s">
        <v>59</v>
      </c>
      <c r="D8" s="392" t="s">
        <v>58</v>
      </c>
      <c r="E8" s="393" t="s">
        <v>57</v>
      </c>
      <c r="F8" s="392" t="s">
        <v>56</v>
      </c>
      <c r="G8" s="392"/>
      <c r="H8" s="398" t="s">
        <v>51</v>
      </c>
      <c r="I8" s="396" t="s">
        <v>55</v>
      </c>
      <c r="J8" s="427" t="s">
        <v>54</v>
      </c>
      <c r="K8" s="428"/>
      <c r="L8" s="394" t="s">
        <v>53</v>
      </c>
      <c r="M8" s="392" t="s">
        <v>52</v>
      </c>
      <c r="N8" s="392"/>
      <c r="O8" s="398" t="s">
        <v>51</v>
      </c>
      <c r="P8" s="393" t="s">
        <v>50</v>
      </c>
      <c r="Q8" s="392" t="s">
        <v>49</v>
      </c>
      <c r="R8" s="426" t="s">
        <v>48</v>
      </c>
      <c r="S8" s="392" t="s">
        <v>47</v>
      </c>
      <c r="T8" s="396" t="s">
        <v>46</v>
      </c>
      <c r="U8" s="392" t="s">
        <v>45</v>
      </c>
      <c r="V8" s="488" t="s">
        <v>44</v>
      </c>
      <c r="W8" s="489"/>
      <c r="X8" s="488" t="s">
        <v>256</v>
      </c>
      <c r="Y8" s="544"/>
      <c r="Z8" s="419" t="s">
        <v>579</v>
      </c>
      <c r="AA8" s="419"/>
      <c r="AB8" s="419" t="s">
        <v>580</v>
      </c>
      <c r="AC8" s="419"/>
      <c r="AD8" s="419" t="s">
        <v>581</v>
      </c>
      <c r="AE8" s="419"/>
      <c r="AF8" s="419" t="s">
        <v>582</v>
      </c>
      <c r="AG8" s="419"/>
    </row>
    <row r="9" spans="1:33" s="25" customFormat="1" ht="90" customHeight="1" x14ac:dyDescent="0.25">
      <c r="A9" s="13"/>
      <c r="B9" s="392"/>
      <c r="C9" s="392"/>
      <c r="D9" s="392"/>
      <c r="E9" s="393"/>
      <c r="F9" s="31" t="s">
        <v>41</v>
      </c>
      <c r="G9" s="31" t="s">
        <v>40</v>
      </c>
      <c r="H9" s="399"/>
      <c r="I9" s="397"/>
      <c r="J9" s="30" t="s">
        <v>43</v>
      </c>
      <c r="K9" s="29" t="s">
        <v>42</v>
      </c>
      <c r="L9" s="395"/>
      <c r="M9" s="28" t="s">
        <v>41</v>
      </c>
      <c r="N9" s="27" t="s">
        <v>40</v>
      </c>
      <c r="O9" s="399"/>
      <c r="P9" s="393"/>
      <c r="Q9" s="392"/>
      <c r="R9" s="426"/>
      <c r="S9" s="392"/>
      <c r="T9" s="397"/>
      <c r="U9" s="392"/>
      <c r="V9" s="41" t="s">
        <v>109</v>
      </c>
      <c r="W9" s="41" t="s">
        <v>39</v>
      </c>
      <c r="X9" s="41" t="s">
        <v>109</v>
      </c>
      <c r="Y9" s="41" t="s">
        <v>39</v>
      </c>
      <c r="Z9" s="26" t="s">
        <v>583</v>
      </c>
      <c r="AA9" s="26" t="s">
        <v>39</v>
      </c>
      <c r="AB9" s="26" t="s">
        <v>583</v>
      </c>
      <c r="AC9" s="26" t="s">
        <v>39</v>
      </c>
      <c r="AD9" s="26" t="s">
        <v>583</v>
      </c>
      <c r="AE9" s="26" t="s">
        <v>39</v>
      </c>
      <c r="AF9" s="26" t="s">
        <v>583</v>
      </c>
      <c r="AG9" s="26" t="s">
        <v>39</v>
      </c>
    </row>
    <row r="10" spans="1:33" s="15" customFormat="1" ht="129" customHeight="1" x14ac:dyDescent="0.25">
      <c r="A10" s="23"/>
      <c r="B10" s="17" t="s">
        <v>108</v>
      </c>
      <c r="C10" s="22" t="s">
        <v>107</v>
      </c>
      <c r="D10" s="17" t="s">
        <v>106</v>
      </c>
      <c r="E10" s="18" t="s">
        <v>14</v>
      </c>
      <c r="F10" s="17">
        <v>3</v>
      </c>
      <c r="G10" s="17">
        <v>2</v>
      </c>
      <c r="H10" s="20" t="str">
        <f>INDEX([11]Listas!$L$4:$P$8,F10,G10)</f>
        <v>MODERADA</v>
      </c>
      <c r="I10" s="21" t="s">
        <v>105</v>
      </c>
      <c r="J10" s="19" t="s">
        <v>12</v>
      </c>
      <c r="K10" s="19" t="str">
        <f>IF('[11]Evaluación de Controles'!F43="X","Probabilidad",IF('[11]Evaluación de Controles'!H43="X","Impacto",))</f>
        <v>Probabilidad</v>
      </c>
      <c r="L10" s="17">
        <f>'[11]Evaluación de Controles'!X43</f>
        <v>60</v>
      </c>
      <c r="M10" s="17">
        <f>IF('[11]Evaluación de Controles'!F43="X",IF(L10&gt;75,IF(F10&gt;2,F10-2,IF(F10&gt;1,F10-1,F10)),IF(L10&gt;50,IF(F10&gt;1,F10-1,F10),F10)),F10)</f>
        <v>2</v>
      </c>
      <c r="N10" s="17" t="e">
        <f>IF('[11]Evaluación de Controles'!H43="X",IF(L10&gt;75,IF(G10&gt;2,G10-2,IF(G10&gt;1,G10-1,G10)),IF(L10&gt;50,IF(G10&gt;1,G10-1,G10),G10)),G10)</f>
        <v>#REF!</v>
      </c>
      <c r="O10" s="20" t="e">
        <f>INDEX([11]Listas!$L$4:$P$8,M10,N10)</f>
        <v>#REF!</v>
      </c>
      <c r="P10" s="19" t="s">
        <v>11</v>
      </c>
      <c r="Q10" s="17" t="s">
        <v>104</v>
      </c>
      <c r="R10" s="18" t="s">
        <v>93</v>
      </c>
      <c r="S10" s="17" t="s">
        <v>69</v>
      </c>
      <c r="T10" s="17" t="s">
        <v>80</v>
      </c>
      <c r="U10" s="17" t="s">
        <v>103</v>
      </c>
      <c r="V10" s="40">
        <v>0.9</v>
      </c>
      <c r="W10" s="24" t="s">
        <v>102</v>
      </c>
      <c r="X10" s="40">
        <v>0.3</v>
      </c>
      <c r="Y10" s="272" t="s">
        <v>101</v>
      </c>
      <c r="Z10" s="270">
        <v>1</v>
      </c>
      <c r="AA10" s="274" t="s">
        <v>585</v>
      </c>
      <c r="AB10" s="270">
        <v>1</v>
      </c>
      <c r="AC10" s="274" t="s">
        <v>585</v>
      </c>
      <c r="AD10" s="270">
        <v>1</v>
      </c>
      <c r="AE10" s="316" t="s">
        <v>593</v>
      </c>
      <c r="AF10" s="85"/>
      <c r="AG10" s="85"/>
    </row>
    <row r="11" spans="1:33" s="15" customFormat="1" ht="111.75" customHeight="1" x14ac:dyDescent="0.25">
      <c r="A11" s="23"/>
      <c r="B11" s="17" t="s">
        <v>100</v>
      </c>
      <c r="C11" s="22" t="s">
        <v>99</v>
      </c>
      <c r="D11" s="17" t="s">
        <v>98</v>
      </c>
      <c r="E11" s="18" t="s">
        <v>97</v>
      </c>
      <c r="F11" s="17">
        <v>2</v>
      </c>
      <c r="G11" s="17">
        <v>3</v>
      </c>
      <c r="H11" s="20" t="str">
        <f>INDEX([11]Listas!$L$4:$P$8,F11,G11)</f>
        <v>MODERADA</v>
      </c>
      <c r="I11" s="21" t="s">
        <v>96</v>
      </c>
      <c r="J11" s="19" t="s">
        <v>12</v>
      </c>
      <c r="K11" s="19" t="str">
        <f>IF('[11]Evaluación de Controles'!F44="X","Probabilidad",IF('[11]Evaluación de Controles'!H44="X","Impacto",))</f>
        <v>Probabilidad</v>
      </c>
      <c r="L11" s="17">
        <f>'[11]Evaluación de Controles'!X44</f>
        <v>70</v>
      </c>
      <c r="M11" s="17">
        <f>IF('[11]Evaluación de Controles'!F44="X",IF(L11&gt;75,IF(F11&gt;2,F11-2,IF(F11&gt;1,F11-1,F11)),IF(L11&gt;50,IF(F11&gt;1,F11-1,F11),F11)),F11)</f>
        <v>1</v>
      </c>
      <c r="N11" s="17" t="e">
        <f>IF('[11]Evaluación de Controles'!H44="X",IF(L11&gt;75,IF(G11&gt;2,G11-2,IF(G11&gt;1,G11-1,G11)),IF(L11&gt;50,IF(G11&gt;1,G11-1,G11),G11)),G11)</f>
        <v>#REF!</v>
      </c>
      <c r="O11" s="20" t="e">
        <f>INDEX([11]Listas!$L$4:$P$8,M11,N11)</f>
        <v>#REF!</v>
      </c>
      <c r="P11" s="19" t="s">
        <v>95</v>
      </c>
      <c r="Q11" s="17" t="s">
        <v>94</v>
      </c>
      <c r="R11" s="18" t="s">
        <v>93</v>
      </c>
      <c r="S11" s="17" t="s">
        <v>92</v>
      </c>
      <c r="T11" s="17" t="s">
        <v>91</v>
      </c>
      <c r="U11" s="17" t="s">
        <v>90</v>
      </c>
      <c r="V11" s="40">
        <v>0.9</v>
      </c>
      <c r="W11" s="24" t="s">
        <v>89</v>
      </c>
      <c r="X11" s="40">
        <v>0.3</v>
      </c>
      <c r="Y11" s="273" t="s">
        <v>88</v>
      </c>
      <c r="Z11" s="270">
        <v>1</v>
      </c>
      <c r="AA11" s="275" t="s">
        <v>586</v>
      </c>
      <c r="AB11" s="270">
        <v>1</v>
      </c>
      <c r="AC11" s="275" t="s">
        <v>589</v>
      </c>
      <c r="AD11" s="270">
        <v>1</v>
      </c>
      <c r="AE11" s="317" t="s">
        <v>595</v>
      </c>
      <c r="AF11" s="85"/>
      <c r="AG11" s="85"/>
    </row>
    <row r="12" spans="1:33" s="15" customFormat="1" ht="154.5" customHeight="1" x14ac:dyDescent="0.25">
      <c r="A12" s="23"/>
      <c r="B12" s="17" t="s">
        <v>87</v>
      </c>
      <c r="C12" s="22" t="s">
        <v>86</v>
      </c>
      <c r="D12" s="17" t="s">
        <v>85</v>
      </c>
      <c r="E12" s="18" t="s">
        <v>84</v>
      </c>
      <c r="F12" s="17">
        <v>3</v>
      </c>
      <c r="G12" s="17">
        <v>2</v>
      </c>
      <c r="H12" s="20" t="str">
        <f>INDEX([11]Listas!$L$4:$P$8,F12,G12)</f>
        <v>MODERADA</v>
      </c>
      <c r="I12" s="21" t="s">
        <v>83</v>
      </c>
      <c r="J12" s="19" t="s">
        <v>12</v>
      </c>
      <c r="K12" s="19" t="str">
        <f>IF('[11]Evaluación de Controles'!F45="X","Probabilidad",IF('[11]Evaluación de Controles'!H45="X","Impacto",))</f>
        <v>Probabilidad</v>
      </c>
      <c r="L12" s="17">
        <f>'[11]Evaluación de Controles'!X45</f>
        <v>70</v>
      </c>
      <c r="M12" s="17">
        <f>IF('[11]Evaluación de Controles'!F45="X",IF(L12&gt;75,IF(F12&gt;2,F12-2,IF(F12&gt;1,F12-1,F12)),IF(L12&gt;50,IF(F12&gt;1,F12-1,F12),F12)),F12)</f>
        <v>2</v>
      </c>
      <c r="N12" s="17" t="e">
        <f>IF('[11]Evaluación de Controles'!H45="X",IF(L12&gt;75,IF(G12&gt;2,G12-2,IF(G12&gt;1,G12-1,G12)),IF(L12&gt;50,IF(G12&gt;1,G12-1,G12),G12)),G12)</f>
        <v>#REF!</v>
      </c>
      <c r="O12" s="20" t="e">
        <f>INDEX([11]Listas!$L$4:$P$8,M12,N12)</f>
        <v>#REF!</v>
      </c>
      <c r="P12" s="19" t="s">
        <v>11</v>
      </c>
      <c r="Q12" s="17" t="s">
        <v>82</v>
      </c>
      <c r="R12" s="18" t="s">
        <v>81</v>
      </c>
      <c r="S12" s="17" t="s">
        <v>69</v>
      </c>
      <c r="T12" s="17" t="s">
        <v>80</v>
      </c>
      <c r="U12" s="17" t="s">
        <v>79</v>
      </c>
      <c r="V12" s="40">
        <v>0.9</v>
      </c>
      <c r="W12" s="24" t="s">
        <v>78</v>
      </c>
      <c r="X12" s="40">
        <v>0.3</v>
      </c>
      <c r="Y12" s="272" t="s">
        <v>77</v>
      </c>
      <c r="Z12" s="270">
        <v>0.8</v>
      </c>
      <c r="AA12" s="274" t="s">
        <v>587</v>
      </c>
      <c r="AB12" s="270">
        <v>0.5</v>
      </c>
      <c r="AC12" s="274" t="s">
        <v>590</v>
      </c>
      <c r="AD12" s="270">
        <v>0.5</v>
      </c>
      <c r="AE12" s="316" t="s">
        <v>592</v>
      </c>
      <c r="AF12" s="85"/>
      <c r="AG12" s="85"/>
    </row>
    <row r="13" spans="1:33" s="15" customFormat="1" ht="154.5" customHeight="1" x14ac:dyDescent="0.25">
      <c r="A13" s="23"/>
      <c r="B13" s="17" t="s">
        <v>76</v>
      </c>
      <c r="C13" s="22" t="s">
        <v>75</v>
      </c>
      <c r="D13" s="17" t="s">
        <v>74</v>
      </c>
      <c r="E13" s="18" t="s">
        <v>73</v>
      </c>
      <c r="F13" s="17">
        <v>1</v>
      </c>
      <c r="G13" s="17">
        <v>2</v>
      </c>
      <c r="H13" s="20" t="str">
        <f>INDEX([11]Listas!$L$4:$P$8,F13,G13)</f>
        <v>BAJA</v>
      </c>
      <c r="I13" s="21" t="s">
        <v>72</v>
      </c>
      <c r="J13" s="19" t="s">
        <v>12</v>
      </c>
      <c r="K13" s="19" t="str">
        <f>IF('[11]Evaluación de Controles'!F46="X","Probabilidad",IF('[11]Evaluación de Controles'!H46="X","Impacto",))</f>
        <v>Probabilidad</v>
      </c>
      <c r="L13" s="17">
        <f>'[11]Evaluación de Controles'!X46</f>
        <v>70</v>
      </c>
      <c r="M13" s="17">
        <f>IF('[11]Evaluación de Controles'!F46="X",IF(L13&gt;75,IF(F13&gt;2,F13-2,IF(F13&gt;1,F13-1,F13)),IF(L13&gt;50,IF(F13&gt;1,F13-1,F13),F13)),F13)</f>
        <v>1</v>
      </c>
      <c r="N13" s="17" t="e">
        <f>IF('[11]Evaluación de Controles'!H46="X",IF(L13&gt;75,IF(G13&gt;2,G13-2,IF(G13&gt;1,G13-1,G13)),IF(L13&gt;50,IF(G13&gt;1,G13-1,G13),G13)),G13)</f>
        <v>#REF!</v>
      </c>
      <c r="O13" s="20" t="e">
        <f>INDEX([11]Listas!$L$4:$P$8,M13,N13)</f>
        <v>#REF!</v>
      </c>
      <c r="P13" s="19" t="s">
        <v>11</v>
      </c>
      <c r="Q13" s="17" t="s">
        <v>71</v>
      </c>
      <c r="R13" s="18" t="s">
        <v>70</v>
      </c>
      <c r="S13" s="17" t="s">
        <v>69</v>
      </c>
      <c r="T13" s="17" t="s">
        <v>68</v>
      </c>
      <c r="U13" s="17" t="s">
        <v>67</v>
      </c>
      <c r="V13" s="40">
        <v>0.9</v>
      </c>
      <c r="W13" s="24" t="s">
        <v>66</v>
      </c>
      <c r="X13" s="40">
        <v>0.3</v>
      </c>
      <c r="Y13" s="272" t="s">
        <v>257</v>
      </c>
      <c r="Z13" s="270">
        <v>1</v>
      </c>
      <c r="AA13" s="274" t="s">
        <v>588</v>
      </c>
      <c r="AB13" s="270">
        <v>1</v>
      </c>
      <c r="AC13" s="274" t="s">
        <v>591</v>
      </c>
      <c r="AD13" s="270">
        <v>1</v>
      </c>
      <c r="AE13" s="316" t="s">
        <v>594</v>
      </c>
      <c r="AF13" s="85"/>
      <c r="AG13" s="85"/>
    </row>
    <row r="14" spans="1:33" s="15" customFormat="1" ht="99"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x14ac:dyDescent="0.25">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x14ac:dyDescent="0.2">
      <c r="C16" s="14"/>
      <c r="L16" s="8"/>
    </row>
    <row r="17" spans="2:24" x14ac:dyDescent="0.2">
      <c r="B17" s="9"/>
      <c r="C17" s="9"/>
      <c r="D17" s="9"/>
      <c r="E17" s="9"/>
      <c r="F17" s="412" t="s">
        <v>6</v>
      </c>
      <c r="G17" s="412"/>
      <c r="H17" s="7">
        <f>COUNTIF(H10:H13,"BAJA")</f>
        <v>1</v>
      </c>
      <c r="L17" s="8"/>
      <c r="M17" s="412" t="s">
        <v>6</v>
      </c>
      <c r="N17" s="412"/>
      <c r="O17" s="7">
        <f>COUNTIF(O10:O13,"BAJA")</f>
        <v>0</v>
      </c>
      <c r="V17" s="1"/>
      <c r="X17" s="1"/>
    </row>
    <row r="18" spans="2:24" x14ac:dyDescent="0.2">
      <c r="B18" s="447"/>
      <c r="C18" s="447"/>
      <c r="D18" s="447"/>
      <c r="E18" s="447"/>
      <c r="F18" s="412" t="s">
        <v>5</v>
      </c>
      <c r="G18" s="412"/>
      <c r="H18" s="7">
        <f>COUNTIF(H10:H13,"MODERADA")</f>
        <v>3</v>
      </c>
      <c r="L18" s="9"/>
      <c r="M18" s="412" t="s">
        <v>5</v>
      </c>
      <c r="N18" s="412"/>
      <c r="O18" s="7">
        <f>COUNTIF(O10:O13,"MODERADA")</f>
        <v>0</v>
      </c>
      <c r="V18" s="1"/>
      <c r="X18" s="1"/>
    </row>
    <row r="19" spans="2:24" x14ac:dyDescent="0.2">
      <c r="B19" s="12"/>
      <c r="D19" s="12"/>
      <c r="F19" s="412" t="s">
        <v>4</v>
      </c>
      <c r="G19" s="412"/>
      <c r="H19" s="7">
        <f>COUNTIF(H10:H13,"ALTA")</f>
        <v>0</v>
      </c>
      <c r="M19" s="412" t="s">
        <v>4</v>
      </c>
      <c r="N19" s="412"/>
      <c r="O19" s="7">
        <f>COUNTIF(O10:O13,"ALTA")</f>
        <v>0</v>
      </c>
      <c r="P19" s="1"/>
      <c r="U19" s="1"/>
      <c r="V19" s="1"/>
      <c r="X19" s="1"/>
    </row>
    <row r="20" spans="2:24" ht="15.75" x14ac:dyDescent="0.2">
      <c r="B20" s="11" t="s">
        <v>3</v>
      </c>
      <c r="D20" s="10" t="s">
        <v>2</v>
      </c>
      <c r="F20" s="412" t="s">
        <v>1</v>
      </c>
      <c r="G20" s="412"/>
      <c r="H20" s="7">
        <f>COUNTIF(H10:H13,"EXTREMA")</f>
        <v>0</v>
      </c>
      <c r="M20" s="412" t="s">
        <v>1</v>
      </c>
      <c r="N20" s="412"/>
      <c r="O20" s="7">
        <f>COUNTIF(O10:O13,"EXTREMA")</f>
        <v>0</v>
      </c>
      <c r="P20" s="1"/>
      <c r="U20" s="1"/>
      <c r="V20" s="1"/>
      <c r="X20" s="1"/>
    </row>
    <row r="21" spans="2:24" x14ac:dyDescent="0.2">
      <c r="L21" s="1" t="s">
        <v>0</v>
      </c>
      <c r="O21" s="1"/>
      <c r="P21" s="1"/>
      <c r="U21" s="1"/>
      <c r="V21" s="1"/>
      <c r="X21" s="1"/>
    </row>
    <row r="22" spans="2:24" ht="15.75" x14ac:dyDescent="0.2">
      <c r="B22" s="6"/>
      <c r="C22" s="5"/>
      <c r="O22" s="1"/>
      <c r="P22" s="1"/>
      <c r="U22" s="1"/>
      <c r="V22" s="1"/>
      <c r="X22" s="1"/>
    </row>
    <row r="23" spans="2:24" x14ac:dyDescent="0.2">
      <c r="O23" s="1"/>
      <c r="P23" s="1"/>
      <c r="U23" s="1"/>
      <c r="V23" s="1"/>
      <c r="X23" s="1"/>
    </row>
    <row r="24" spans="2:24" x14ac:dyDescent="0.2">
      <c r="O24" s="1"/>
      <c r="P24" s="1"/>
      <c r="U24" s="1"/>
      <c r="V24" s="1"/>
      <c r="X24" s="1"/>
    </row>
    <row r="25" spans="2:24" x14ac:dyDescent="0.2">
      <c r="O25" s="1"/>
      <c r="P25" s="1"/>
      <c r="U25" s="1"/>
      <c r="V25" s="1"/>
      <c r="X25" s="1"/>
    </row>
    <row r="26" spans="2:24" x14ac:dyDescent="0.2">
      <c r="O26" s="1"/>
      <c r="P26" s="1"/>
      <c r="U26" s="1"/>
      <c r="V26" s="1"/>
      <c r="X26" s="1"/>
    </row>
    <row r="27" spans="2:24" x14ac:dyDescent="0.2">
      <c r="O27" s="1"/>
      <c r="P27" s="1"/>
      <c r="U27" s="1"/>
      <c r="V27" s="1"/>
      <c r="X27" s="1"/>
    </row>
    <row r="28" spans="2:24" x14ac:dyDescent="0.2">
      <c r="O28" s="1"/>
      <c r="P28" s="1"/>
      <c r="U28" s="1"/>
      <c r="V28" s="1"/>
      <c r="X28" s="1"/>
    </row>
    <row r="29" spans="2:24" x14ac:dyDescent="0.2">
      <c r="O29" s="1"/>
      <c r="P29" s="1"/>
      <c r="U29" s="1"/>
      <c r="V29" s="1"/>
      <c r="X29" s="1"/>
    </row>
    <row r="30" spans="2:24" x14ac:dyDescent="0.2">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AD8:AE8"/>
    <mergeCell ref="AF8:AG8"/>
    <mergeCell ref="E5:P5"/>
    <mergeCell ref="Q5:R5"/>
    <mergeCell ref="S5:U5"/>
    <mergeCell ref="AB8:AC8"/>
    <mergeCell ref="Z8:AA8"/>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B18:E18"/>
    <mergeCell ref="M8:N8"/>
    <mergeCell ref="O8:O9"/>
    <mergeCell ref="F17:G17"/>
    <mergeCell ref="F18:G18"/>
    <mergeCell ref="L8:L9"/>
    <mergeCell ref="B8:B9"/>
    <mergeCell ref="C8:C9"/>
    <mergeCell ref="D8:D9"/>
    <mergeCell ref="I8:I9"/>
    <mergeCell ref="F19:G19"/>
    <mergeCell ref="F20:G20"/>
    <mergeCell ref="M17:N17"/>
    <mergeCell ref="M18:N18"/>
    <mergeCell ref="M19:N19"/>
    <mergeCell ref="M20:N20"/>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59">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34" priority="65" operator="equal">
      <formula>"EXTREMA"</formula>
    </cfRule>
    <cfRule type="cellIs" dxfId="33" priority="66" operator="equal">
      <formula>"ALTA"</formula>
    </cfRule>
    <cfRule type="cellIs" dxfId="32" priority="67" operator="equal">
      <formula>"MODERADA"</formula>
    </cfRule>
    <cfRule type="cellIs" dxfId="31" priority="68" operator="equal">
      <formula>"BAJA"</formula>
    </cfRule>
  </conditionalFormatting>
  <conditionalFormatting sqref="H10:H15 O10:O15">
    <cfRule type="cellIs" dxfId="30" priority="12" operator="equal">
      <formula>"EXTREMA"</formula>
    </cfRule>
    <cfRule type="cellIs" dxfId="29" priority="13" operator="equal">
      <formula>"ALTA"</formula>
    </cfRule>
    <cfRule type="cellIs" dxfId="28" priority="14" operator="equal">
      <formula>"MODERADA"</formula>
    </cfRule>
    <cfRule type="cellIs" dxfId="27" priority="15" operator="equal">
      <formula>"BAJA"</formula>
    </cfRule>
  </conditionalFormatting>
  <conditionalFormatting sqref="H16:H1048576">
    <cfRule type="cellIs" dxfId="26" priority="40" operator="equal">
      <formula>"EXTREMA"</formula>
    </cfRule>
    <cfRule type="cellIs" dxfId="25" priority="41" operator="equal">
      <formula>"ALTA"</formula>
    </cfRule>
    <cfRule type="cellIs" dxfId="24" priority="42" operator="equal">
      <formula>"MODERADA"</formula>
    </cfRule>
    <cfRule type="cellIs" dxfId="23" priority="43"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2" operator="equal">
      <formula>"EXTREMA"</formula>
    </cfRule>
    <cfRule type="cellIs" dxfId="21" priority="3" operator="equal">
      <formula>"ALTA"</formula>
    </cfRule>
    <cfRule type="cellIs" dxfId="20" priority="4" operator="equal">
      <formula>"MODERADA"</formula>
    </cfRule>
    <cfRule type="cellIs" dxfId="19" priority="5" operator="equal">
      <formula>"BAJA"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18" priority="7" operator="equal">
      <formula>"EXTREMA"</formula>
    </cfRule>
    <cfRule type="cellIs" dxfId="17" priority="8" operator="equal">
      <formula>"ALTA"</formula>
    </cfRule>
    <cfRule type="cellIs" dxfId="16" priority="9" operator="equal">
      <formula>"MODERADA"</formula>
    </cfRule>
    <cfRule type="cellIs" dxfId="15" priority="10" operator="equal">
      <formula>"BAJA"</formula>
    </cfRule>
  </conditionalFormatting>
  <conditionalFormatting sqref="O16:O1048576">
    <cfRule type="cellIs" dxfId="14" priority="16" operator="equal">
      <formula>"EXTREMA"</formula>
    </cfRule>
    <cfRule type="cellIs" dxfId="13" priority="17" operator="equal">
      <formula>"ALTA"</formula>
    </cfRule>
    <cfRule type="cellIs" dxfId="12" priority="18" operator="equal">
      <formula>"MODERADA"</formula>
    </cfRule>
    <cfRule type="cellIs" dxfId="11"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50" fitToHeight="0" orientation="landscape"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x14ac:dyDescent="0.25"/>
    <row r="2" spans="1:52" ht="48" customHeight="1" thickBot="1" x14ac:dyDescent="0.3">
      <c r="C2" s="450" t="s">
        <v>393</v>
      </c>
      <c r="D2" s="450"/>
      <c r="E2" s="450"/>
      <c r="F2" s="450"/>
      <c r="G2" s="450"/>
      <c r="H2" s="450"/>
      <c r="I2" s="450"/>
      <c r="J2" s="450"/>
      <c r="K2" s="450"/>
      <c r="L2" s="450"/>
      <c r="M2" s="450"/>
      <c r="N2" s="450"/>
      <c r="O2" s="450"/>
      <c r="W2" s="15"/>
      <c r="X2" s="15"/>
      <c r="AC2" s="15"/>
      <c r="AD2" s="15"/>
      <c r="AG2" s="547" t="s">
        <v>394</v>
      </c>
      <c r="AH2" s="547"/>
      <c r="AI2" s="547"/>
      <c r="AJ2" s="547"/>
      <c r="AK2" s="547"/>
      <c r="AL2" s="547"/>
      <c r="AM2" s="547"/>
      <c r="AN2" s="547"/>
      <c r="AO2" s="547"/>
      <c r="AP2" s="547"/>
      <c r="AQ2" s="547"/>
      <c r="AR2" s="547"/>
      <c r="AS2" s="547"/>
      <c r="AT2" s="547"/>
      <c r="AU2" s="547"/>
      <c r="AV2" s="547"/>
      <c r="AW2" s="547"/>
      <c r="AX2" s="547"/>
      <c r="AY2" s="547"/>
      <c r="AZ2" s="547"/>
    </row>
    <row r="3" spans="1:52" ht="36" customHeight="1" thickBot="1" x14ac:dyDescent="0.3">
      <c r="C3" s="548" t="s">
        <v>395</v>
      </c>
      <c r="D3" s="548"/>
      <c r="E3" s="548"/>
      <c r="F3" s="548"/>
      <c r="G3" s="548"/>
      <c r="H3" s="548"/>
      <c r="I3" s="548" t="s">
        <v>396</v>
      </c>
      <c r="J3" s="548"/>
      <c r="K3" s="548"/>
      <c r="L3" s="548"/>
      <c r="M3" s="548"/>
      <c r="N3" s="548"/>
      <c r="O3" s="549" t="s">
        <v>397</v>
      </c>
      <c r="W3" s="15"/>
      <c r="X3" s="15"/>
      <c r="AC3" s="15"/>
      <c r="AD3" s="15"/>
      <c r="AG3" s="98" t="s">
        <v>398</v>
      </c>
      <c r="AH3" s="98">
        <v>1</v>
      </c>
      <c r="AI3" s="98">
        <v>2</v>
      </c>
      <c r="AJ3" s="98">
        <v>3</v>
      </c>
      <c r="AK3" s="98">
        <v>4</v>
      </c>
      <c r="AL3" s="98">
        <v>5</v>
      </c>
      <c r="AM3" s="98">
        <v>6</v>
      </c>
      <c r="AN3" s="98">
        <v>7</v>
      </c>
      <c r="AO3" s="98">
        <v>8</v>
      </c>
      <c r="AP3" s="98">
        <v>9</v>
      </c>
      <c r="AQ3" s="98">
        <v>10</v>
      </c>
      <c r="AR3" s="98">
        <v>11</v>
      </c>
      <c r="AS3" s="98">
        <v>12</v>
      </c>
      <c r="AT3" s="98">
        <v>13</v>
      </c>
      <c r="AU3" s="98">
        <v>14</v>
      </c>
      <c r="AV3" s="98">
        <v>15</v>
      </c>
      <c r="AW3" s="98">
        <v>16</v>
      </c>
      <c r="AX3" s="98">
        <v>17</v>
      </c>
      <c r="AY3" s="99" t="s">
        <v>399</v>
      </c>
      <c r="AZ3" s="99" t="s">
        <v>400</v>
      </c>
    </row>
    <row r="4" spans="1:52" s="100" customFormat="1" ht="36" customHeight="1" thickTop="1" thickBot="1" x14ac:dyDescent="0.3">
      <c r="C4" s="550" t="s">
        <v>401</v>
      </c>
      <c r="D4" s="550"/>
      <c r="E4" s="550"/>
      <c r="F4" s="550"/>
      <c r="G4" s="507" t="s">
        <v>402</v>
      </c>
      <c r="H4" s="551" t="s">
        <v>403</v>
      </c>
      <c r="I4" s="550" t="s">
        <v>401</v>
      </c>
      <c r="J4" s="550"/>
      <c r="K4" s="550"/>
      <c r="L4" s="550"/>
      <c r="M4" s="507" t="s">
        <v>402</v>
      </c>
      <c r="N4" s="551" t="s">
        <v>403</v>
      </c>
      <c r="O4" s="549"/>
      <c r="AG4" s="101" t="s">
        <v>222</v>
      </c>
      <c r="AH4" s="102">
        <f>1+1</f>
        <v>2</v>
      </c>
      <c r="AI4" s="102"/>
      <c r="AJ4" s="103"/>
      <c r="AK4" s="102"/>
      <c r="AL4" s="102"/>
      <c r="AM4" s="103"/>
      <c r="AN4" s="102"/>
      <c r="AO4" s="102"/>
      <c r="AP4" s="102"/>
      <c r="AQ4" s="102"/>
      <c r="AR4" s="102"/>
      <c r="AS4" s="102"/>
      <c r="AT4" s="102"/>
      <c r="AU4" s="102"/>
      <c r="AV4" s="102"/>
      <c r="AW4" s="102"/>
      <c r="AX4" s="102"/>
      <c r="AY4" s="104">
        <f t="shared" ref="AY4:AY9" si="0">SUM(AH4:AX4)</f>
        <v>2</v>
      </c>
      <c r="AZ4" s="105">
        <f t="shared" ref="AZ4:AZ9" si="1">AY4/$AY$10</f>
        <v>4.3478260869565216E-2</v>
      </c>
    </row>
    <row r="5" spans="1:52" s="25" customFormat="1" ht="79.5" customHeight="1" thickTop="1" thickBot="1" x14ac:dyDescent="0.3">
      <c r="A5" s="106" t="s">
        <v>404</v>
      </c>
      <c r="B5" s="107" t="s">
        <v>405</v>
      </c>
      <c r="C5" s="108" t="s">
        <v>406</v>
      </c>
      <c r="D5" s="108" t="s">
        <v>407</v>
      </c>
      <c r="E5" s="108" t="s">
        <v>408</v>
      </c>
      <c r="F5" s="108" t="s">
        <v>409</v>
      </c>
      <c r="G5" s="507"/>
      <c r="H5" s="552"/>
      <c r="I5" s="108" t="s">
        <v>406</v>
      </c>
      <c r="J5" s="108" t="s">
        <v>407</v>
      </c>
      <c r="K5" s="108" t="s">
        <v>408</v>
      </c>
      <c r="L5" s="108" t="s">
        <v>409</v>
      </c>
      <c r="M5" s="507"/>
      <c r="N5" s="552"/>
      <c r="O5" s="549"/>
      <c r="Q5" s="109" t="s">
        <v>404</v>
      </c>
      <c r="R5" s="110" t="s">
        <v>405</v>
      </c>
      <c r="S5" s="109" t="s">
        <v>406</v>
      </c>
      <c r="T5" s="109" t="s">
        <v>407</v>
      </c>
      <c r="U5" s="109" t="s">
        <v>408</v>
      </c>
      <c r="V5" s="109" t="s">
        <v>409</v>
      </c>
      <c r="W5" s="81" t="s">
        <v>402</v>
      </c>
      <c r="X5" s="108" t="s">
        <v>410</v>
      </c>
      <c r="Y5" s="109" t="s">
        <v>406</v>
      </c>
      <c r="Z5" s="109" t="s">
        <v>407</v>
      </c>
      <c r="AA5" s="109" t="s">
        <v>408</v>
      </c>
      <c r="AB5" s="109" t="s">
        <v>409</v>
      </c>
      <c r="AC5" s="81" t="s">
        <v>402</v>
      </c>
      <c r="AD5" s="109" t="s">
        <v>410</v>
      </c>
      <c r="AE5" s="81" t="s">
        <v>411</v>
      </c>
      <c r="AG5" s="111" t="s">
        <v>14</v>
      </c>
      <c r="AH5" s="112">
        <v>1</v>
      </c>
      <c r="AI5" s="112">
        <v>1</v>
      </c>
      <c r="AJ5" s="112">
        <v>1</v>
      </c>
      <c r="AK5" s="113">
        <v>1</v>
      </c>
      <c r="AL5" s="112">
        <v>4</v>
      </c>
      <c r="AM5" s="113">
        <v>2</v>
      </c>
      <c r="AN5" s="113"/>
      <c r="AO5" s="112">
        <v>2</v>
      </c>
      <c r="AP5" s="112">
        <v>2</v>
      </c>
      <c r="AQ5" s="112"/>
      <c r="AR5" s="112"/>
      <c r="AS5" s="113">
        <v>1</v>
      </c>
      <c r="AT5" s="112">
        <v>3</v>
      </c>
      <c r="AU5" s="113"/>
      <c r="AV5" s="113"/>
      <c r="AW5" s="113"/>
      <c r="AX5" s="113"/>
      <c r="AY5" s="104">
        <f t="shared" si="0"/>
        <v>18</v>
      </c>
      <c r="AZ5" s="105">
        <f t="shared" si="1"/>
        <v>0.39130434782608697</v>
      </c>
    </row>
    <row r="6" spans="1:52" ht="30" customHeight="1" thickTop="1" thickBot="1" x14ac:dyDescent="0.3">
      <c r="A6" s="25">
        <v>1</v>
      </c>
      <c r="B6" s="87" t="s">
        <v>412</v>
      </c>
      <c r="C6" s="85" t="e">
        <f>#REF!</f>
        <v>#REF!</v>
      </c>
      <c r="D6" s="85" t="e">
        <f>#REF!</f>
        <v>#REF!</v>
      </c>
      <c r="E6" s="85" t="e">
        <f>#REF!</f>
        <v>#REF!</v>
      </c>
      <c r="F6" s="85" t="e">
        <f>#REF!</f>
        <v>#REF!</v>
      </c>
      <c r="G6" s="81" t="e">
        <f>SUM(C6:F6)</f>
        <v>#REF!</v>
      </c>
      <c r="H6" s="114" t="e">
        <f>IF(F6&gt;0,F6/G6,IF(E6&gt;0,E6/G6,0))</f>
        <v>#REF!</v>
      </c>
      <c r="I6" s="85" t="e">
        <f>#REF!</f>
        <v>#REF!</v>
      </c>
      <c r="J6" s="85" t="e">
        <f>#REF!</f>
        <v>#REF!</v>
      </c>
      <c r="K6" s="85" t="e">
        <f>#REF!</f>
        <v>#REF!</v>
      </c>
      <c r="L6" s="85" t="e">
        <f>#REF!</f>
        <v>#REF!</v>
      </c>
      <c r="M6" s="81" t="e">
        <f>SUM(I6:L6)</f>
        <v>#REF!</v>
      </c>
      <c r="N6" s="114" t="e">
        <f>IF(L6&gt;0,L6/M6,IF(K6&gt;0,K6/M6,0))</f>
        <v>#REF!</v>
      </c>
      <c r="O6" s="115" t="e">
        <f>H6-N6</f>
        <v>#REF!</v>
      </c>
      <c r="Q6" s="110">
        <v>1</v>
      </c>
      <c r="R6" s="116" t="s">
        <v>412</v>
      </c>
      <c r="S6" s="117">
        <v>0</v>
      </c>
      <c r="T6" s="117">
        <v>0</v>
      </c>
      <c r="U6" s="117">
        <v>1</v>
      </c>
      <c r="V6" s="117">
        <v>1</v>
      </c>
      <c r="W6" s="110">
        <f>SUM(S6:V6)</f>
        <v>2</v>
      </c>
      <c r="X6" s="118">
        <v>0.5</v>
      </c>
      <c r="Y6" s="117">
        <v>0</v>
      </c>
      <c r="Z6" s="117">
        <v>1</v>
      </c>
      <c r="AA6" s="117">
        <v>0</v>
      </c>
      <c r="AB6" s="117">
        <v>1</v>
      </c>
      <c r="AC6" s="110">
        <f>SUM(Y6:AB6)</f>
        <v>2</v>
      </c>
      <c r="AD6" s="118">
        <v>0.5</v>
      </c>
      <c r="AE6" s="119">
        <v>0</v>
      </c>
      <c r="AG6" s="111" t="s">
        <v>73</v>
      </c>
      <c r="AH6" s="112">
        <v>1</v>
      </c>
      <c r="AI6" s="112"/>
      <c r="AJ6" s="112">
        <v>1</v>
      </c>
      <c r="AK6" s="113">
        <v>1</v>
      </c>
      <c r="AL6" s="113"/>
      <c r="AM6" s="112">
        <v>1</v>
      </c>
      <c r="AN6" s="112"/>
      <c r="AO6" s="113"/>
      <c r="AP6" s="112"/>
      <c r="AQ6" s="113">
        <v>1</v>
      </c>
      <c r="AR6" s="113">
        <v>3</v>
      </c>
      <c r="AS6" s="112">
        <v>1</v>
      </c>
      <c r="AT6" s="113"/>
      <c r="AU6" s="112"/>
      <c r="AV6" s="112"/>
      <c r="AW6" s="113"/>
      <c r="AX6" s="112"/>
      <c r="AY6" s="104">
        <f t="shared" si="0"/>
        <v>9</v>
      </c>
      <c r="AZ6" s="105">
        <f t="shared" si="1"/>
        <v>0.19565217391304349</v>
      </c>
    </row>
    <row r="7" spans="1:52" ht="30" customHeight="1" thickTop="1" thickBot="1" x14ac:dyDescent="0.3">
      <c r="A7" s="25">
        <v>2</v>
      </c>
      <c r="B7" s="87" t="s">
        <v>413</v>
      </c>
      <c r="C7" s="85" t="e">
        <f>#REF!</f>
        <v>#REF!</v>
      </c>
      <c r="D7" s="85" t="e">
        <f>#REF!</f>
        <v>#REF!</v>
      </c>
      <c r="E7" s="85" t="e">
        <f>#REF!</f>
        <v>#REF!</v>
      </c>
      <c r="F7" s="85" t="e">
        <f>#REF!</f>
        <v>#REF!</v>
      </c>
      <c r="G7" s="81" t="e">
        <f t="shared" ref="G7:G18" si="2">SUM(C7:F7)</f>
        <v>#REF!</v>
      </c>
      <c r="H7" s="114" t="e">
        <f t="shared" ref="H7:H18" si="3">IF(F7&gt;0,F7/G7,IF(E7&gt;0,E7/G7,0))</f>
        <v>#REF!</v>
      </c>
      <c r="I7" s="85" t="e">
        <f>#REF!</f>
        <v>#REF!</v>
      </c>
      <c r="J7" s="85" t="e">
        <f>#REF!</f>
        <v>#REF!</v>
      </c>
      <c r="K7" s="85" t="e">
        <f>#REF!</f>
        <v>#REF!</v>
      </c>
      <c r="L7" s="85" t="e">
        <f>#REF!</f>
        <v>#REF!</v>
      </c>
      <c r="M7" s="81" t="e">
        <f t="shared" ref="M7:M19" si="4">SUM(I7:L7)</f>
        <v>#REF!</v>
      </c>
      <c r="N7" s="114" t="e">
        <f t="shared" ref="N7:N19" si="5">IF(L7&gt;0,L7/M7,IF(K7&gt;0,K7/M7,0))</f>
        <v>#REF!</v>
      </c>
      <c r="O7" s="115" t="e">
        <f t="shared" ref="O7:O19" si="6">H7-N7</f>
        <v>#REF!</v>
      </c>
      <c r="Q7" s="110">
        <v>2</v>
      </c>
      <c r="R7" s="116" t="s">
        <v>413</v>
      </c>
      <c r="S7" s="117">
        <v>0</v>
      </c>
      <c r="T7" s="117">
        <v>0</v>
      </c>
      <c r="U7" s="117">
        <v>0</v>
      </c>
      <c r="V7" s="117">
        <v>4</v>
      </c>
      <c r="W7" s="110">
        <f t="shared" ref="W7:W18" si="7">SUM(S7:V7)</f>
        <v>4</v>
      </c>
      <c r="X7" s="118">
        <v>1</v>
      </c>
      <c r="Y7" s="117">
        <v>0</v>
      </c>
      <c r="Z7" s="117">
        <v>0</v>
      </c>
      <c r="AA7" s="117">
        <v>0</v>
      </c>
      <c r="AB7" s="117">
        <v>4</v>
      </c>
      <c r="AC7" s="110">
        <f>SUM(Y7:AB7)</f>
        <v>4</v>
      </c>
      <c r="AD7" s="118">
        <v>1</v>
      </c>
      <c r="AE7" s="119">
        <v>0</v>
      </c>
      <c r="AG7" s="111" t="s">
        <v>97</v>
      </c>
      <c r="AH7" s="113"/>
      <c r="AI7" s="113">
        <v>3</v>
      </c>
      <c r="AJ7" s="113">
        <v>2</v>
      </c>
      <c r="AK7" s="113">
        <v>1</v>
      </c>
      <c r="AL7" s="113"/>
      <c r="AM7" s="113"/>
      <c r="AN7" s="112">
        <v>2</v>
      </c>
      <c r="AO7" s="113"/>
      <c r="AP7" s="113"/>
      <c r="AQ7" s="112">
        <v>2</v>
      </c>
      <c r="AR7" s="112"/>
      <c r="AS7" s="113">
        <v>1</v>
      </c>
      <c r="AT7" s="113"/>
      <c r="AU7" s="113"/>
      <c r="AV7" s="112"/>
      <c r="AW7" s="112"/>
      <c r="AX7" s="113"/>
      <c r="AY7" s="104">
        <f t="shared" si="0"/>
        <v>11</v>
      </c>
      <c r="AZ7" s="105">
        <f t="shared" si="1"/>
        <v>0.2391304347826087</v>
      </c>
    </row>
    <row r="8" spans="1:52" ht="30" customHeight="1" thickTop="1" thickBot="1" x14ac:dyDescent="0.3">
      <c r="A8" s="25">
        <v>3</v>
      </c>
      <c r="B8" s="87" t="s">
        <v>414</v>
      </c>
      <c r="C8" s="85">
        <f>'(2) Juridica'!H14</f>
        <v>0</v>
      </c>
      <c r="D8" s="85">
        <f>'(2) Juridica'!H15</f>
        <v>0</v>
      </c>
      <c r="E8" s="85">
        <f>'(2) Juridica'!H16</f>
        <v>1</v>
      </c>
      <c r="F8" s="85">
        <f>'(2) Juridica'!H17</f>
        <v>1</v>
      </c>
      <c r="G8" s="81">
        <f t="shared" si="2"/>
        <v>2</v>
      </c>
      <c r="H8" s="114">
        <f t="shared" si="3"/>
        <v>0.5</v>
      </c>
      <c r="I8" s="85">
        <f>'(2) Juridica'!O14</f>
        <v>0</v>
      </c>
      <c r="J8" s="85">
        <f>'(2) Juridica'!O15</f>
        <v>0</v>
      </c>
      <c r="K8" s="85">
        <f>'(2) Juridica'!O16</f>
        <v>1</v>
      </c>
      <c r="L8" s="85">
        <f>'(2) Juridica'!O17</f>
        <v>1</v>
      </c>
      <c r="M8" s="81">
        <f t="shared" si="4"/>
        <v>2</v>
      </c>
      <c r="N8" s="114">
        <f t="shared" si="5"/>
        <v>0.5</v>
      </c>
      <c r="O8" s="115">
        <f t="shared" si="6"/>
        <v>0</v>
      </c>
      <c r="Q8" s="110">
        <v>3</v>
      </c>
      <c r="R8" s="116" t="s">
        <v>414</v>
      </c>
      <c r="S8" s="117">
        <v>0</v>
      </c>
      <c r="T8" s="117">
        <v>0</v>
      </c>
      <c r="U8" s="117">
        <v>0</v>
      </c>
      <c r="V8" s="117">
        <v>8</v>
      </c>
      <c r="W8" s="110">
        <f t="shared" si="7"/>
        <v>8</v>
      </c>
      <c r="X8" s="118">
        <v>1</v>
      </c>
      <c r="Y8" s="117">
        <v>0</v>
      </c>
      <c r="Z8" s="117">
        <v>0</v>
      </c>
      <c r="AA8" s="117">
        <v>0</v>
      </c>
      <c r="AB8" s="117">
        <v>8</v>
      </c>
      <c r="AC8" s="110">
        <f t="shared" ref="AC8:AC18" si="8">SUM(Y8:AB8)</f>
        <v>8</v>
      </c>
      <c r="AD8" s="118">
        <v>1</v>
      </c>
      <c r="AE8" s="119">
        <v>0</v>
      </c>
      <c r="AG8" s="111" t="s">
        <v>139</v>
      </c>
      <c r="AH8" s="112"/>
      <c r="AI8" s="112"/>
      <c r="AJ8" s="112"/>
      <c r="AK8" s="112"/>
      <c r="AL8" s="112"/>
      <c r="AM8" s="112"/>
      <c r="AN8" s="112">
        <v>2</v>
      </c>
      <c r="AO8" s="112"/>
      <c r="AP8" s="112">
        <v>1</v>
      </c>
      <c r="AQ8" s="112"/>
      <c r="AR8" s="112"/>
      <c r="AS8" s="112"/>
      <c r="AT8" s="113"/>
      <c r="AU8" s="113"/>
      <c r="AV8" s="112"/>
      <c r="AW8" s="112"/>
      <c r="AX8" s="112"/>
      <c r="AY8" s="104">
        <f t="shared" si="0"/>
        <v>3</v>
      </c>
      <c r="AZ8" s="105">
        <f t="shared" si="1"/>
        <v>6.5217391304347824E-2</v>
      </c>
    </row>
    <row r="9" spans="1:52" ht="30" customHeight="1" thickTop="1" thickBot="1" x14ac:dyDescent="0.3">
      <c r="A9" s="25">
        <v>4</v>
      </c>
      <c r="B9" s="87" t="s">
        <v>415</v>
      </c>
      <c r="C9" s="85">
        <f>'(3) Contratación'!H14</f>
        <v>0</v>
      </c>
      <c r="D9" s="85">
        <f>'(3) Contratación'!H15</f>
        <v>0</v>
      </c>
      <c r="E9" s="85">
        <f>'(3) Contratación'!H16</f>
        <v>2</v>
      </c>
      <c r="F9" s="85">
        <f>'(3) Contratación'!H17</f>
        <v>0</v>
      </c>
      <c r="G9" s="81">
        <f t="shared" si="2"/>
        <v>2</v>
      </c>
      <c r="H9" s="114">
        <f>IF(F9&gt;0,F9/G9,IF(E9&gt;0,E9/G9,0))</f>
        <v>1</v>
      </c>
      <c r="I9" s="85">
        <f>'(3) Contratación'!O14</f>
        <v>2</v>
      </c>
      <c r="J9" s="85">
        <f>'(3) Contratación'!O15</f>
        <v>0</v>
      </c>
      <c r="K9" s="85">
        <f>'(3) Contratación'!O16</f>
        <v>0</v>
      </c>
      <c r="L9" s="85">
        <f>'(3) Contratación'!O17</f>
        <v>0</v>
      </c>
      <c r="M9" s="81">
        <f t="shared" si="4"/>
        <v>2</v>
      </c>
      <c r="N9" s="114">
        <f t="shared" si="5"/>
        <v>0</v>
      </c>
      <c r="O9" s="115">
        <f>H9-N9</f>
        <v>1</v>
      </c>
      <c r="Q9" s="110">
        <v>4</v>
      </c>
      <c r="R9" s="116" t="s">
        <v>415</v>
      </c>
      <c r="S9" s="117">
        <v>0</v>
      </c>
      <c r="T9" s="117">
        <v>0</v>
      </c>
      <c r="U9" s="117">
        <v>1</v>
      </c>
      <c r="V9" s="117">
        <v>2</v>
      </c>
      <c r="W9" s="110">
        <f t="shared" si="7"/>
        <v>3</v>
      </c>
      <c r="X9" s="118">
        <v>0.66666666666666663</v>
      </c>
      <c r="Y9" s="117">
        <v>0</v>
      </c>
      <c r="Z9" s="117">
        <v>1</v>
      </c>
      <c r="AA9" s="117">
        <v>0</v>
      </c>
      <c r="AB9" s="117">
        <v>2</v>
      </c>
      <c r="AC9" s="110">
        <f t="shared" si="8"/>
        <v>3</v>
      </c>
      <c r="AD9" s="118">
        <v>0.66666666666666663</v>
      </c>
      <c r="AE9" s="119">
        <v>0</v>
      </c>
      <c r="AG9" s="120" t="s">
        <v>84</v>
      </c>
      <c r="AH9" s="121"/>
      <c r="AI9" s="121"/>
      <c r="AJ9" s="121"/>
      <c r="AK9" s="121"/>
      <c r="AL9" s="121"/>
      <c r="AM9" s="122"/>
      <c r="AN9" s="121"/>
      <c r="AO9" s="122">
        <v>2</v>
      </c>
      <c r="AP9" s="122"/>
      <c r="AQ9" s="121"/>
      <c r="AR9" s="121"/>
      <c r="AS9" s="122">
        <v>1</v>
      </c>
      <c r="AT9" s="122"/>
      <c r="AU9" s="121"/>
      <c r="AV9" s="122"/>
      <c r="AW9" s="122"/>
      <c r="AX9" s="122"/>
      <c r="AY9" s="104">
        <f t="shared" si="0"/>
        <v>3</v>
      </c>
      <c r="AZ9" s="105">
        <f t="shared" si="1"/>
        <v>6.5217391304347824E-2</v>
      </c>
    </row>
    <row r="10" spans="1:52" ht="30" customHeight="1" thickTop="1" thickBot="1" x14ac:dyDescent="0.3">
      <c r="A10" s="25">
        <v>5</v>
      </c>
      <c r="B10" s="87" t="s">
        <v>416</v>
      </c>
      <c r="C10" s="85" t="e">
        <f>#REF!</f>
        <v>#REF!</v>
      </c>
      <c r="D10" s="85" t="e">
        <f>#REF!</f>
        <v>#REF!</v>
      </c>
      <c r="E10" s="85" t="e">
        <f>#REF!</f>
        <v>#REF!</v>
      </c>
      <c r="F10" s="85" t="e">
        <f>#REF!</f>
        <v>#REF!</v>
      </c>
      <c r="G10" s="81" t="e">
        <f t="shared" si="2"/>
        <v>#REF!</v>
      </c>
      <c r="H10" s="114" t="e">
        <f t="shared" si="3"/>
        <v>#REF!</v>
      </c>
      <c r="I10" s="85" t="e">
        <f>#REF!</f>
        <v>#REF!</v>
      </c>
      <c r="J10" s="85" t="e">
        <f>#REF!</f>
        <v>#REF!</v>
      </c>
      <c r="K10" s="85" t="e">
        <f>#REF!</f>
        <v>#REF!</v>
      </c>
      <c r="L10" s="85" t="e">
        <f>#REF!</f>
        <v>#REF!</v>
      </c>
      <c r="M10" s="81" t="e">
        <f t="shared" si="4"/>
        <v>#REF!</v>
      </c>
      <c r="N10" s="114" t="e">
        <f t="shared" si="5"/>
        <v>#REF!</v>
      </c>
      <c r="O10" s="115" t="e">
        <f t="shared" si="6"/>
        <v>#REF!</v>
      </c>
      <c r="Q10" s="110">
        <v>5</v>
      </c>
      <c r="R10" s="116" t="s">
        <v>416</v>
      </c>
      <c r="S10" s="117">
        <v>0</v>
      </c>
      <c r="T10" s="117">
        <v>0</v>
      </c>
      <c r="U10" s="117">
        <v>4</v>
      </c>
      <c r="V10" s="117">
        <v>3</v>
      </c>
      <c r="W10" s="110">
        <f t="shared" si="7"/>
        <v>7</v>
      </c>
      <c r="X10" s="118">
        <v>0.42857142857142855</v>
      </c>
      <c r="Y10" s="117">
        <v>0</v>
      </c>
      <c r="Z10" s="117">
        <v>4</v>
      </c>
      <c r="AA10" s="117">
        <v>1</v>
      </c>
      <c r="AB10" s="117">
        <v>2</v>
      </c>
      <c r="AC10" s="110">
        <f t="shared" si="8"/>
        <v>7</v>
      </c>
      <c r="AD10" s="118">
        <v>0.2857142857142857</v>
      </c>
      <c r="AE10" s="119">
        <v>0.14285714285714285</v>
      </c>
      <c r="AG10" s="123" t="s">
        <v>417</v>
      </c>
      <c r="AH10" s="124">
        <f t="shared" ref="AH10:AT10" si="9">SUM(AH4:AH9)</f>
        <v>4</v>
      </c>
      <c r="AI10" s="124">
        <f t="shared" si="9"/>
        <v>4</v>
      </c>
      <c r="AJ10" s="124">
        <f t="shared" si="9"/>
        <v>4</v>
      </c>
      <c r="AK10" s="124">
        <f t="shared" si="9"/>
        <v>3</v>
      </c>
      <c r="AL10" s="124">
        <f t="shared" si="9"/>
        <v>4</v>
      </c>
      <c r="AM10" s="124">
        <f t="shared" si="9"/>
        <v>3</v>
      </c>
      <c r="AN10" s="124">
        <f t="shared" si="9"/>
        <v>4</v>
      </c>
      <c r="AO10" s="124">
        <f t="shared" si="9"/>
        <v>4</v>
      </c>
      <c r="AP10" s="124">
        <f t="shared" si="9"/>
        <v>3</v>
      </c>
      <c r="AQ10" s="124">
        <f t="shared" si="9"/>
        <v>3</v>
      </c>
      <c r="AR10" s="124">
        <f t="shared" si="9"/>
        <v>3</v>
      </c>
      <c r="AS10" s="124">
        <f t="shared" si="9"/>
        <v>4</v>
      </c>
      <c r="AT10" s="124">
        <f t="shared" si="9"/>
        <v>3</v>
      </c>
      <c r="AU10" s="124">
        <v>4</v>
      </c>
      <c r="AV10" s="124">
        <v>4</v>
      </c>
      <c r="AW10" s="124">
        <v>4</v>
      </c>
      <c r="AX10" s="124">
        <v>4</v>
      </c>
      <c r="AY10" s="125">
        <f>SUM(AY4:AY9)</f>
        <v>46</v>
      </c>
      <c r="AZ10" s="126">
        <v>1</v>
      </c>
    </row>
    <row r="11" spans="1:52" ht="30" customHeight="1" x14ac:dyDescent="0.25">
      <c r="A11" s="25">
        <v>6</v>
      </c>
      <c r="B11" s="87" t="s">
        <v>418</v>
      </c>
      <c r="C11" s="85" t="e">
        <f>#REF!</f>
        <v>#REF!</v>
      </c>
      <c r="D11" s="85" t="e">
        <f>#REF!</f>
        <v>#REF!</v>
      </c>
      <c r="E11" s="85" t="e">
        <f>#REF!</f>
        <v>#REF!</v>
      </c>
      <c r="F11" s="85" t="e">
        <f>#REF!</f>
        <v>#REF!</v>
      </c>
      <c r="G11" s="81" t="e">
        <f t="shared" si="2"/>
        <v>#REF!</v>
      </c>
      <c r="H11" s="114" t="e">
        <f t="shared" si="3"/>
        <v>#REF!</v>
      </c>
      <c r="I11" s="85" t="e">
        <f>#REF!</f>
        <v>#REF!</v>
      </c>
      <c r="J11" s="85" t="e">
        <f>#REF!</f>
        <v>#REF!</v>
      </c>
      <c r="K11" s="85" t="e">
        <f>#REF!</f>
        <v>#REF!</v>
      </c>
      <c r="L11" s="85" t="e">
        <f>#REF!</f>
        <v>#REF!</v>
      </c>
      <c r="M11" s="81" t="e">
        <f t="shared" si="4"/>
        <v>#REF!</v>
      </c>
      <c r="N11" s="114" t="e">
        <f t="shared" si="5"/>
        <v>#REF!</v>
      </c>
      <c r="O11" s="115" t="e">
        <f t="shared" si="6"/>
        <v>#REF!</v>
      </c>
      <c r="Q11" s="110">
        <v>6</v>
      </c>
      <c r="R11" s="116" t="s">
        <v>419</v>
      </c>
      <c r="S11" s="117">
        <v>2</v>
      </c>
      <c r="T11" s="117">
        <v>0</v>
      </c>
      <c r="U11" s="117">
        <v>2</v>
      </c>
      <c r="V11" s="117">
        <v>1</v>
      </c>
      <c r="W11" s="110">
        <f t="shared" si="7"/>
        <v>5</v>
      </c>
      <c r="X11" s="118">
        <v>0.2</v>
      </c>
      <c r="Y11" s="117">
        <v>2</v>
      </c>
      <c r="Z11" s="117">
        <v>2</v>
      </c>
      <c r="AA11" s="117">
        <v>0</v>
      </c>
      <c r="AB11" s="117">
        <v>1</v>
      </c>
      <c r="AC11" s="110">
        <f t="shared" si="8"/>
        <v>5</v>
      </c>
      <c r="AD11" s="118">
        <v>0.2</v>
      </c>
      <c r="AE11" s="119">
        <v>0</v>
      </c>
    </row>
    <row r="12" spans="1:52" ht="43.5" customHeight="1" x14ac:dyDescent="0.25">
      <c r="A12" s="25">
        <v>7</v>
      </c>
      <c r="B12" s="87" t="s">
        <v>420</v>
      </c>
      <c r="C12" s="85" t="e">
        <f>#REF!</f>
        <v>#REF!</v>
      </c>
      <c r="D12" s="85" t="e">
        <f>#REF!</f>
        <v>#REF!</v>
      </c>
      <c r="E12" s="85" t="e">
        <f>#REF!</f>
        <v>#REF!</v>
      </c>
      <c r="F12" s="85" t="e">
        <f>#REF!</f>
        <v>#REF!</v>
      </c>
      <c r="G12" s="81" t="e">
        <f t="shared" si="2"/>
        <v>#REF!</v>
      </c>
      <c r="H12" s="114" t="e">
        <f t="shared" si="3"/>
        <v>#REF!</v>
      </c>
      <c r="I12" s="85" t="e">
        <f>#REF!</f>
        <v>#REF!</v>
      </c>
      <c r="J12" s="85" t="e">
        <f>#REF!</f>
        <v>#REF!</v>
      </c>
      <c r="K12" s="85" t="e">
        <f>#REF!</f>
        <v>#REF!</v>
      </c>
      <c r="L12" s="85" t="e">
        <f>#REF!</f>
        <v>#REF!</v>
      </c>
      <c r="M12" s="81" t="e">
        <f t="shared" si="4"/>
        <v>#REF!</v>
      </c>
      <c r="N12" s="114" t="e">
        <f t="shared" si="5"/>
        <v>#REF!</v>
      </c>
      <c r="O12" s="115" t="e">
        <f t="shared" si="6"/>
        <v>#REF!</v>
      </c>
      <c r="Q12" s="110">
        <v>7</v>
      </c>
      <c r="R12" s="116" t="s">
        <v>421</v>
      </c>
      <c r="S12" s="117">
        <v>4</v>
      </c>
      <c r="T12" s="117">
        <v>0</v>
      </c>
      <c r="U12" s="117">
        <v>1</v>
      </c>
      <c r="V12" s="117">
        <v>0</v>
      </c>
      <c r="W12" s="110">
        <f t="shared" si="7"/>
        <v>5</v>
      </c>
      <c r="X12" s="118">
        <v>0.2</v>
      </c>
      <c r="Y12" s="117">
        <v>4</v>
      </c>
      <c r="Z12" s="117">
        <v>1</v>
      </c>
      <c r="AA12" s="117">
        <v>0</v>
      </c>
      <c r="AB12" s="117">
        <v>0</v>
      </c>
      <c r="AC12" s="110">
        <f t="shared" si="8"/>
        <v>5</v>
      </c>
      <c r="AD12" s="118">
        <v>0</v>
      </c>
      <c r="AE12" s="119">
        <v>0.2</v>
      </c>
    </row>
    <row r="13" spans="1:52" ht="30" customHeight="1" x14ac:dyDescent="0.25">
      <c r="A13" s="25">
        <v>8</v>
      </c>
      <c r="B13" s="87" t="s">
        <v>422</v>
      </c>
      <c r="C13" s="85" t="e">
        <f>#REF!</f>
        <v>#REF!</v>
      </c>
      <c r="D13" s="85" t="e">
        <f>#REF!</f>
        <v>#REF!</v>
      </c>
      <c r="E13" s="85" t="e">
        <f>#REF!</f>
        <v>#REF!</v>
      </c>
      <c r="F13" s="85" t="e">
        <f>#REF!</f>
        <v>#REF!</v>
      </c>
      <c r="G13" s="81" t="e">
        <f t="shared" si="2"/>
        <v>#REF!</v>
      </c>
      <c r="H13" s="114" t="e">
        <f t="shared" si="3"/>
        <v>#REF!</v>
      </c>
      <c r="I13" s="85" t="e">
        <f>#REF!</f>
        <v>#REF!</v>
      </c>
      <c r="J13" s="85" t="e">
        <f>#REF!</f>
        <v>#REF!</v>
      </c>
      <c r="K13" s="85" t="e">
        <f>#REF!</f>
        <v>#REF!</v>
      </c>
      <c r="L13" s="85" t="e">
        <f>#REF!</f>
        <v>#REF!</v>
      </c>
      <c r="M13" s="81" t="e">
        <f t="shared" si="4"/>
        <v>#REF!</v>
      </c>
      <c r="N13" s="114" t="e">
        <f t="shared" si="5"/>
        <v>#REF!</v>
      </c>
      <c r="O13" s="115" t="e">
        <f t="shared" si="6"/>
        <v>#REF!</v>
      </c>
      <c r="Q13" s="110">
        <v>8</v>
      </c>
      <c r="R13" s="116" t="s">
        <v>423</v>
      </c>
      <c r="S13" s="117">
        <v>1</v>
      </c>
      <c r="T13" s="117">
        <v>0</v>
      </c>
      <c r="U13" s="117">
        <v>2</v>
      </c>
      <c r="V13" s="117">
        <v>0</v>
      </c>
      <c r="W13" s="110">
        <f t="shared" si="7"/>
        <v>3</v>
      </c>
      <c r="X13" s="118">
        <v>0.66666666666666663</v>
      </c>
      <c r="Y13" s="117">
        <v>0</v>
      </c>
      <c r="Z13" s="117">
        <v>2</v>
      </c>
      <c r="AA13" s="117">
        <v>1</v>
      </c>
      <c r="AB13" s="117">
        <v>0</v>
      </c>
      <c r="AC13" s="110">
        <f t="shared" si="8"/>
        <v>3</v>
      </c>
      <c r="AD13" s="118">
        <v>0.33333333333333331</v>
      </c>
      <c r="AE13" s="119">
        <v>0.33333333333333331</v>
      </c>
    </row>
    <row r="14" spans="1:52" ht="30" customHeight="1" x14ac:dyDescent="0.25">
      <c r="A14" s="25">
        <v>9</v>
      </c>
      <c r="B14" s="87" t="s">
        <v>424</v>
      </c>
      <c r="C14" s="85" t="e">
        <f>#REF!</f>
        <v>#REF!</v>
      </c>
      <c r="D14" s="85" t="e">
        <f>#REF!</f>
        <v>#REF!</v>
      </c>
      <c r="E14" s="85" t="e">
        <f>#REF!</f>
        <v>#REF!</v>
      </c>
      <c r="F14" s="85" t="e">
        <f>#REF!</f>
        <v>#REF!</v>
      </c>
      <c r="G14" s="81" t="e">
        <f t="shared" si="2"/>
        <v>#REF!</v>
      </c>
      <c r="H14" s="114" t="e">
        <f t="shared" si="3"/>
        <v>#REF!</v>
      </c>
      <c r="I14" s="85" t="e">
        <f>#REF!</f>
        <v>#REF!</v>
      </c>
      <c r="J14" s="85" t="e">
        <f>#REF!</f>
        <v>#REF!</v>
      </c>
      <c r="K14" s="85" t="e">
        <f>#REF!</f>
        <v>#REF!</v>
      </c>
      <c r="L14" s="85" t="e">
        <f>#REF!</f>
        <v>#REF!</v>
      </c>
      <c r="M14" s="81" t="e">
        <f t="shared" si="4"/>
        <v>#REF!</v>
      </c>
      <c r="N14" s="114" t="e">
        <f t="shared" si="5"/>
        <v>#REF!</v>
      </c>
      <c r="O14" s="115" t="e">
        <f t="shared" si="6"/>
        <v>#REF!</v>
      </c>
      <c r="Q14" s="110">
        <v>9</v>
      </c>
      <c r="R14" s="116" t="s">
        <v>425</v>
      </c>
      <c r="S14" s="117">
        <v>4</v>
      </c>
      <c r="T14" s="117">
        <v>0</v>
      </c>
      <c r="U14" s="117">
        <v>2</v>
      </c>
      <c r="V14" s="117">
        <v>0</v>
      </c>
      <c r="W14" s="110">
        <f t="shared" si="7"/>
        <v>6</v>
      </c>
      <c r="X14" s="118">
        <v>0.33333333333333331</v>
      </c>
      <c r="Y14" s="117">
        <v>5</v>
      </c>
      <c r="Z14" s="117">
        <v>1</v>
      </c>
      <c r="AA14" s="117">
        <v>0</v>
      </c>
      <c r="AB14" s="117">
        <v>0</v>
      </c>
      <c r="AC14" s="110">
        <f t="shared" si="8"/>
        <v>6</v>
      </c>
      <c r="AD14" s="118">
        <v>0</v>
      </c>
      <c r="AE14" s="119">
        <v>0.33333333333333331</v>
      </c>
    </row>
    <row r="15" spans="1:52" ht="30" customHeight="1" x14ac:dyDescent="0.25">
      <c r="A15" s="25">
        <v>10</v>
      </c>
      <c r="B15" s="87" t="s">
        <v>426</v>
      </c>
      <c r="C15" s="85" t="e">
        <f>#REF!</f>
        <v>#REF!</v>
      </c>
      <c r="D15" s="85" t="e">
        <f>#REF!</f>
        <v>#REF!</v>
      </c>
      <c r="E15" s="85" t="e">
        <f>#REF!</f>
        <v>#REF!</v>
      </c>
      <c r="F15" s="85" t="e">
        <f>#REF!</f>
        <v>#REF!</v>
      </c>
      <c r="G15" s="81" t="e">
        <f t="shared" si="2"/>
        <v>#REF!</v>
      </c>
      <c r="H15" s="114">
        <v>0</v>
      </c>
      <c r="I15" s="85" t="e">
        <f>#REF!</f>
        <v>#REF!</v>
      </c>
      <c r="J15" s="85" t="e">
        <f>#REF!</f>
        <v>#REF!</v>
      </c>
      <c r="K15" s="85" t="e">
        <f>#REF!</f>
        <v>#REF!</v>
      </c>
      <c r="L15" s="85" t="e">
        <f>#REF!</f>
        <v>#REF!</v>
      </c>
      <c r="M15" s="81">
        <v>4</v>
      </c>
      <c r="N15" s="114">
        <v>0</v>
      </c>
      <c r="O15" s="115">
        <v>0</v>
      </c>
      <c r="Q15" s="110">
        <v>10</v>
      </c>
      <c r="R15" s="116" t="s">
        <v>427</v>
      </c>
      <c r="S15" s="117">
        <v>2</v>
      </c>
      <c r="T15" s="117">
        <v>0</v>
      </c>
      <c r="U15" s="117">
        <v>2</v>
      </c>
      <c r="V15" s="117">
        <v>0</v>
      </c>
      <c r="W15" s="110">
        <f t="shared" si="7"/>
        <v>4</v>
      </c>
      <c r="X15" s="118">
        <v>0.5</v>
      </c>
      <c r="Y15" s="117">
        <v>2</v>
      </c>
      <c r="Z15" s="117">
        <v>1</v>
      </c>
      <c r="AA15" s="117">
        <v>1</v>
      </c>
      <c r="AB15" s="117">
        <v>0</v>
      </c>
      <c r="AC15" s="110">
        <f t="shared" si="8"/>
        <v>4</v>
      </c>
      <c r="AD15" s="118">
        <v>0.25</v>
      </c>
      <c r="AE15" s="119">
        <v>0.25</v>
      </c>
    </row>
    <row r="16" spans="1:52" ht="30" customHeight="1" x14ac:dyDescent="0.25">
      <c r="A16" s="25">
        <v>11</v>
      </c>
      <c r="B16" s="87" t="s">
        <v>428</v>
      </c>
      <c r="C16" s="85" t="e">
        <f>#REF!</f>
        <v>#REF!</v>
      </c>
      <c r="D16" s="85" t="e">
        <f>#REF!</f>
        <v>#REF!</v>
      </c>
      <c r="E16" s="85" t="e">
        <f>#REF!</f>
        <v>#REF!</v>
      </c>
      <c r="F16" s="85" t="e">
        <f>#REF!</f>
        <v>#REF!</v>
      </c>
      <c r="G16" s="81" t="e">
        <f t="shared" si="2"/>
        <v>#REF!</v>
      </c>
      <c r="H16" s="114" t="e">
        <f t="shared" si="3"/>
        <v>#REF!</v>
      </c>
      <c r="I16" s="85" t="e">
        <f>#REF!</f>
        <v>#REF!</v>
      </c>
      <c r="J16" s="85" t="e">
        <f>#REF!</f>
        <v>#REF!</v>
      </c>
      <c r="K16" s="85" t="e">
        <f>#REF!</f>
        <v>#REF!</v>
      </c>
      <c r="L16" s="85" t="e">
        <f>#REF!</f>
        <v>#REF!</v>
      </c>
      <c r="M16" s="81" t="e">
        <f t="shared" si="4"/>
        <v>#REF!</v>
      </c>
      <c r="N16" s="114" t="e">
        <f t="shared" si="5"/>
        <v>#REF!</v>
      </c>
      <c r="O16" s="115" t="e">
        <f t="shared" si="6"/>
        <v>#REF!</v>
      </c>
      <c r="Q16" s="110">
        <v>11</v>
      </c>
      <c r="R16" s="116" t="s">
        <v>429</v>
      </c>
      <c r="S16" s="117">
        <v>3</v>
      </c>
      <c r="T16" s="117">
        <v>0</v>
      </c>
      <c r="U16" s="117">
        <v>1</v>
      </c>
      <c r="V16" s="117">
        <v>0</v>
      </c>
      <c r="W16" s="110">
        <f t="shared" si="7"/>
        <v>4</v>
      </c>
      <c r="X16" s="118">
        <v>0.25</v>
      </c>
      <c r="Y16" s="117">
        <v>3</v>
      </c>
      <c r="Z16" s="117">
        <v>0</v>
      </c>
      <c r="AA16" s="117">
        <v>0</v>
      </c>
      <c r="AB16" s="117">
        <v>1</v>
      </c>
      <c r="AC16" s="110">
        <f t="shared" si="8"/>
        <v>4</v>
      </c>
      <c r="AD16" s="118">
        <v>0.25</v>
      </c>
      <c r="AE16" s="119">
        <v>0</v>
      </c>
    </row>
    <row r="17" spans="1:52" ht="30" customHeight="1" x14ac:dyDescent="0.25">
      <c r="A17" s="25">
        <v>12</v>
      </c>
      <c r="B17" s="87" t="s">
        <v>430</v>
      </c>
      <c r="C17" s="85" t="e">
        <f>#REF!</f>
        <v>#REF!</v>
      </c>
      <c r="D17" s="85" t="e">
        <f>#REF!</f>
        <v>#REF!</v>
      </c>
      <c r="E17" s="85" t="e">
        <f>#REF!</f>
        <v>#REF!</v>
      </c>
      <c r="F17" s="85" t="e">
        <f>#REF!</f>
        <v>#REF!</v>
      </c>
      <c r="G17" s="81" t="e">
        <f t="shared" si="2"/>
        <v>#REF!</v>
      </c>
      <c r="H17" s="114" t="e">
        <f t="shared" si="3"/>
        <v>#REF!</v>
      </c>
      <c r="I17" s="85" t="e">
        <f>#REF!</f>
        <v>#REF!</v>
      </c>
      <c r="J17" s="85" t="e">
        <f>#REF!</f>
        <v>#REF!</v>
      </c>
      <c r="K17" s="85" t="e">
        <f>#REF!</f>
        <v>#REF!</v>
      </c>
      <c r="L17" s="85" t="e">
        <f>#REF!</f>
        <v>#REF!</v>
      </c>
      <c r="M17" s="81" t="e">
        <f t="shared" si="4"/>
        <v>#REF!</v>
      </c>
      <c r="N17" s="114" t="e">
        <f t="shared" si="5"/>
        <v>#REF!</v>
      </c>
      <c r="O17" s="115" t="e">
        <f t="shared" si="6"/>
        <v>#REF!</v>
      </c>
      <c r="Q17" s="110">
        <v>12</v>
      </c>
      <c r="R17" s="116" t="s">
        <v>422</v>
      </c>
      <c r="S17" s="117">
        <v>1</v>
      </c>
      <c r="T17" s="117">
        <v>0</v>
      </c>
      <c r="U17" s="117">
        <v>2</v>
      </c>
      <c r="V17" s="117">
        <v>1</v>
      </c>
      <c r="W17" s="110">
        <f t="shared" si="7"/>
        <v>4</v>
      </c>
      <c r="X17" s="118">
        <v>0.25</v>
      </c>
      <c r="Y17" s="117">
        <v>1</v>
      </c>
      <c r="Z17" s="117">
        <v>2</v>
      </c>
      <c r="AA17" s="117">
        <v>0</v>
      </c>
      <c r="AB17" s="117">
        <v>1</v>
      </c>
      <c r="AC17" s="110">
        <f t="shared" si="8"/>
        <v>4</v>
      </c>
      <c r="AD17" s="118">
        <v>0.25</v>
      </c>
      <c r="AE17" s="119">
        <v>0</v>
      </c>
    </row>
    <row r="18" spans="1:52" ht="30" customHeight="1" x14ac:dyDescent="0.25">
      <c r="A18" s="25">
        <v>13</v>
      </c>
      <c r="B18" s="87" t="s">
        <v>431</v>
      </c>
      <c r="C18" s="85" t="e">
        <f>#REF!</f>
        <v>#REF!</v>
      </c>
      <c r="D18" s="85" t="e">
        <f>#REF!</f>
        <v>#REF!</v>
      </c>
      <c r="E18" s="85" t="e">
        <f>#REF!</f>
        <v>#REF!</v>
      </c>
      <c r="F18" s="85" t="e">
        <f>#REF!</f>
        <v>#REF!</v>
      </c>
      <c r="G18" s="81" t="e">
        <f t="shared" si="2"/>
        <v>#REF!</v>
      </c>
      <c r="H18" s="114" t="e">
        <f t="shared" si="3"/>
        <v>#REF!</v>
      </c>
      <c r="I18" s="85" t="e">
        <f>#REF!</f>
        <v>#REF!</v>
      </c>
      <c r="J18" s="85" t="e">
        <f>#REF!</f>
        <v>#REF!</v>
      </c>
      <c r="K18" s="85" t="e">
        <f>#REF!</f>
        <v>#REF!</v>
      </c>
      <c r="L18" s="85" t="e">
        <f>#REF!</f>
        <v>#REF!</v>
      </c>
      <c r="M18" s="81" t="e">
        <f t="shared" si="4"/>
        <v>#REF!</v>
      </c>
      <c r="N18" s="114" t="e">
        <f t="shared" si="5"/>
        <v>#REF!</v>
      </c>
      <c r="O18" s="115" t="e">
        <f t="shared" si="6"/>
        <v>#REF!</v>
      </c>
      <c r="Q18" s="110">
        <v>13</v>
      </c>
      <c r="R18" s="116" t="s">
        <v>432</v>
      </c>
      <c r="S18" s="117">
        <v>0</v>
      </c>
      <c r="T18" s="117">
        <v>0</v>
      </c>
      <c r="U18" s="117">
        <v>1</v>
      </c>
      <c r="V18" s="117">
        <v>3</v>
      </c>
      <c r="W18" s="110">
        <f t="shared" si="7"/>
        <v>4</v>
      </c>
      <c r="X18" s="118">
        <v>0.75</v>
      </c>
      <c r="Y18" s="117">
        <v>0</v>
      </c>
      <c r="Z18" s="117">
        <v>1</v>
      </c>
      <c r="AA18" s="117">
        <v>1</v>
      </c>
      <c r="AB18" s="117">
        <v>2</v>
      </c>
      <c r="AC18" s="110">
        <f t="shared" si="8"/>
        <v>4</v>
      </c>
      <c r="AD18" s="118">
        <v>0.5</v>
      </c>
      <c r="AE18" s="119">
        <v>0.25</v>
      </c>
    </row>
    <row r="19" spans="1:52" ht="30" customHeight="1" thickBot="1" x14ac:dyDescent="0.3">
      <c r="A19" s="25"/>
      <c r="B19" s="127" t="s">
        <v>433</v>
      </c>
      <c r="C19" s="128" t="e">
        <f>SUM(C6:C18)</f>
        <v>#REF!</v>
      </c>
      <c r="D19" s="128" t="e">
        <f>SUM(D6:D18)</f>
        <v>#REF!</v>
      </c>
      <c r="E19" s="128" t="e">
        <f>SUM(E6:E18)</f>
        <v>#REF!</v>
      </c>
      <c r="F19" s="128" t="e">
        <f>SUM(F6:F18)</f>
        <v>#REF!</v>
      </c>
      <c r="G19" s="129" t="e">
        <f>SUM(C19:F19)</f>
        <v>#REF!</v>
      </c>
      <c r="H19" s="130" t="e">
        <f>IF(F19&gt;0,F19/G19,IF(E19&gt;0,E19/G19,0))</f>
        <v>#REF!</v>
      </c>
      <c r="I19" s="128" t="e">
        <f>SUM(I6:I18)</f>
        <v>#REF!</v>
      </c>
      <c r="J19" s="128" t="e">
        <f>SUM(J6:J18)</f>
        <v>#REF!</v>
      </c>
      <c r="K19" s="128" t="e">
        <f>SUM(K6:K18)</f>
        <v>#REF!</v>
      </c>
      <c r="L19" s="128" t="e">
        <f>SUM(L6:L18)</f>
        <v>#REF!</v>
      </c>
      <c r="M19" s="128" t="e">
        <f t="shared" si="4"/>
        <v>#REF!</v>
      </c>
      <c r="N19" s="130" t="e">
        <f t="shared" si="5"/>
        <v>#REF!</v>
      </c>
      <c r="O19" s="131" t="e">
        <f t="shared" si="6"/>
        <v>#REF!</v>
      </c>
      <c r="Q19" s="132"/>
      <c r="R19" s="116"/>
      <c r="S19" s="117"/>
      <c r="T19" s="117"/>
      <c r="U19" s="117"/>
      <c r="V19" s="117"/>
      <c r="W19" s="110"/>
      <c r="X19" s="118"/>
      <c r="Y19" s="117"/>
      <c r="Z19" s="117"/>
      <c r="AA19" s="117"/>
      <c r="AB19" s="117"/>
      <c r="AC19" s="110"/>
      <c r="AD19" s="118"/>
      <c r="AE19" s="119"/>
    </row>
    <row r="20" spans="1:52" ht="30" customHeight="1" x14ac:dyDescent="0.25">
      <c r="A20" s="25"/>
      <c r="Q20" s="133"/>
      <c r="R20" s="110" t="s">
        <v>433</v>
      </c>
      <c r="S20" s="110">
        <f>SUM(S6:S19)</f>
        <v>17</v>
      </c>
      <c r="T20" s="110">
        <f>SUM(T6:T19)</f>
        <v>0</v>
      </c>
      <c r="U20" s="110">
        <f>SUM(U6:U19)</f>
        <v>19</v>
      </c>
      <c r="V20" s="110">
        <f>SUM(V6:V19)</f>
        <v>23</v>
      </c>
      <c r="W20" s="110">
        <f>SUM(W6:W19)</f>
        <v>59</v>
      </c>
      <c r="X20" s="118">
        <v>0.35714285714285715</v>
      </c>
      <c r="Y20" s="110">
        <f>SUM(Y6:Y19)</f>
        <v>17</v>
      </c>
      <c r="Z20" s="110">
        <f>SUM(Z6:Z19)</f>
        <v>16</v>
      </c>
      <c r="AA20" s="110">
        <f>SUM(AA6:AA19)</f>
        <v>4</v>
      </c>
      <c r="AB20" s="110">
        <f>SUM(AB6:AB19)</f>
        <v>22</v>
      </c>
      <c r="AC20" s="110">
        <f>SUM(AC6:AC19)</f>
        <v>59</v>
      </c>
      <c r="AD20" s="118">
        <v>0.34285714285714286</v>
      </c>
      <c r="AE20" s="119">
        <v>1.428571428571429E-2</v>
      </c>
    </row>
    <row r="21" spans="1:52" ht="30" customHeight="1" x14ac:dyDescent="0.25">
      <c r="A21" s="25"/>
    </row>
    <row r="22" spans="1:52" ht="24.75" customHeight="1" x14ac:dyDescent="0.25">
      <c r="A22" s="25"/>
      <c r="B22" s="134"/>
      <c r="C22" s="545"/>
      <c r="D22" s="545"/>
      <c r="E22" s="545"/>
      <c r="F22" s="545"/>
      <c r="G22" s="545"/>
      <c r="H22" s="545"/>
      <c r="I22" s="545"/>
      <c r="J22" s="545"/>
      <c r="K22" s="545"/>
      <c r="L22" s="545"/>
      <c r="M22" s="545"/>
      <c r="N22" s="545"/>
      <c r="O22" s="5"/>
    </row>
    <row r="23" spans="1:52" ht="30" customHeight="1" x14ac:dyDescent="0.25">
      <c r="A23" s="25"/>
      <c r="B23" s="135" t="s">
        <v>434</v>
      </c>
      <c r="H23" s="15"/>
      <c r="M23" s="15"/>
      <c r="N23" s="15"/>
      <c r="W23" s="15"/>
    </row>
    <row r="24" spans="1:52" ht="30" customHeight="1" x14ac:dyDescent="0.25">
      <c r="A24" s="25"/>
      <c r="B24" s="135" t="s">
        <v>435</v>
      </c>
      <c r="H24" s="15"/>
      <c r="M24" s="15"/>
      <c r="N24" s="15"/>
      <c r="W24" s="15"/>
    </row>
    <row r="25" spans="1:52" ht="20.25" customHeight="1" x14ac:dyDescent="0.25">
      <c r="A25" s="25"/>
      <c r="C25" s="136"/>
      <c r="D25" s="136"/>
      <c r="E25" s="136"/>
      <c r="F25" s="136"/>
      <c r="G25" s="137"/>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x14ac:dyDescent="0.25">
      <c r="A26" s="25"/>
      <c r="B26" s="546" t="s">
        <v>436</v>
      </c>
      <c r="C26" s="546"/>
      <c r="D26" s="138" t="s">
        <v>437</v>
      </c>
      <c r="E26" s="138"/>
      <c r="F26" s="138"/>
      <c r="G26" s="138"/>
      <c r="H26" s="15"/>
      <c r="M26" s="15"/>
      <c r="N26" s="15"/>
      <c r="W26" s="15"/>
    </row>
    <row r="27" spans="1:52" s="25" customFormat="1" ht="24.75" customHeight="1" x14ac:dyDescent="0.25">
      <c r="A27" s="15"/>
      <c r="B27" s="546" t="s">
        <v>438</v>
      </c>
      <c r="C27" s="546"/>
      <c r="D27" s="138" t="s">
        <v>439</v>
      </c>
      <c r="E27" s="138"/>
      <c r="F27" s="138"/>
      <c r="G27" s="138"/>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x14ac:dyDescent="0.25">
      <c r="B28" s="546" t="s">
        <v>326</v>
      </c>
      <c r="C28" s="546"/>
      <c r="D28" s="139" t="s">
        <v>440</v>
      </c>
      <c r="E28" s="139"/>
      <c r="F28" s="139"/>
      <c r="G28" s="139"/>
      <c r="H28" s="15"/>
      <c r="M28" s="15"/>
      <c r="N28" s="15"/>
      <c r="W28" s="15"/>
    </row>
    <row r="31" spans="1:52" ht="12" customHeight="1" x14ac:dyDescent="0.25"/>
    <row r="32" spans="1:52" ht="12" customHeight="1" x14ac:dyDescent="0.25"/>
  </sheetData>
  <mergeCells count="15">
    <mergeCell ref="AG2:AZ2"/>
    <mergeCell ref="C3:H3"/>
    <mergeCell ref="I3:N3"/>
    <mergeCell ref="O3:O5"/>
    <mergeCell ref="C4:F4"/>
    <mergeCell ref="G4:G5"/>
    <mergeCell ref="H4:H5"/>
    <mergeCell ref="I4:L4"/>
    <mergeCell ref="M4:M5"/>
    <mergeCell ref="N4:N5"/>
    <mergeCell ref="C22:N22"/>
    <mergeCell ref="B26:C26"/>
    <mergeCell ref="B27:C27"/>
    <mergeCell ref="B28:C28"/>
    <mergeCell ref="C2:O2"/>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141" customWidth="1"/>
    <col min="4" max="8" width="16.7109375" style="1" customWidth="1"/>
    <col min="9" max="10" width="7.7109375" customWidth="1"/>
    <col min="11" max="11" width="3.7109375" style="1" customWidth="1"/>
    <col min="12" max="12" width="5.7109375" style="141" customWidth="1"/>
    <col min="13" max="17" width="16.7109375" style="1" customWidth="1"/>
  </cols>
  <sheetData>
    <row r="1" spans="1:28" ht="96" customHeight="1" x14ac:dyDescent="0.25">
      <c r="A1" s="556" t="s">
        <v>441</v>
      </c>
      <c r="B1" s="556"/>
      <c r="C1" s="556"/>
      <c r="D1" s="556"/>
      <c r="E1" s="556"/>
      <c r="F1" s="556"/>
      <c r="G1" s="556"/>
      <c r="H1" s="556"/>
      <c r="I1" s="556"/>
      <c r="J1" s="556"/>
      <c r="K1" s="556"/>
      <c r="L1" s="556"/>
      <c r="M1" s="556"/>
      <c r="N1" s="556"/>
      <c r="O1" s="556"/>
      <c r="P1" s="556"/>
      <c r="Q1" s="556"/>
      <c r="R1" s="556"/>
      <c r="S1" s="140"/>
      <c r="T1" s="140"/>
      <c r="U1" s="140"/>
      <c r="V1" s="140"/>
      <c r="W1" s="140"/>
      <c r="X1" s="140"/>
      <c r="Y1" s="140"/>
      <c r="Z1" s="140"/>
    </row>
    <row r="2" spans="1:28" ht="36" customHeight="1" x14ac:dyDescent="0.25"/>
    <row r="3" spans="1:28" s="1" customFormat="1" ht="36" customHeight="1" x14ac:dyDescent="0.2">
      <c r="A3" s="4"/>
      <c r="B3" s="557" t="s">
        <v>442</v>
      </c>
      <c r="C3" s="557"/>
      <c r="D3" s="557"/>
      <c r="E3" s="557"/>
      <c r="F3" s="557"/>
      <c r="G3" s="557"/>
      <c r="H3" s="557"/>
      <c r="I3" s="3"/>
      <c r="K3" s="557" t="s">
        <v>443</v>
      </c>
      <c r="L3" s="557"/>
      <c r="M3" s="557"/>
      <c r="N3" s="557"/>
      <c r="O3" s="557"/>
      <c r="P3" s="557"/>
      <c r="Q3" s="557"/>
      <c r="R3" s="3"/>
      <c r="V3" s="2"/>
      <c r="AB3" s="142"/>
    </row>
    <row r="4" spans="1:28" s="1" customFormat="1" ht="80.099999999999994" customHeight="1" x14ac:dyDescent="0.2">
      <c r="A4" s="4"/>
      <c r="B4" s="553" t="s">
        <v>444</v>
      </c>
      <c r="C4" s="141" t="s">
        <v>445</v>
      </c>
      <c r="D4" s="143">
        <v>1</v>
      </c>
      <c r="E4" s="144"/>
      <c r="F4" s="145">
        <v>1</v>
      </c>
      <c r="G4" s="146"/>
      <c r="H4" s="146"/>
      <c r="I4" s="3"/>
      <c r="K4" s="553" t="s">
        <v>444</v>
      </c>
      <c r="L4" s="141" t="s">
        <v>445</v>
      </c>
      <c r="M4" s="143"/>
      <c r="N4" s="144"/>
      <c r="O4" s="145">
        <v>1</v>
      </c>
      <c r="P4" s="146"/>
      <c r="Q4" s="146"/>
      <c r="R4" s="3"/>
      <c r="V4" s="2"/>
      <c r="AB4" s="553"/>
    </row>
    <row r="5" spans="1:28" s="1" customFormat="1" ht="80.099999999999994" customHeight="1" x14ac:dyDescent="0.2">
      <c r="A5" s="4"/>
      <c r="B5" s="553"/>
      <c r="C5" s="141" t="s">
        <v>446</v>
      </c>
      <c r="D5" s="147"/>
      <c r="E5" s="148">
        <v>1</v>
      </c>
      <c r="F5" s="148">
        <f>1+1+1+1</f>
        <v>4</v>
      </c>
      <c r="G5" s="145"/>
      <c r="H5" s="146"/>
      <c r="I5" s="3"/>
      <c r="K5" s="553"/>
      <c r="L5" s="141" t="s">
        <v>446</v>
      </c>
      <c r="M5" s="149"/>
      <c r="N5" s="148"/>
      <c r="O5" s="148"/>
      <c r="P5" s="145">
        <f>1+1</f>
        <v>2</v>
      </c>
      <c r="Q5" s="146"/>
      <c r="R5" s="3"/>
      <c r="V5" s="2"/>
      <c r="AB5" s="553"/>
    </row>
    <row r="6" spans="1:28" s="1" customFormat="1" ht="80.099999999999994" customHeight="1" x14ac:dyDescent="0.2">
      <c r="A6" s="4"/>
      <c r="B6" s="553"/>
      <c r="C6" s="141" t="s">
        <v>447</v>
      </c>
      <c r="D6" s="150"/>
      <c r="E6" s="151">
        <f>1+1+1+1+1</f>
        <v>5</v>
      </c>
      <c r="F6" s="144">
        <f>1+1+1+1+1+1+1+1+1+1+1+1+1+1</f>
        <v>14</v>
      </c>
      <c r="G6" s="145">
        <f>1+1+1+1+1</f>
        <v>5</v>
      </c>
      <c r="H6" s="145">
        <f>1+1</f>
        <v>2</v>
      </c>
      <c r="I6" s="3"/>
      <c r="K6" s="553"/>
      <c r="L6" s="141" t="s">
        <v>447</v>
      </c>
      <c r="M6" s="152"/>
      <c r="N6" s="153"/>
      <c r="O6" s="144">
        <v>1</v>
      </c>
      <c r="P6" s="145">
        <f>1+1+1</f>
        <v>3</v>
      </c>
      <c r="Q6" s="145">
        <v>1</v>
      </c>
      <c r="R6" s="3"/>
      <c r="V6" s="2"/>
      <c r="AB6" s="553"/>
    </row>
    <row r="7" spans="1:28" s="1" customFormat="1" ht="80.099999999999994" customHeight="1" x14ac:dyDescent="0.2">
      <c r="A7" s="4"/>
      <c r="B7" s="553"/>
      <c r="C7" s="141" t="s">
        <v>448</v>
      </c>
      <c r="D7" s="150"/>
      <c r="E7" s="154"/>
      <c r="F7" s="151">
        <f>1+1</f>
        <v>2</v>
      </c>
      <c r="G7" s="144">
        <f>1+1+1+1</f>
        <v>4</v>
      </c>
      <c r="H7" s="146"/>
      <c r="I7" s="3"/>
      <c r="K7" s="553"/>
      <c r="L7" s="141" t="s">
        <v>448</v>
      </c>
      <c r="M7" s="155"/>
      <c r="N7" s="156"/>
      <c r="O7" s="153"/>
      <c r="P7" s="144"/>
      <c r="Q7" s="146"/>
      <c r="R7" s="3"/>
      <c r="V7" s="2"/>
      <c r="AB7" s="553"/>
    </row>
    <row r="8" spans="1:28" s="1" customFormat="1" ht="80.099999999999994" customHeight="1" thickBot="1" x14ac:dyDescent="0.25">
      <c r="A8" s="4"/>
      <c r="B8" s="553"/>
      <c r="C8" s="141" t="s">
        <v>449</v>
      </c>
      <c r="D8" s="157"/>
      <c r="E8" s="158">
        <v>1</v>
      </c>
      <c r="F8" s="159">
        <f>1+1</f>
        <v>2</v>
      </c>
      <c r="G8" s="160">
        <f>1+1+1</f>
        <v>3</v>
      </c>
      <c r="H8" s="160">
        <v>1</v>
      </c>
      <c r="I8" s="3"/>
      <c r="K8" s="553"/>
      <c r="L8" s="141" t="s">
        <v>449</v>
      </c>
      <c r="M8" s="161"/>
      <c r="N8" s="162"/>
      <c r="O8" s="163"/>
      <c r="P8" s="160">
        <v>1</v>
      </c>
      <c r="Q8" s="160">
        <v>1</v>
      </c>
      <c r="R8" s="3"/>
      <c r="V8" s="2"/>
      <c r="AB8" s="553"/>
    </row>
    <row r="9" spans="1:28" s="55" customFormat="1" ht="36" customHeight="1" thickTop="1" x14ac:dyDescent="0.25">
      <c r="A9" s="56"/>
      <c r="D9" s="55" t="s">
        <v>450</v>
      </c>
      <c r="E9" s="55" t="s">
        <v>451</v>
      </c>
      <c r="F9" s="55" t="s">
        <v>452</v>
      </c>
      <c r="G9" s="55" t="s">
        <v>453</v>
      </c>
      <c r="H9" s="55" t="s">
        <v>454</v>
      </c>
      <c r="M9" s="55" t="s">
        <v>450</v>
      </c>
      <c r="N9" s="55" t="s">
        <v>451</v>
      </c>
      <c r="O9" s="55" t="s">
        <v>452</v>
      </c>
      <c r="P9" s="55" t="s">
        <v>453</v>
      </c>
      <c r="Q9" s="55" t="s">
        <v>454</v>
      </c>
    </row>
    <row r="10" spans="1:28" s="1" customFormat="1" ht="24" customHeight="1" x14ac:dyDescent="0.2">
      <c r="A10" s="4"/>
      <c r="C10" s="141"/>
      <c r="D10" s="554" t="s">
        <v>455</v>
      </c>
      <c r="E10" s="554"/>
      <c r="F10" s="554"/>
      <c r="G10" s="554"/>
      <c r="H10" s="554"/>
      <c r="I10" s="3"/>
      <c r="L10" s="141"/>
      <c r="M10" s="554" t="s">
        <v>455</v>
      </c>
      <c r="N10" s="554"/>
      <c r="O10" s="554"/>
      <c r="P10" s="554"/>
      <c r="Q10" s="554"/>
      <c r="R10" s="3"/>
      <c r="V10" s="2"/>
    </row>
    <row r="13" spans="1:28" s="164" customFormat="1" ht="15.75" x14ac:dyDescent="0.25">
      <c r="B13" s="165"/>
      <c r="C13" s="166"/>
      <c r="D13" s="167"/>
      <c r="E13" s="167"/>
      <c r="F13" s="167"/>
      <c r="G13" s="168"/>
      <c r="H13" s="168"/>
      <c r="K13" s="165"/>
      <c r="L13" s="166"/>
      <c r="M13" s="555"/>
      <c r="N13" s="555"/>
      <c r="O13" s="555"/>
      <c r="P13" s="555"/>
      <c r="Q13" s="555"/>
    </row>
    <row r="14" spans="1:28" ht="18.75" x14ac:dyDescent="0.25">
      <c r="D14" s="135" t="s">
        <v>434</v>
      </c>
      <c r="E14" s="15"/>
      <c r="F14" s="15"/>
      <c r="G14" s="15"/>
      <c r="H14" s="15"/>
      <c r="I14" s="25"/>
      <c r="J14" s="15"/>
    </row>
    <row r="15" spans="1:28" ht="18.75" x14ac:dyDescent="0.25">
      <c r="D15" s="135" t="s">
        <v>435</v>
      </c>
      <c r="E15" s="15"/>
      <c r="F15" s="15"/>
      <c r="G15" s="15"/>
      <c r="H15" s="15"/>
      <c r="I15" s="25"/>
      <c r="J15" s="15"/>
    </row>
    <row r="16" spans="1:28" ht="15.75" x14ac:dyDescent="0.25">
      <c r="D16" s="15"/>
      <c r="E16" s="136"/>
      <c r="F16" s="136"/>
      <c r="G16" s="136"/>
      <c r="H16" s="136"/>
      <c r="I16" s="137"/>
      <c r="J16" s="15"/>
      <c r="K16" s="169"/>
      <c r="L16" s="169"/>
      <c r="M16" s="169"/>
      <c r="N16" s="169"/>
      <c r="O16" s="169"/>
      <c r="P16" s="169"/>
      <c r="Q16" s="169"/>
    </row>
    <row r="17" spans="4:10" ht="15.75" x14ac:dyDescent="0.25">
      <c r="D17" s="170" t="s">
        <v>436</v>
      </c>
      <c r="F17" s="138" t="s">
        <v>437</v>
      </c>
      <c r="G17" s="138"/>
      <c r="H17" s="138"/>
      <c r="I17" s="138"/>
      <c r="J17" s="15"/>
    </row>
    <row r="18" spans="4:10" ht="15.75" x14ac:dyDescent="0.25">
      <c r="D18" s="170" t="s">
        <v>438</v>
      </c>
      <c r="F18" s="138" t="s">
        <v>439</v>
      </c>
      <c r="G18" s="138"/>
      <c r="H18" s="138"/>
      <c r="I18" s="138"/>
      <c r="J18" s="15"/>
    </row>
    <row r="19" spans="4:10" ht="15.75" x14ac:dyDescent="0.25">
      <c r="D19" s="170" t="s">
        <v>326</v>
      </c>
      <c r="F19" s="139" t="s">
        <v>440</v>
      </c>
      <c r="G19" s="139"/>
      <c r="H19" s="139"/>
      <c r="I19" s="139"/>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136" customWidth="1"/>
    <col min="2" max="2" width="5.7109375" style="136" customWidth="1"/>
    <col min="3" max="3" width="4.7109375" style="136" customWidth="1"/>
    <col min="4" max="8" width="8.7109375" style="136" customWidth="1"/>
    <col min="9" max="9" width="5.7109375" style="136" customWidth="1"/>
    <col min="10" max="89" width="2.7109375" style="136" customWidth="1"/>
    <col min="90" max="16384" width="11.42578125" style="136"/>
  </cols>
  <sheetData>
    <row r="1" spans="2:34" ht="36" customHeight="1" x14ac:dyDescent="0.25"/>
    <row r="2" spans="2:34" ht="39.950000000000003" customHeight="1" x14ac:dyDescent="0.25">
      <c r="B2" s="558" t="s">
        <v>41</v>
      </c>
      <c r="C2" s="136">
        <v>5</v>
      </c>
      <c r="D2" s="227">
        <f>$C2*D$7</f>
        <v>5</v>
      </c>
      <c r="E2" s="228">
        <f t="shared" ref="D2:H6" si="0">$C2*E$7</f>
        <v>10</v>
      </c>
      <c r="F2" s="229">
        <f t="shared" si="0"/>
        <v>15</v>
      </c>
      <c r="G2" s="230">
        <f t="shared" si="0"/>
        <v>20</v>
      </c>
      <c r="H2" s="230">
        <f t="shared" si="0"/>
        <v>25</v>
      </c>
    </row>
    <row r="3" spans="2:34" ht="39.950000000000003" customHeight="1" x14ac:dyDescent="0.25">
      <c r="B3" s="558"/>
      <c r="C3" s="136">
        <v>4</v>
      </c>
      <c r="D3" s="231">
        <f t="shared" si="0"/>
        <v>4</v>
      </c>
      <c r="E3" s="227">
        <f t="shared" si="0"/>
        <v>8</v>
      </c>
      <c r="F3" s="228">
        <f t="shared" si="0"/>
        <v>12</v>
      </c>
      <c r="G3" s="229">
        <f t="shared" si="0"/>
        <v>16</v>
      </c>
      <c r="H3" s="230">
        <f t="shared" si="0"/>
        <v>20</v>
      </c>
    </row>
    <row r="4" spans="2:34" ht="39.950000000000003" customHeight="1" x14ac:dyDescent="0.25">
      <c r="B4" s="558"/>
      <c r="C4" s="136">
        <v>3</v>
      </c>
      <c r="D4" s="231">
        <f t="shared" si="0"/>
        <v>3</v>
      </c>
      <c r="E4" s="227">
        <f t="shared" si="0"/>
        <v>6</v>
      </c>
      <c r="F4" s="227">
        <f t="shared" si="0"/>
        <v>9</v>
      </c>
      <c r="G4" s="228">
        <f t="shared" si="0"/>
        <v>12</v>
      </c>
      <c r="H4" s="229">
        <f t="shared" si="0"/>
        <v>15</v>
      </c>
    </row>
    <row r="5" spans="2:34" ht="39.950000000000003" customHeight="1" x14ac:dyDescent="0.25">
      <c r="B5" s="558"/>
      <c r="C5" s="136">
        <v>2</v>
      </c>
      <c r="D5" s="231">
        <f t="shared" si="0"/>
        <v>2</v>
      </c>
      <c r="E5" s="231">
        <f t="shared" si="0"/>
        <v>4</v>
      </c>
      <c r="F5" s="227">
        <f t="shared" si="0"/>
        <v>6</v>
      </c>
      <c r="G5" s="227">
        <f t="shared" si="0"/>
        <v>8</v>
      </c>
      <c r="H5" s="228">
        <f t="shared" si="0"/>
        <v>10</v>
      </c>
    </row>
    <row r="6" spans="2:34" ht="39.950000000000003" customHeight="1" x14ac:dyDescent="0.25">
      <c r="B6" s="558"/>
      <c r="C6" s="136">
        <v>1</v>
      </c>
      <c r="D6" s="231">
        <f t="shared" si="0"/>
        <v>1</v>
      </c>
      <c r="E6" s="231">
        <f t="shared" si="0"/>
        <v>2</v>
      </c>
      <c r="F6" s="231">
        <f t="shared" si="0"/>
        <v>3</v>
      </c>
      <c r="G6" s="227">
        <f t="shared" si="0"/>
        <v>4</v>
      </c>
      <c r="H6" s="227">
        <f t="shared" si="0"/>
        <v>5</v>
      </c>
    </row>
    <row r="7" spans="2:34" ht="24" customHeight="1" x14ac:dyDescent="0.25">
      <c r="D7" s="136">
        <v>1</v>
      </c>
      <c r="E7" s="136">
        <v>2</v>
      </c>
      <c r="F7" s="136">
        <v>3</v>
      </c>
      <c r="G7" s="136">
        <v>4</v>
      </c>
      <c r="H7" s="136">
        <v>5</v>
      </c>
    </row>
    <row r="8" spans="2:34" ht="9.9499999999999993" customHeight="1" x14ac:dyDescent="0.25">
      <c r="D8" s="559" t="s">
        <v>40</v>
      </c>
      <c r="E8" s="559"/>
      <c r="F8" s="559"/>
      <c r="G8" s="559"/>
      <c r="H8" s="559"/>
      <c r="J8" s="232"/>
      <c r="K8" s="232"/>
      <c r="L8" s="232"/>
      <c r="M8" s="232"/>
      <c r="N8" s="233"/>
      <c r="O8" s="233"/>
      <c r="P8" s="233"/>
      <c r="Q8" s="233"/>
      <c r="R8" s="233"/>
      <c r="S8" s="234"/>
      <c r="T8" s="234"/>
      <c r="U8" s="234"/>
      <c r="V8" s="234"/>
      <c r="W8" s="234"/>
      <c r="X8" s="235"/>
      <c r="Y8" s="235"/>
      <c r="Z8" s="235"/>
      <c r="AA8" s="235"/>
      <c r="AB8" s="235"/>
      <c r="AC8" s="236"/>
      <c r="AD8" s="236"/>
      <c r="AE8" s="236"/>
      <c r="AF8" s="236"/>
      <c r="AG8" s="236"/>
      <c r="AH8" s="236"/>
    </row>
    <row r="9" spans="2:34" x14ac:dyDescent="0.25">
      <c r="D9" s="559"/>
      <c r="E9" s="559"/>
      <c r="F9" s="559"/>
      <c r="G9" s="559"/>
      <c r="H9" s="559"/>
      <c r="J9" s="237">
        <v>1</v>
      </c>
      <c r="K9" s="237">
        <v>2</v>
      </c>
      <c r="L9" s="237">
        <v>3</v>
      </c>
      <c r="M9" s="237">
        <v>4</v>
      </c>
      <c r="N9" s="237">
        <v>5</v>
      </c>
      <c r="O9" s="237">
        <v>6</v>
      </c>
      <c r="P9" s="237">
        <v>7</v>
      </c>
      <c r="Q9" s="237">
        <v>8</v>
      </c>
      <c r="R9" s="237">
        <v>9</v>
      </c>
      <c r="S9" s="237">
        <v>10</v>
      </c>
      <c r="T9" s="237">
        <v>11</v>
      </c>
      <c r="U9" s="237">
        <v>12</v>
      </c>
      <c r="V9" s="237">
        <v>13</v>
      </c>
      <c r="W9" s="237">
        <v>14</v>
      </c>
      <c r="X9" s="237">
        <v>15</v>
      </c>
      <c r="Y9" s="237">
        <v>16</v>
      </c>
      <c r="Z9" s="237">
        <v>17</v>
      </c>
      <c r="AA9" s="237">
        <v>18</v>
      </c>
      <c r="AB9" s="237">
        <v>19</v>
      </c>
      <c r="AC9" s="237">
        <v>20</v>
      </c>
      <c r="AD9" s="237">
        <v>21</v>
      </c>
      <c r="AE9" s="237">
        <v>22</v>
      </c>
      <c r="AF9" s="237">
        <v>23</v>
      </c>
      <c r="AG9" s="237">
        <v>24</v>
      </c>
      <c r="AH9" s="237">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2:N23"/>
  <sheetViews>
    <sheetView showGridLines="0" topLeftCell="A7"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63" t="s">
        <v>457</v>
      </c>
      <c r="D3" s="564"/>
      <c r="E3" s="564"/>
      <c r="F3" s="567" t="s">
        <v>40</v>
      </c>
      <c r="G3" s="567"/>
      <c r="H3" s="567"/>
      <c r="I3" s="567"/>
      <c r="J3" s="568"/>
      <c r="L3" s="171"/>
      <c r="M3" s="569" t="s">
        <v>470</v>
      </c>
      <c r="N3" s="570"/>
    </row>
    <row r="4" spans="3:14" ht="27.75" customHeight="1" thickBot="1" x14ac:dyDescent="0.3">
      <c r="C4" s="565"/>
      <c r="D4" s="566"/>
      <c r="E4" s="566"/>
      <c r="F4" s="238">
        <v>1</v>
      </c>
      <c r="G4" s="238">
        <v>2</v>
      </c>
      <c r="H4" s="238">
        <v>3</v>
      </c>
      <c r="I4" s="238">
        <v>4</v>
      </c>
      <c r="J4" s="239">
        <v>5</v>
      </c>
      <c r="L4" s="171"/>
      <c r="M4" s="571"/>
      <c r="N4" s="572"/>
    </row>
    <row r="5" spans="3:14" ht="24.75" customHeight="1" thickTop="1" x14ac:dyDescent="0.25">
      <c r="C5" s="565"/>
      <c r="D5" s="566"/>
      <c r="E5" s="566"/>
      <c r="F5" s="240" t="s">
        <v>462</v>
      </c>
      <c r="G5" s="240" t="s">
        <v>463</v>
      </c>
      <c r="H5" s="240" t="s">
        <v>464</v>
      </c>
      <c r="I5" s="240" t="s">
        <v>465</v>
      </c>
      <c r="J5" s="241" t="s">
        <v>466</v>
      </c>
      <c r="L5" s="573" t="s">
        <v>482</v>
      </c>
      <c r="M5" s="242" t="s">
        <v>483</v>
      </c>
      <c r="N5" s="243" t="s">
        <v>484</v>
      </c>
    </row>
    <row r="6" spans="3:14" ht="21.75" customHeight="1" x14ac:dyDescent="0.25">
      <c r="C6" s="576" t="s">
        <v>41</v>
      </c>
      <c r="D6" s="244">
        <v>1</v>
      </c>
      <c r="E6" s="245" t="s">
        <v>473</v>
      </c>
      <c r="F6" s="242" t="s">
        <v>406</v>
      </c>
      <c r="G6" s="242" t="s">
        <v>406</v>
      </c>
      <c r="H6" s="242" t="s">
        <v>407</v>
      </c>
      <c r="I6" s="242" t="s">
        <v>408</v>
      </c>
      <c r="J6" s="243" t="s">
        <v>408</v>
      </c>
      <c r="L6" s="574"/>
      <c r="M6" s="242" t="s">
        <v>488</v>
      </c>
      <c r="N6" s="243" t="s">
        <v>489</v>
      </c>
    </row>
    <row r="7" spans="3:14" ht="24" customHeight="1" x14ac:dyDescent="0.25">
      <c r="C7" s="576"/>
      <c r="D7" s="244">
        <v>2</v>
      </c>
      <c r="E7" s="245" t="s">
        <v>478</v>
      </c>
      <c r="F7" s="242" t="s">
        <v>406</v>
      </c>
      <c r="G7" s="242" t="s">
        <v>406</v>
      </c>
      <c r="H7" s="242" t="s">
        <v>407</v>
      </c>
      <c r="I7" s="242" t="s">
        <v>408</v>
      </c>
      <c r="J7" s="243" t="s">
        <v>409</v>
      </c>
      <c r="L7" s="574"/>
      <c r="M7" s="242" t="s">
        <v>496</v>
      </c>
      <c r="N7" s="243" t="s">
        <v>497</v>
      </c>
    </row>
    <row r="8" spans="3:14" ht="24.75" customHeight="1" thickBot="1" x14ac:dyDescent="0.3">
      <c r="C8" s="576"/>
      <c r="D8" s="244">
        <v>3</v>
      </c>
      <c r="E8" s="245" t="s">
        <v>487</v>
      </c>
      <c r="F8" s="242" t="s">
        <v>406</v>
      </c>
      <c r="G8" s="242" t="s">
        <v>407</v>
      </c>
      <c r="H8" s="242" t="s">
        <v>408</v>
      </c>
      <c r="I8" s="242" t="s">
        <v>409</v>
      </c>
      <c r="J8" s="243" t="s">
        <v>409</v>
      </c>
      <c r="L8" s="575"/>
      <c r="M8" s="246" t="s">
        <v>502</v>
      </c>
      <c r="N8" s="247" t="s">
        <v>497</v>
      </c>
    </row>
    <row r="9" spans="3:14" ht="24" customHeight="1" thickTop="1" thickBot="1" x14ac:dyDescent="0.3">
      <c r="C9" s="576"/>
      <c r="D9" s="244">
        <v>4</v>
      </c>
      <c r="E9" s="245" t="s">
        <v>492</v>
      </c>
      <c r="F9" s="242" t="s">
        <v>407</v>
      </c>
      <c r="G9" s="242" t="s">
        <v>408</v>
      </c>
      <c r="H9" s="242" t="s">
        <v>408</v>
      </c>
      <c r="I9" s="242" t="s">
        <v>409</v>
      </c>
      <c r="J9" s="243" t="s">
        <v>409</v>
      </c>
      <c r="L9" s="171"/>
      <c r="M9" s="171"/>
      <c r="N9" s="171"/>
    </row>
    <row r="10" spans="3:14" ht="42" customHeight="1" thickTop="1" thickBot="1" x14ac:dyDescent="0.3">
      <c r="C10" s="577"/>
      <c r="D10" s="248">
        <v>5</v>
      </c>
      <c r="E10" s="249" t="s">
        <v>500</v>
      </c>
      <c r="F10" s="246" t="s">
        <v>408</v>
      </c>
      <c r="G10" s="246" t="s">
        <v>408</v>
      </c>
      <c r="H10" s="246" t="s">
        <v>409</v>
      </c>
      <c r="I10" s="246" t="s">
        <v>409</v>
      </c>
      <c r="J10" s="247" t="s">
        <v>409</v>
      </c>
      <c r="L10" s="578" t="s">
        <v>506</v>
      </c>
      <c r="M10" s="250" t="s">
        <v>507</v>
      </c>
      <c r="N10" s="251" t="s">
        <v>508</v>
      </c>
    </row>
    <row r="11" spans="3:14" ht="60" x14ac:dyDescent="0.25">
      <c r="L11" s="579"/>
      <c r="M11" s="252" t="s">
        <v>509</v>
      </c>
      <c r="N11" s="253" t="s">
        <v>510</v>
      </c>
    </row>
    <row r="12" spans="3:14" ht="53.25" customHeight="1" x14ac:dyDescent="0.25">
      <c r="L12" s="579"/>
      <c r="M12" s="252" t="s">
        <v>511</v>
      </c>
      <c r="N12" s="253" t="s">
        <v>512</v>
      </c>
    </row>
    <row r="13" spans="3:14" ht="51.75" customHeight="1" thickBot="1" x14ac:dyDescent="0.3">
      <c r="L13" s="580"/>
      <c r="M13" s="254" t="s">
        <v>484</v>
      </c>
      <c r="N13" s="255" t="s">
        <v>513</v>
      </c>
    </row>
    <row r="14" spans="3:14" ht="15.75" thickTop="1" x14ac:dyDescent="0.25"/>
    <row r="17" spans="7:9" ht="15.75" thickBot="1" x14ac:dyDescent="0.3"/>
    <row r="18" spans="7:9" ht="31.5" customHeight="1" thickBot="1" x14ac:dyDescent="0.3">
      <c r="G18" s="560" t="s">
        <v>461</v>
      </c>
      <c r="H18" s="561"/>
      <c r="I18" s="562"/>
    </row>
    <row r="19" spans="7:9" ht="29.25" customHeight="1" x14ac:dyDescent="0.25">
      <c r="G19" s="256">
        <v>1</v>
      </c>
      <c r="H19" s="257" t="s">
        <v>471</v>
      </c>
      <c r="I19" s="258" t="s">
        <v>472</v>
      </c>
    </row>
    <row r="20" spans="7:9" ht="25.5" customHeight="1" x14ac:dyDescent="0.25">
      <c r="G20" s="259">
        <v>2</v>
      </c>
      <c r="H20" s="260" t="s">
        <v>476</v>
      </c>
      <c r="I20" s="261" t="s">
        <v>477</v>
      </c>
    </row>
    <row r="21" spans="7:9" ht="24" customHeight="1" x14ac:dyDescent="0.25">
      <c r="G21" s="262">
        <v>3</v>
      </c>
      <c r="H21" s="170" t="s">
        <v>485</v>
      </c>
      <c r="I21" s="263" t="s">
        <v>486</v>
      </c>
    </row>
    <row r="22" spans="7:9" ht="24.75" customHeight="1" x14ac:dyDescent="0.25">
      <c r="G22" s="259">
        <v>4</v>
      </c>
      <c r="H22" s="260" t="s">
        <v>490</v>
      </c>
      <c r="I22" s="261" t="s">
        <v>491</v>
      </c>
    </row>
    <row r="23" spans="7:9" ht="26.25" customHeight="1" thickBot="1" x14ac:dyDescent="0.3">
      <c r="G23" s="264">
        <v>5</v>
      </c>
      <c r="H23" s="265" t="s">
        <v>498</v>
      </c>
      <c r="I23" s="266" t="s">
        <v>499</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opLeftCell="V1" zoomScale="60" zoomScaleNormal="60" zoomScaleSheetLayoutView="55" workbookViewId="0">
      <selection activeCell="X1" sqref="X1:Y1048576"/>
    </sheetView>
  </sheetViews>
  <sheetFormatPr baseColWidth="10" defaultColWidth="11.42578125" defaultRowHeight="12" x14ac:dyDescent="0.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47.85546875" style="1" customWidth="1"/>
    <col min="21" max="21" width="19.28515625" style="2" bestFit="1" customWidth="1"/>
    <col min="22" max="22" width="20.85546875" style="1" bestFit="1" customWidth="1"/>
    <col min="23" max="23" width="99.28515625" style="1" customWidth="1"/>
    <col min="24" max="24" width="13.5703125" style="1" hidden="1" customWidth="1"/>
    <col min="25" max="25" width="50.85546875" style="1" hidden="1" customWidth="1"/>
    <col min="26" max="26" width="13.5703125" style="1" hidden="1" customWidth="1"/>
    <col min="27" max="27" width="62.7109375" style="1" hidden="1" customWidth="1"/>
    <col min="28" max="16384" width="11.42578125" style="1"/>
  </cols>
  <sheetData>
    <row r="1" spans="2:27" ht="21" x14ac:dyDescent="0.35">
      <c r="B1" s="391" t="s">
        <v>303</v>
      </c>
      <c r="C1" s="391"/>
      <c r="D1" s="391"/>
      <c r="E1" s="391"/>
      <c r="F1" s="391"/>
      <c r="G1" s="391"/>
      <c r="H1" s="391"/>
      <c r="I1" s="391"/>
      <c r="J1" s="391"/>
      <c r="K1" s="391"/>
      <c r="L1" s="391"/>
      <c r="M1" s="391"/>
      <c r="N1" s="391"/>
      <c r="O1" s="391"/>
      <c r="P1" s="391"/>
      <c r="Q1" s="391"/>
      <c r="R1" s="391"/>
      <c r="S1" s="391"/>
      <c r="T1" s="391"/>
      <c r="U1" s="391"/>
    </row>
    <row r="2" spans="2:27" ht="21" customHeight="1" x14ac:dyDescent="0.35">
      <c r="B2" s="391" t="s">
        <v>304</v>
      </c>
      <c r="C2" s="391"/>
      <c r="D2" s="391"/>
      <c r="E2" s="391"/>
      <c r="F2" s="391"/>
      <c r="G2" s="391"/>
      <c r="H2" s="391"/>
      <c r="I2" s="391"/>
      <c r="J2" s="391"/>
      <c r="K2" s="391"/>
      <c r="L2" s="391"/>
      <c r="M2" s="391"/>
      <c r="N2" s="391"/>
      <c r="O2" s="391"/>
      <c r="P2" s="391"/>
      <c r="Q2" s="391"/>
      <c r="R2" s="391"/>
      <c r="S2" s="391"/>
      <c r="T2" s="391"/>
      <c r="U2" s="391"/>
    </row>
    <row r="3" spans="2:27" ht="15.75" customHeight="1" x14ac:dyDescent="0.35">
      <c r="D3" s="36"/>
      <c r="E3" s="36"/>
      <c r="F3" s="36"/>
      <c r="G3" s="36"/>
      <c r="H3" s="37"/>
      <c r="I3" s="36"/>
      <c r="J3" s="36"/>
      <c r="K3" s="36"/>
      <c r="L3" s="36"/>
    </row>
    <row r="4" spans="2:27" s="15" customFormat="1" ht="50.25" customHeight="1" x14ac:dyDescent="0.25">
      <c r="D4" s="60" t="s">
        <v>65</v>
      </c>
      <c r="E4" s="449" t="s">
        <v>305</v>
      </c>
      <c r="F4" s="449"/>
      <c r="G4" s="449"/>
      <c r="H4" s="449"/>
      <c r="I4" s="449"/>
      <c r="J4" s="449"/>
      <c r="K4" s="449"/>
      <c r="L4" s="449"/>
      <c r="M4" s="449"/>
      <c r="N4" s="449"/>
      <c r="O4" s="449"/>
      <c r="P4" s="449"/>
      <c r="Q4" s="450" t="s">
        <v>63</v>
      </c>
      <c r="R4" s="450"/>
      <c r="S4" s="451">
        <v>2024</v>
      </c>
      <c r="T4" s="451"/>
      <c r="U4" s="451"/>
    </row>
    <row r="5" spans="2:27" s="15" customFormat="1" ht="81.75" customHeight="1" x14ac:dyDescent="0.25">
      <c r="D5" s="60" t="s">
        <v>62</v>
      </c>
      <c r="E5" s="452" t="s">
        <v>306</v>
      </c>
      <c r="F5" s="452"/>
      <c r="G5" s="452"/>
      <c r="H5" s="452"/>
      <c r="I5" s="452"/>
      <c r="J5" s="452"/>
      <c r="K5" s="452"/>
      <c r="L5" s="452"/>
      <c r="M5" s="452"/>
      <c r="N5" s="452"/>
      <c r="O5" s="452"/>
      <c r="P5" s="452"/>
      <c r="Q5" s="452"/>
      <c r="R5" s="452"/>
      <c r="S5" s="452"/>
      <c r="T5" s="452"/>
      <c r="U5" s="452"/>
    </row>
    <row r="6" spans="2:27" s="15" customFormat="1" ht="15" x14ac:dyDescent="0.25">
      <c r="B6" s="34"/>
      <c r="C6" s="34"/>
      <c r="H6" s="33"/>
      <c r="I6" s="25"/>
      <c r="J6" s="25"/>
      <c r="O6" s="33"/>
      <c r="P6" s="33"/>
      <c r="U6" s="33"/>
    </row>
    <row r="7" spans="2:27" s="25" customFormat="1" ht="30" customHeight="1" x14ac:dyDescent="0.25">
      <c r="B7" s="437" t="s">
        <v>60</v>
      </c>
      <c r="C7" s="437" t="s">
        <v>59</v>
      </c>
      <c r="D7" s="437" t="s">
        <v>58</v>
      </c>
      <c r="E7" s="440" t="s">
        <v>57</v>
      </c>
      <c r="F7" s="437" t="s">
        <v>56</v>
      </c>
      <c r="G7" s="437"/>
      <c r="H7" s="438" t="s">
        <v>51</v>
      </c>
      <c r="I7" s="441" t="s">
        <v>55</v>
      </c>
      <c r="J7" s="443" t="s">
        <v>54</v>
      </c>
      <c r="K7" s="444"/>
      <c r="L7" s="445" t="s">
        <v>53</v>
      </c>
      <c r="M7" s="437" t="s">
        <v>52</v>
      </c>
      <c r="N7" s="437"/>
      <c r="O7" s="438" t="s">
        <v>51</v>
      </c>
      <c r="P7" s="440" t="s">
        <v>50</v>
      </c>
      <c r="Q7" s="437" t="s">
        <v>49</v>
      </c>
      <c r="R7" s="453" t="s">
        <v>48</v>
      </c>
      <c r="S7" s="437" t="s">
        <v>307</v>
      </c>
      <c r="T7" s="441" t="s">
        <v>46</v>
      </c>
      <c r="U7" s="437" t="s">
        <v>45</v>
      </c>
      <c r="V7" s="436" t="s">
        <v>606</v>
      </c>
      <c r="W7" s="436"/>
      <c r="X7" s="419" t="s">
        <v>640</v>
      </c>
      <c r="Y7" s="419"/>
      <c r="Z7" s="419" t="s">
        <v>639</v>
      </c>
      <c r="AA7" s="419"/>
    </row>
    <row r="8" spans="2:27" s="25" customFormat="1" ht="73.5" customHeight="1" x14ac:dyDescent="0.25">
      <c r="B8" s="437"/>
      <c r="C8" s="437"/>
      <c r="D8" s="437"/>
      <c r="E8" s="440"/>
      <c r="F8" s="299" t="s">
        <v>41</v>
      </c>
      <c r="G8" s="299" t="s">
        <v>40</v>
      </c>
      <c r="H8" s="439"/>
      <c r="I8" s="442"/>
      <c r="J8" s="300" t="s">
        <v>43</v>
      </c>
      <c r="K8" s="301" t="s">
        <v>42</v>
      </c>
      <c r="L8" s="446"/>
      <c r="M8" s="302" t="s">
        <v>41</v>
      </c>
      <c r="N8" s="302" t="s">
        <v>40</v>
      </c>
      <c r="O8" s="439"/>
      <c r="P8" s="440"/>
      <c r="Q8" s="437"/>
      <c r="R8" s="453"/>
      <c r="S8" s="437"/>
      <c r="T8" s="442"/>
      <c r="U8" s="437"/>
      <c r="V8" s="41" t="s">
        <v>583</v>
      </c>
      <c r="W8" s="41" t="s">
        <v>39</v>
      </c>
      <c r="X8" s="26" t="s">
        <v>583</v>
      </c>
      <c r="Y8" s="26" t="s">
        <v>39</v>
      </c>
      <c r="Z8" s="26" t="s">
        <v>583</v>
      </c>
      <c r="AA8" s="26" t="s">
        <v>39</v>
      </c>
    </row>
    <row r="9" spans="2:27" s="15" customFormat="1" ht="409.5" x14ac:dyDescent="0.25">
      <c r="B9" s="72" t="s">
        <v>308</v>
      </c>
      <c r="C9" s="72" t="s">
        <v>309</v>
      </c>
      <c r="D9" s="72" t="s">
        <v>310</v>
      </c>
      <c r="E9" s="19" t="s">
        <v>97</v>
      </c>
      <c r="F9" s="303">
        <v>3</v>
      </c>
      <c r="G9" s="303">
        <v>5</v>
      </c>
      <c r="H9" s="20" t="str">
        <f>INDEX([2]Listas!$L$4:$P$8,F9,G9)</f>
        <v>EXTREMA</v>
      </c>
      <c r="I9" s="72" t="s">
        <v>311</v>
      </c>
      <c r="J9" s="19" t="s">
        <v>12</v>
      </c>
      <c r="K9" s="44" t="str">
        <f>IF('[2]Evaluación de Controles'!F12="X","Probabilidad",IF('[2]Evaluación de Controles'!H12="X","Impacto",))</f>
        <v>Probabilidad</v>
      </c>
      <c r="L9" s="303">
        <f>+'[2]Evaluación de Controles'!X12</f>
        <v>60</v>
      </c>
      <c r="M9" s="303">
        <f>IF('[2]Evaluación de Controles'!F12="X",IF(L9&gt;75,IF(F9&gt;2,F9-2,IF(F9&gt;1,F9-1,F9)),IF(L9&gt;50,IF(F9&gt;1,F9-1,F9),F9)),F9)</f>
        <v>2</v>
      </c>
      <c r="N9" s="303">
        <f>IF('[2]Evaluación de Controles'!H12="X",IF(L9&gt;75,IF(G9&gt;2,G9-2,IF(G9&gt;1,G9-1,G9)),IF(L9&gt;50,IF(G9&gt;1,G9-1,G9),G9)),G9)</f>
        <v>5</v>
      </c>
      <c r="O9" s="20" t="str">
        <f>INDEX([2]Listas!$L$4:$P$8,M9,N9)</f>
        <v>EXTREMA</v>
      </c>
      <c r="P9" s="304" t="s">
        <v>141</v>
      </c>
      <c r="Q9" s="72" t="s">
        <v>312</v>
      </c>
      <c r="R9" s="19" t="s">
        <v>313</v>
      </c>
      <c r="S9" s="303" t="s">
        <v>314</v>
      </c>
      <c r="T9" s="72" t="s">
        <v>315</v>
      </c>
      <c r="U9" s="72" t="s">
        <v>316</v>
      </c>
      <c r="V9" s="305">
        <v>1</v>
      </c>
      <c r="W9" s="314" t="s">
        <v>720</v>
      </c>
      <c r="X9" s="344"/>
      <c r="Y9" s="72"/>
      <c r="Z9" s="344"/>
      <c r="AA9" s="308"/>
    </row>
    <row r="10" spans="2:27" s="15" customFormat="1" ht="408.75" customHeight="1" x14ac:dyDescent="0.25">
      <c r="B10" s="72" t="s">
        <v>317</v>
      </c>
      <c r="C10" s="72" t="s">
        <v>318</v>
      </c>
      <c r="D10" s="72" t="s">
        <v>319</v>
      </c>
      <c r="E10" s="19" t="s">
        <v>73</v>
      </c>
      <c r="F10" s="303">
        <v>1</v>
      </c>
      <c r="G10" s="303">
        <v>5</v>
      </c>
      <c r="H10" s="20" t="str">
        <f>INDEX([2]Listas!$L$4:$P$8,F10,G10)</f>
        <v>ALTA</v>
      </c>
      <c r="I10" s="72" t="s">
        <v>320</v>
      </c>
      <c r="J10" s="19" t="s">
        <v>12</v>
      </c>
      <c r="K10" s="44" t="str">
        <f>IF('[2]Evaluación de Controles'!F13="X","Probabilidad",IF('[2]Evaluación de Controles'!H13="X","Impacto",))</f>
        <v>Probabilidad</v>
      </c>
      <c r="L10" s="303">
        <f>+'[2]Evaluación de Controles'!X13</f>
        <v>20</v>
      </c>
      <c r="M10" s="303">
        <f>IF('[2]Evaluación de Controles'!F13="X",IF(L10&gt;75,IF(F10&gt;2,F10-2,IF(F10&gt;1,F10-1,F10)),IF(L10&gt;50,IF(F10&gt;1,F10-1,F10),F10)),F10)</f>
        <v>1</v>
      </c>
      <c r="N10" s="303">
        <f>IF('[2]Evaluación de Controles'!H13="X",IF(L10&gt;75,IF(G10&gt;2,G10-2,IF(G10&gt;1,G10-1,G10)),IF(L10&gt;50,IF(G10&gt;1,G10-1,G10),G10)),G10)</f>
        <v>5</v>
      </c>
      <c r="O10" s="20" t="str">
        <f>INDEX([2]Listas!$L$4:$P$8,M10,N10)</f>
        <v>ALTA</v>
      </c>
      <c r="P10" s="19" t="s">
        <v>141</v>
      </c>
      <c r="Q10" s="72" t="s">
        <v>321</v>
      </c>
      <c r="R10" s="19" t="s">
        <v>229</v>
      </c>
      <c r="S10" s="303" t="s">
        <v>314</v>
      </c>
      <c r="T10" s="72" t="s">
        <v>322</v>
      </c>
      <c r="U10" s="72" t="s">
        <v>323</v>
      </c>
      <c r="V10" s="305">
        <v>1</v>
      </c>
      <c r="W10" s="314" t="s">
        <v>721</v>
      </c>
      <c r="X10" s="344"/>
      <c r="Y10" s="72"/>
      <c r="Z10" s="344"/>
      <c r="AA10" s="308"/>
    </row>
    <row r="11" spans="2:27" s="15" customFormat="1" ht="118.5" hidden="1" customHeight="1" x14ac:dyDescent="0.25">
      <c r="B11" s="17"/>
      <c r="C11" s="22"/>
      <c r="D11" s="17"/>
      <c r="E11" s="18"/>
      <c r="F11" s="17"/>
      <c r="G11" s="17"/>
      <c r="H11" s="20"/>
      <c r="I11" s="21"/>
      <c r="J11" s="19"/>
      <c r="K11" s="44"/>
      <c r="L11" s="17"/>
      <c r="M11" s="17"/>
      <c r="N11" s="17"/>
      <c r="O11" s="20"/>
      <c r="P11" s="69"/>
      <c r="Q11" s="17"/>
      <c r="R11" s="18"/>
      <c r="S11" s="17"/>
      <c r="T11" s="17"/>
      <c r="U11" s="17"/>
      <c r="V11" s="71"/>
      <c r="W11" s="71"/>
    </row>
    <row r="12" spans="2:27" s="15" customFormat="1" ht="118.5" hidden="1" customHeight="1" x14ac:dyDescent="0.25">
      <c r="B12" s="17"/>
      <c r="C12" s="22"/>
      <c r="D12" s="17"/>
      <c r="E12" s="18"/>
      <c r="F12" s="17"/>
      <c r="G12" s="17"/>
      <c r="H12" s="20"/>
      <c r="I12" s="21"/>
      <c r="J12" s="19"/>
      <c r="K12" s="44"/>
      <c r="L12" s="17"/>
      <c r="M12" s="17"/>
      <c r="N12" s="17"/>
      <c r="O12" s="20"/>
      <c r="P12" s="69"/>
      <c r="Q12" s="17"/>
      <c r="R12" s="18"/>
      <c r="S12" s="17"/>
      <c r="T12" s="17"/>
      <c r="U12" s="17"/>
      <c r="V12" s="71"/>
      <c r="W12" s="71"/>
    </row>
    <row r="13" spans="2:27" x14ac:dyDescent="0.2">
      <c r="C13" s="14"/>
      <c r="L13" s="8"/>
    </row>
    <row r="14" spans="2:27" x14ac:dyDescent="0.2">
      <c r="B14" s="9"/>
      <c r="C14" s="9"/>
      <c r="D14" s="9"/>
      <c r="E14" s="9"/>
      <c r="F14" s="412" t="s">
        <v>6</v>
      </c>
      <c r="G14" s="412"/>
      <c r="H14" s="7">
        <f>COUNTIF(H9:H10,"BAJA")</f>
        <v>0</v>
      </c>
      <c r="L14" s="8"/>
      <c r="M14" s="412" t="s">
        <v>6</v>
      </c>
      <c r="N14" s="412"/>
      <c r="O14" s="7">
        <f>COUNTIF(O9:O10,"BAJA")</f>
        <v>0</v>
      </c>
    </row>
    <row r="15" spans="2:27" ht="12" customHeight="1" x14ac:dyDescent="0.2">
      <c r="B15" s="447"/>
      <c r="C15" s="447"/>
      <c r="D15" s="447"/>
      <c r="E15" s="448"/>
      <c r="F15" s="434" t="s">
        <v>5</v>
      </c>
      <c r="G15" s="435"/>
      <c r="H15" s="7">
        <f>COUNTIF(H9:H10,"MODERADA")</f>
        <v>0</v>
      </c>
      <c r="L15" s="9"/>
      <c r="M15" s="434" t="s">
        <v>5</v>
      </c>
      <c r="N15" s="435"/>
      <c r="O15" s="7">
        <f>COUNTIF(O9:O10,"MODERADA")</f>
        <v>0</v>
      </c>
    </row>
    <row r="16" spans="2:27" x14ac:dyDescent="0.2">
      <c r="F16" s="434" t="s">
        <v>4</v>
      </c>
      <c r="G16" s="435"/>
      <c r="H16" s="7">
        <f>COUNTIF(H9:H10,"ALTA")</f>
        <v>1</v>
      </c>
      <c r="M16" s="434" t="s">
        <v>4</v>
      </c>
      <c r="N16" s="435"/>
      <c r="O16" s="7">
        <f>COUNTIF(O9:O10,"ALTA")</f>
        <v>1</v>
      </c>
      <c r="P16" s="1"/>
      <c r="U16" s="1"/>
    </row>
    <row r="17" spans="2:21" x14ac:dyDescent="0.2">
      <c r="F17" s="434" t="s">
        <v>1</v>
      </c>
      <c r="G17" s="435"/>
      <c r="H17" s="7">
        <f>COUNTIF(H9:H10,"EXTREMA")</f>
        <v>1</v>
      </c>
      <c r="M17" s="434" t="s">
        <v>1</v>
      </c>
      <c r="N17" s="435"/>
      <c r="O17" s="7">
        <f>COUNTIF(O9:O10,"EXTREMA")</f>
        <v>1</v>
      </c>
      <c r="P17" s="1"/>
      <c r="U17" s="1"/>
    </row>
    <row r="18" spans="2:21" x14ac:dyDescent="0.2">
      <c r="B18" s="1" t="s">
        <v>324</v>
      </c>
      <c r="D18" s="1" t="s">
        <v>325</v>
      </c>
      <c r="L18" s="1" t="s">
        <v>0</v>
      </c>
      <c r="O18" s="1"/>
      <c r="P18" s="1"/>
      <c r="U18" s="1"/>
    </row>
    <row r="19" spans="2:21" ht="15.75" x14ac:dyDescent="0.2">
      <c r="B19" s="11" t="s">
        <v>3</v>
      </c>
      <c r="D19" s="10" t="s">
        <v>2</v>
      </c>
      <c r="O19" s="1"/>
      <c r="P19" s="1"/>
      <c r="U19" s="1"/>
    </row>
    <row r="20" spans="2:21" x14ac:dyDescent="0.2">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sheetData>
  <mergeCells count="35">
    <mergeCell ref="X7:Y7"/>
    <mergeCell ref="Z7:AA7"/>
    <mergeCell ref="B1:U1"/>
    <mergeCell ref="B2:U2"/>
    <mergeCell ref="E4:P4"/>
    <mergeCell ref="Q4:R4"/>
    <mergeCell ref="S4:U4"/>
    <mergeCell ref="E5:U5"/>
    <mergeCell ref="Q7:Q8"/>
    <mergeCell ref="R7:R8"/>
    <mergeCell ref="S7:S8"/>
    <mergeCell ref="T7:T8"/>
    <mergeCell ref="U7:U8"/>
    <mergeCell ref="B7:B8"/>
    <mergeCell ref="C7:C8"/>
    <mergeCell ref="D7:D8"/>
    <mergeCell ref="E7:E8"/>
    <mergeCell ref="F7:G7"/>
    <mergeCell ref="F16:G16"/>
    <mergeCell ref="M16:N16"/>
    <mergeCell ref="F14:G14"/>
    <mergeCell ref="M14:N14"/>
    <mergeCell ref="B15:E15"/>
    <mergeCell ref="F15:G15"/>
    <mergeCell ref="M15:N15"/>
    <mergeCell ref="F17:G17"/>
    <mergeCell ref="M17:N17"/>
    <mergeCell ref="V7:W7"/>
    <mergeCell ref="M7:N7"/>
    <mergeCell ref="O7:O8"/>
    <mergeCell ref="P7:P8"/>
    <mergeCell ref="H7:H8"/>
    <mergeCell ref="I7:I8"/>
    <mergeCell ref="J7:K7"/>
    <mergeCell ref="L7:L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0" priority="16" operator="equal">
      <formula>"EXTREMA"</formula>
    </cfRule>
    <cfRule type="cellIs" dxfId="249" priority="17" operator="equal">
      <formula>"ALTA"</formula>
    </cfRule>
  </conditionalFormatting>
  <conditionalFormatting sqref="H3 O3 H13:H1048576 O13:O1048576">
    <cfRule type="cellIs" dxfId="248" priority="18" operator="equal">
      <formula>"MODERADA"</formula>
    </cfRule>
    <cfRule type="cellIs" dxfId="247" priority="19" operator="equal">
      <formula>"BAJA"</formula>
    </cfRule>
  </conditionalFormatting>
  <conditionalFormatting sqref="H6:H8 O6:O8">
    <cfRule type="cellIs" dxfId="246" priority="9" operator="equal">
      <formula>"MODERADA"</formula>
    </cfRule>
    <cfRule type="cellIs" dxfId="245" priority="10" operator="equal">
      <formula>"BAJA"</formula>
    </cfRule>
  </conditionalFormatting>
  <conditionalFormatting sqref="H7:H8 O7:O8">
    <cfRule type="cellIs" dxfId="244" priority="7" operator="equal">
      <formula>"EXTREMA"</formula>
    </cfRule>
    <cfRule type="cellIs" dxfId="243" priority="8" operator="equal">
      <formula>"ALTA"</formula>
    </cfRule>
  </conditionalFormatting>
  <conditionalFormatting sqref="H9:H12 O9:O12">
    <cfRule type="cellIs" dxfId="242" priority="3" operator="equal">
      <formula>"MODERADA"</formula>
    </cfRule>
    <cfRule type="cellIs" dxfId="241" priority="4" operator="equal">
      <formula>"BAJA"</formula>
    </cfRule>
  </conditionalFormatting>
  <conditionalFormatting sqref="H9:H1048576 O9:O1048576">
    <cfRule type="cellIs" dxfId="240" priority="1" operator="equal">
      <formula>"EXTREMA"</formula>
    </cfRule>
    <cfRule type="cellIs" dxfId="239"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AC19"/>
  <sheetViews>
    <sheetView showGridLines="0" topLeftCell="U1" zoomScale="70" zoomScaleNormal="70" zoomScaleSheetLayoutView="70" workbookViewId="0">
      <selection activeCell="X1" sqref="X1:Y1048576"/>
    </sheetView>
  </sheetViews>
  <sheetFormatPr baseColWidth="10" defaultColWidth="11.42578125" defaultRowHeight="12" x14ac:dyDescent="0.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34.85546875" style="1" customWidth="1"/>
    <col min="18" max="18" width="6.7109375" style="1" customWidth="1"/>
    <col min="19" max="19" width="18" style="1" customWidth="1"/>
    <col min="20" max="20" width="24.85546875" style="1" customWidth="1"/>
    <col min="21" max="21" width="21" style="2" bestFit="1" customWidth="1"/>
    <col min="22" max="22" width="17.140625" style="1" bestFit="1" customWidth="1"/>
    <col min="23" max="23" width="106.7109375" style="1" bestFit="1" customWidth="1"/>
    <col min="24" max="24" width="13.5703125" style="1" hidden="1" customWidth="1"/>
    <col min="25" max="25" width="44" style="1" hidden="1" customWidth="1"/>
    <col min="26" max="26" width="14.85546875" style="1" hidden="1" customWidth="1"/>
    <col min="27" max="27" width="44" style="1" hidden="1" customWidth="1"/>
    <col min="28" max="28" width="13.7109375" style="1" customWidth="1"/>
    <col min="29" max="16384" width="11.42578125" style="1"/>
  </cols>
  <sheetData>
    <row r="1" spans="1:27" ht="21" x14ac:dyDescent="0.35">
      <c r="B1" s="391" t="s">
        <v>303</v>
      </c>
      <c r="C1" s="391"/>
      <c r="D1" s="391"/>
      <c r="E1" s="391"/>
      <c r="F1" s="391"/>
      <c r="G1" s="391"/>
      <c r="H1" s="391"/>
      <c r="I1" s="391"/>
      <c r="J1" s="391"/>
      <c r="K1" s="391"/>
      <c r="L1" s="391"/>
      <c r="M1" s="391"/>
      <c r="N1" s="391"/>
      <c r="O1" s="391"/>
      <c r="P1" s="391"/>
      <c r="Q1" s="391"/>
      <c r="R1" s="391"/>
      <c r="S1" s="391"/>
      <c r="T1" s="391"/>
      <c r="U1" s="391"/>
    </row>
    <row r="2" spans="1:27" ht="21" customHeight="1" x14ac:dyDescent="0.35">
      <c r="B2" s="391" t="s">
        <v>304</v>
      </c>
      <c r="C2" s="391"/>
      <c r="D2" s="391"/>
      <c r="E2" s="391"/>
      <c r="F2" s="391"/>
      <c r="G2" s="391"/>
      <c r="H2" s="391"/>
      <c r="I2" s="391"/>
      <c r="J2" s="391"/>
      <c r="K2" s="391"/>
      <c r="L2" s="391"/>
      <c r="M2" s="391"/>
      <c r="N2" s="391"/>
      <c r="O2" s="391"/>
      <c r="P2" s="391"/>
      <c r="Q2" s="391"/>
      <c r="R2" s="391"/>
      <c r="S2" s="391"/>
      <c r="T2" s="391"/>
      <c r="U2" s="391"/>
    </row>
    <row r="3" spans="1:27" ht="21" x14ac:dyDescent="0.35">
      <c r="D3" s="36"/>
      <c r="E3" s="36"/>
      <c r="F3" s="36"/>
      <c r="G3" s="36"/>
      <c r="H3" s="37"/>
      <c r="I3" s="36"/>
      <c r="J3" s="36"/>
      <c r="K3" s="36"/>
      <c r="L3" s="36"/>
    </row>
    <row r="4" spans="1:27" s="15" customFormat="1" ht="24" customHeight="1" x14ac:dyDescent="0.25">
      <c r="A4" s="13"/>
      <c r="D4" s="60" t="s">
        <v>65</v>
      </c>
      <c r="E4" s="449" t="s">
        <v>327</v>
      </c>
      <c r="F4" s="449"/>
      <c r="G4" s="449"/>
      <c r="H4" s="449"/>
      <c r="I4" s="449"/>
      <c r="J4" s="449"/>
      <c r="K4" s="449"/>
      <c r="L4" s="449"/>
      <c r="M4" s="449"/>
      <c r="N4" s="449"/>
      <c r="O4" s="449"/>
      <c r="P4" s="449"/>
      <c r="Q4" s="450" t="s">
        <v>63</v>
      </c>
      <c r="R4" s="450"/>
      <c r="S4" s="451">
        <v>2024</v>
      </c>
      <c r="T4" s="451"/>
      <c r="U4" s="451"/>
    </row>
    <row r="5" spans="1:27" s="15" customFormat="1" ht="45.75" customHeight="1" x14ac:dyDescent="0.25">
      <c r="A5" s="13"/>
      <c r="D5" s="60" t="s">
        <v>62</v>
      </c>
      <c r="E5" s="452" t="s">
        <v>328</v>
      </c>
      <c r="F5" s="452"/>
      <c r="G5" s="452"/>
      <c r="H5" s="452"/>
      <c r="I5" s="452"/>
      <c r="J5" s="452"/>
      <c r="K5" s="452"/>
      <c r="L5" s="452"/>
      <c r="M5" s="452"/>
      <c r="N5" s="452"/>
      <c r="O5" s="452"/>
      <c r="P5" s="452"/>
      <c r="Q5" s="452"/>
      <c r="R5" s="452"/>
      <c r="S5" s="452"/>
      <c r="T5" s="452"/>
      <c r="U5" s="452"/>
    </row>
    <row r="6" spans="1:27" s="15" customFormat="1" ht="15" x14ac:dyDescent="0.25">
      <c r="A6" s="13"/>
      <c r="B6" s="34"/>
      <c r="C6" s="34"/>
      <c r="H6" s="33"/>
      <c r="I6" s="25"/>
      <c r="J6" s="25"/>
      <c r="O6" s="33"/>
      <c r="P6" s="33"/>
      <c r="U6" s="33"/>
    </row>
    <row r="7" spans="1:27" s="25" customFormat="1" ht="30" customHeight="1" x14ac:dyDescent="0.25">
      <c r="A7" s="13"/>
      <c r="B7" s="396" t="s">
        <v>60</v>
      </c>
      <c r="C7" s="396" t="s">
        <v>59</v>
      </c>
      <c r="D7" s="396" t="s">
        <v>58</v>
      </c>
      <c r="E7" s="393" t="s">
        <v>57</v>
      </c>
      <c r="F7" s="392" t="s">
        <v>56</v>
      </c>
      <c r="G7" s="392"/>
      <c r="H7" s="398" t="s">
        <v>51</v>
      </c>
      <c r="I7" s="396" t="s">
        <v>55</v>
      </c>
      <c r="J7" s="427" t="s">
        <v>54</v>
      </c>
      <c r="K7" s="428"/>
      <c r="L7" s="394" t="s">
        <v>53</v>
      </c>
      <c r="M7" s="392" t="s">
        <v>52</v>
      </c>
      <c r="N7" s="392"/>
      <c r="O7" s="398" t="s">
        <v>51</v>
      </c>
      <c r="P7" s="393" t="s">
        <v>50</v>
      </c>
      <c r="Q7" s="392" t="s">
        <v>49</v>
      </c>
      <c r="R7" s="454" t="s">
        <v>48</v>
      </c>
      <c r="S7" s="392" t="s">
        <v>307</v>
      </c>
      <c r="T7" s="396" t="s">
        <v>46</v>
      </c>
      <c r="U7" s="392" t="s">
        <v>45</v>
      </c>
      <c r="V7" s="419" t="s">
        <v>636</v>
      </c>
      <c r="W7" s="419"/>
      <c r="X7" s="419" t="s">
        <v>641</v>
      </c>
      <c r="Y7" s="419"/>
      <c r="Z7" s="419" t="s">
        <v>639</v>
      </c>
      <c r="AA7" s="419"/>
    </row>
    <row r="8" spans="1:27" s="25" customFormat="1" ht="85.5" customHeight="1" x14ac:dyDescent="0.25">
      <c r="A8" s="13"/>
      <c r="B8" s="397"/>
      <c r="C8" s="397"/>
      <c r="D8" s="397"/>
      <c r="E8" s="393"/>
      <c r="F8" s="32" t="s">
        <v>41</v>
      </c>
      <c r="G8" s="31" t="s">
        <v>40</v>
      </c>
      <c r="H8" s="399"/>
      <c r="I8" s="397"/>
      <c r="J8" s="30" t="s">
        <v>43</v>
      </c>
      <c r="K8" s="29" t="s">
        <v>42</v>
      </c>
      <c r="L8" s="395"/>
      <c r="M8" s="28" t="s">
        <v>41</v>
      </c>
      <c r="N8" s="27" t="s">
        <v>40</v>
      </c>
      <c r="O8" s="399"/>
      <c r="P8" s="393"/>
      <c r="Q8" s="392"/>
      <c r="R8" s="454"/>
      <c r="S8" s="392"/>
      <c r="T8" s="397"/>
      <c r="U8" s="392"/>
      <c r="V8" s="26" t="s">
        <v>583</v>
      </c>
      <c r="W8" s="26" t="s">
        <v>39</v>
      </c>
      <c r="X8" s="26" t="s">
        <v>583</v>
      </c>
      <c r="Y8" s="26" t="s">
        <v>39</v>
      </c>
      <c r="Z8" s="26" t="s">
        <v>583</v>
      </c>
      <c r="AA8" s="26" t="s">
        <v>39</v>
      </c>
    </row>
    <row r="9" spans="1:27" s="15" customFormat="1" ht="350.25" customHeight="1" x14ac:dyDescent="0.25">
      <c r="A9" s="23"/>
      <c r="B9" s="61" t="s">
        <v>329</v>
      </c>
      <c r="C9" s="72" t="s">
        <v>330</v>
      </c>
      <c r="D9" s="61" t="s">
        <v>331</v>
      </c>
      <c r="E9" s="73" t="s">
        <v>97</v>
      </c>
      <c r="F9" s="17">
        <v>3</v>
      </c>
      <c r="G9" s="17">
        <v>3</v>
      </c>
      <c r="H9" s="20" t="str">
        <f>INDEX([2]Listas!$L$4:$P$8,F9,G9)</f>
        <v>ALTA</v>
      </c>
      <c r="I9" s="61" t="s">
        <v>332</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333</v>
      </c>
      <c r="R9" s="73" t="s">
        <v>229</v>
      </c>
      <c r="S9" s="17" t="s">
        <v>334</v>
      </c>
      <c r="T9" s="61" t="s">
        <v>335</v>
      </c>
      <c r="U9" s="61" t="s">
        <v>336</v>
      </c>
      <c r="V9" s="345">
        <v>1</v>
      </c>
      <c r="W9" s="308" t="s">
        <v>702</v>
      </c>
      <c r="X9" s="70"/>
      <c r="Y9" s="308"/>
      <c r="Z9" s="70"/>
      <c r="AA9" s="314"/>
    </row>
    <row r="10" spans="1:27" s="15" customFormat="1" ht="343.5" customHeight="1" x14ac:dyDescent="0.25">
      <c r="A10" s="23"/>
      <c r="B10" s="61" t="s">
        <v>337</v>
      </c>
      <c r="C10" s="72" t="s">
        <v>338</v>
      </c>
      <c r="D10" s="61" t="s">
        <v>339</v>
      </c>
      <c r="E10" s="73" t="s">
        <v>14</v>
      </c>
      <c r="F10" s="17">
        <v>4</v>
      </c>
      <c r="G10" s="17">
        <v>3</v>
      </c>
      <c r="H10" s="20" t="str">
        <f>INDEX([2]Listas!$L$4:$P$8,F10,G10)</f>
        <v>ALTA</v>
      </c>
      <c r="I10" s="61" t="s">
        <v>567</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568</v>
      </c>
      <c r="R10" s="73" t="s">
        <v>229</v>
      </c>
      <c r="S10" s="17" t="s">
        <v>341</v>
      </c>
      <c r="T10" s="61" t="s">
        <v>569</v>
      </c>
      <c r="U10" s="61" t="s">
        <v>570</v>
      </c>
      <c r="V10" s="345">
        <v>1</v>
      </c>
      <c r="W10" s="308" t="s">
        <v>703</v>
      </c>
      <c r="X10" s="70"/>
      <c r="Y10" s="308"/>
      <c r="Z10" s="70"/>
      <c r="AA10" s="314"/>
    </row>
    <row r="11" spans="1:27" s="15" customFormat="1" ht="89.25" hidden="1" customHeight="1" x14ac:dyDescent="0.25">
      <c r="A11" s="23"/>
      <c r="B11" s="280"/>
      <c r="C11" s="287"/>
      <c r="D11" s="280"/>
      <c r="E11" s="309"/>
      <c r="F11" s="280"/>
      <c r="G11" s="280"/>
      <c r="H11" s="277"/>
      <c r="I11" s="288"/>
      <c r="J11" s="309"/>
      <c r="K11" s="310"/>
      <c r="L11" s="280"/>
      <c r="M11" s="280"/>
      <c r="N11" s="280"/>
      <c r="O11" s="277"/>
      <c r="P11" s="311"/>
      <c r="Q11" s="280"/>
      <c r="R11" s="309"/>
      <c r="S11" s="280"/>
      <c r="T11" s="280"/>
      <c r="U11" s="280"/>
      <c r="V11" s="71"/>
      <c r="W11" s="71"/>
      <c r="AA11" s="15" t="s">
        <v>605</v>
      </c>
    </row>
    <row r="12" spans="1:27" s="15" customFormat="1" ht="28.5" customHeight="1" x14ac:dyDescent="0.25">
      <c r="A12" s="23"/>
      <c r="B12" s="291"/>
      <c r="C12" s="292"/>
      <c r="D12" s="291"/>
      <c r="E12" s="312"/>
      <c r="F12" s="291"/>
      <c r="G12" s="291"/>
      <c r="H12" s="298"/>
      <c r="I12" s="294"/>
      <c r="J12" s="312"/>
      <c r="K12" s="312"/>
      <c r="L12" s="291"/>
      <c r="M12" s="291"/>
      <c r="N12" s="291"/>
      <c r="O12" s="298"/>
      <c r="P12" s="313"/>
      <c r="Q12" s="291"/>
      <c r="R12" s="312"/>
      <c r="S12" s="291"/>
      <c r="T12" s="291"/>
      <c r="U12" s="291"/>
      <c r="V12" s="71"/>
      <c r="W12" s="71"/>
    </row>
    <row r="13" spans="1:27" ht="15" x14ac:dyDescent="0.2">
      <c r="O13" s="1"/>
      <c r="P13" s="1"/>
      <c r="U13" s="1"/>
      <c r="V13" s="76"/>
      <c r="W13" s="76"/>
    </row>
    <row r="14" spans="1:27" ht="15" x14ac:dyDescent="0.2">
      <c r="F14" s="412" t="s">
        <v>6</v>
      </c>
      <c r="G14" s="412"/>
      <c r="H14" s="7">
        <f>COUNTIF(H9:H10,"BAJA")</f>
        <v>0</v>
      </c>
      <c r="M14" s="412" t="s">
        <v>6</v>
      </c>
      <c r="N14" s="412"/>
      <c r="O14" s="7">
        <f>COUNTIF(O9:O10,"BAJA")</f>
        <v>2</v>
      </c>
      <c r="P14" s="1"/>
      <c r="U14" s="1"/>
      <c r="V14" s="76"/>
      <c r="W14" s="76"/>
    </row>
    <row r="15" spans="1:27" x14ac:dyDescent="0.2">
      <c r="F15" s="412" t="s">
        <v>5</v>
      </c>
      <c r="G15" s="412"/>
      <c r="H15" s="7">
        <f>COUNTIF(H9:H10,"MODERADA")</f>
        <v>0</v>
      </c>
      <c r="M15" s="412" t="s">
        <v>5</v>
      </c>
      <c r="N15" s="412"/>
      <c r="O15" s="7">
        <f>COUNTIF(O9:O10,"MODERADA")</f>
        <v>0</v>
      </c>
      <c r="P15" s="1"/>
      <c r="U15" s="1"/>
    </row>
    <row r="16" spans="1:27" x14ac:dyDescent="0.2">
      <c r="B16" s="12"/>
      <c r="D16" s="12"/>
      <c r="F16" s="412" t="s">
        <v>4</v>
      </c>
      <c r="G16" s="412"/>
      <c r="H16" s="7">
        <f>COUNTIF(H9:H10,"ALTA")</f>
        <v>2</v>
      </c>
      <c r="M16" s="412" t="s">
        <v>4</v>
      </c>
      <c r="N16" s="412"/>
      <c r="O16" s="7">
        <f>COUNTIF(O9:O10,"ALTA")</f>
        <v>0</v>
      </c>
      <c r="P16" s="1"/>
      <c r="U16" s="1"/>
    </row>
    <row r="17" spans="2:21" ht="15.75" x14ac:dyDescent="0.2">
      <c r="B17" s="11" t="s">
        <v>3</v>
      </c>
      <c r="D17" s="10" t="s">
        <v>2</v>
      </c>
      <c r="F17" s="412" t="s">
        <v>1</v>
      </c>
      <c r="G17" s="412"/>
      <c r="H17" s="7">
        <f>COUNTIF(H9:H10,"EXTREMA")</f>
        <v>0</v>
      </c>
      <c r="M17" s="412" t="s">
        <v>1</v>
      </c>
      <c r="N17" s="412"/>
      <c r="O17" s="7">
        <f>COUNTIF(O9:O10,"EXTREMA")</f>
        <v>0</v>
      </c>
      <c r="P17" s="1"/>
      <c r="U17" s="1"/>
    </row>
    <row r="18" spans="2:21" x14ac:dyDescent="0.2">
      <c r="O18" s="1"/>
      <c r="P18" s="1"/>
      <c r="U18" s="1"/>
    </row>
    <row r="19" spans="2:21" ht="15.75" x14ac:dyDescent="0.2">
      <c r="B19" s="6"/>
      <c r="C19" s="5"/>
    </row>
  </sheetData>
  <mergeCells count="34">
    <mergeCell ref="B7:B8"/>
    <mergeCell ref="C7:C8"/>
    <mergeCell ref="D7:D8"/>
    <mergeCell ref="E7:E8"/>
    <mergeCell ref="F7:G7"/>
    <mergeCell ref="B1:U1"/>
    <mergeCell ref="B2:U2"/>
    <mergeCell ref="E4:P4"/>
    <mergeCell ref="Q4:R4"/>
    <mergeCell ref="S4:U4"/>
    <mergeCell ref="M15:N15"/>
    <mergeCell ref="J7:K7"/>
    <mergeCell ref="Z7:AA7"/>
    <mergeCell ref="E5:U5"/>
    <mergeCell ref="Q7:Q8"/>
    <mergeCell ref="I7:I8"/>
    <mergeCell ref="M7:N7"/>
    <mergeCell ref="L7:L8"/>
    <mergeCell ref="F16:G16"/>
    <mergeCell ref="M16:N16"/>
    <mergeCell ref="X7:Y7"/>
    <mergeCell ref="F17:G17"/>
    <mergeCell ref="M17:N17"/>
    <mergeCell ref="V7:W7"/>
    <mergeCell ref="O7:O8"/>
    <mergeCell ref="P7:P8"/>
    <mergeCell ref="H7:H8"/>
    <mergeCell ref="R7:R8"/>
    <mergeCell ref="S7:S8"/>
    <mergeCell ref="T7:T8"/>
    <mergeCell ref="U7:U8"/>
    <mergeCell ref="F14:G14"/>
    <mergeCell ref="M14:N14"/>
    <mergeCell ref="F15:G15"/>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38" priority="31" operator="equal">
      <formula>"EXTREMA"</formula>
    </cfRule>
    <cfRule type="cellIs" dxfId="237" priority="32" operator="equal">
      <formula>"ALTA"</formula>
    </cfRule>
    <cfRule type="cellIs" dxfId="236" priority="33" operator="equal">
      <formula>"MODERADA"</formula>
    </cfRule>
    <cfRule type="cellIs" dxfId="235" priority="34" operator="equal">
      <formula>"BAJA"</formula>
    </cfRule>
  </conditionalFormatting>
  <conditionalFormatting sqref="H6:H8 O6:O8">
    <cfRule type="cellIs" dxfId="234" priority="22" operator="equal">
      <formula>"EXTREMA"</formula>
    </cfRule>
    <cfRule type="cellIs" dxfId="233" priority="23" operator="equal">
      <formula>"ALTA"</formula>
    </cfRule>
    <cfRule type="cellIs" dxfId="232" priority="24" operator="equal">
      <formula>"MODERADA"</formula>
    </cfRule>
    <cfRule type="cellIs" dxfId="231" priority="25" operator="equal">
      <formula>"BAJA"</formula>
    </cfRule>
  </conditionalFormatting>
  <conditionalFormatting sqref="H9:H12">
    <cfRule type="cellIs" dxfId="230" priority="11" operator="equal">
      <formula>"EXTREMA"</formula>
    </cfRule>
    <cfRule type="cellIs" dxfId="229" priority="12" operator="equal">
      <formula>"ALTA"</formula>
    </cfRule>
    <cfRule type="cellIs" dxfId="228" priority="13" operator="equal">
      <formula>"MODERADA"</formula>
    </cfRule>
    <cfRule type="cellIs" dxfId="227"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26" priority="1" operator="equal">
      <formula>"EXTREMA"</formula>
    </cfRule>
    <cfRule type="cellIs" dxfId="225" priority="2" operator="equal">
      <formula>"ALTA"</formula>
    </cfRule>
    <cfRule type="cellIs" dxfId="224" priority="3" operator="equal">
      <formula>"MODERADA"</formula>
    </cfRule>
    <cfRule type="cellIs" dxfId="223"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W1" zoomScale="80" zoomScaleNormal="80" workbookViewId="0">
      <selection activeCell="X1" sqref="X1:Y1048576"/>
    </sheetView>
  </sheetViews>
  <sheetFormatPr baseColWidth="10" defaultColWidth="11.42578125" defaultRowHeight="12" x14ac:dyDescent="0.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bestFit="1" customWidth="1"/>
    <col min="23" max="23" width="111.85546875" style="1" customWidth="1"/>
    <col min="24" max="24" width="11.5703125" style="1" hidden="1" customWidth="1"/>
    <col min="25" max="25" width="50.140625" style="1" hidden="1" customWidth="1"/>
    <col min="26" max="26" width="14.28515625" style="1" hidden="1" customWidth="1"/>
    <col min="27" max="27" width="50.140625" style="1" hidden="1" customWidth="1"/>
    <col min="28" max="16384" width="11.42578125" style="1"/>
  </cols>
  <sheetData>
    <row r="1" spans="1:27" ht="21" x14ac:dyDescent="0.35">
      <c r="C1" s="391" t="s">
        <v>303</v>
      </c>
      <c r="D1" s="391"/>
      <c r="E1" s="391"/>
      <c r="F1" s="391"/>
      <c r="G1" s="391"/>
      <c r="H1" s="391"/>
      <c r="I1" s="391"/>
      <c r="J1" s="391"/>
      <c r="K1" s="391"/>
      <c r="L1" s="391"/>
      <c r="M1" s="391"/>
      <c r="N1" s="391"/>
      <c r="O1" s="391"/>
      <c r="P1" s="391"/>
      <c r="Q1" s="391"/>
      <c r="R1" s="391"/>
      <c r="S1" s="391"/>
      <c r="T1" s="391"/>
      <c r="U1" s="391"/>
    </row>
    <row r="2" spans="1:27" ht="15.75" customHeight="1" x14ac:dyDescent="0.35">
      <c r="C2" s="391" t="s">
        <v>304</v>
      </c>
      <c r="D2" s="391"/>
      <c r="E2" s="391"/>
      <c r="F2" s="391"/>
      <c r="G2" s="391"/>
      <c r="H2" s="391"/>
      <c r="I2" s="391"/>
      <c r="J2" s="391"/>
      <c r="K2" s="391"/>
      <c r="L2" s="391"/>
      <c r="M2" s="391"/>
      <c r="N2" s="391"/>
      <c r="O2" s="391"/>
      <c r="P2" s="391"/>
      <c r="Q2" s="391"/>
      <c r="R2" s="391"/>
      <c r="S2" s="391"/>
      <c r="T2" s="391"/>
      <c r="U2" s="391"/>
    </row>
    <row r="3" spans="1:27" ht="21" customHeight="1" thickBot="1" x14ac:dyDescent="0.4">
      <c r="E3" s="36"/>
      <c r="F3" s="36"/>
      <c r="G3" s="36"/>
      <c r="H3" s="36"/>
      <c r="I3" s="37"/>
      <c r="J3" s="36"/>
      <c r="K3" s="36"/>
      <c r="L3" s="36"/>
      <c r="M3" s="36"/>
      <c r="O3" s="1"/>
      <c r="Q3" s="3"/>
      <c r="U3" s="1"/>
    </row>
    <row r="4" spans="1:27" s="15" customFormat="1" ht="24" customHeight="1" x14ac:dyDescent="0.25">
      <c r="A4" s="13"/>
      <c r="D4" s="57" t="s">
        <v>65</v>
      </c>
      <c r="E4" s="455" t="s">
        <v>64</v>
      </c>
      <c r="F4" s="455"/>
      <c r="G4" s="455"/>
      <c r="H4" s="455"/>
      <c r="I4" s="455"/>
      <c r="J4" s="455"/>
      <c r="K4" s="455"/>
      <c r="L4" s="455"/>
      <c r="M4" s="455"/>
      <c r="N4" s="455"/>
      <c r="O4" s="455"/>
      <c r="P4" s="455"/>
      <c r="Q4" s="456" t="s">
        <v>63</v>
      </c>
      <c r="R4" s="456"/>
      <c r="S4" s="457">
        <v>2024</v>
      </c>
      <c r="T4" s="457"/>
      <c r="U4" s="458"/>
    </row>
    <row r="5" spans="1:27" s="15" customFormat="1" ht="93.75" customHeight="1" thickBot="1" x14ac:dyDescent="0.3">
      <c r="A5" s="13"/>
      <c r="D5" s="58" t="s">
        <v>62</v>
      </c>
      <c r="E5" s="459" t="s">
        <v>61</v>
      </c>
      <c r="F5" s="459"/>
      <c r="G5" s="459"/>
      <c r="H5" s="459"/>
      <c r="I5" s="459"/>
      <c r="J5" s="459"/>
      <c r="K5" s="459"/>
      <c r="L5" s="459"/>
      <c r="M5" s="459"/>
      <c r="N5" s="459"/>
      <c r="O5" s="459"/>
      <c r="P5" s="459"/>
      <c r="Q5" s="459"/>
      <c r="R5" s="459"/>
      <c r="S5" s="459"/>
      <c r="T5" s="459"/>
      <c r="U5" s="460"/>
    </row>
    <row r="6" spans="1:27" s="15" customFormat="1" ht="15" x14ac:dyDescent="0.25">
      <c r="A6" s="13"/>
      <c r="B6" s="34"/>
      <c r="C6" s="34"/>
      <c r="H6" s="33"/>
      <c r="I6" s="25"/>
      <c r="J6" s="25"/>
      <c r="O6" s="33"/>
      <c r="P6" s="33"/>
      <c r="U6" s="33"/>
    </row>
    <row r="7" spans="1:27" s="25" customFormat="1" ht="55.5" customHeight="1" x14ac:dyDescent="0.25">
      <c r="A7" s="13"/>
      <c r="B7" s="392" t="s">
        <v>60</v>
      </c>
      <c r="C7" s="392" t="s">
        <v>59</v>
      </c>
      <c r="D7" s="392" t="s">
        <v>58</v>
      </c>
      <c r="E7" s="393" t="s">
        <v>57</v>
      </c>
      <c r="F7" s="392" t="s">
        <v>56</v>
      </c>
      <c r="G7" s="392"/>
      <c r="H7" s="398" t="s">
        <v>51</v>
      </c>
      <c r="I7" s="396" t="s">
        <v>55</v>
      </c>
      <c r="J7" s="427" t="s">
        <v>54</v>
      </c>
      <c r="K7" s="428"/>
      <c r="L7" s="394" t="s">
        <v>53</v>
      </c>
      <c r="M7" s="392" t="s">
        <v>52</v>
      </c>
      <c r="N7" s="392"/>
      <c r="O7" s="398" t="s">
        <v>51</v>
      </c>
      <c r="P7" s="393" t="s">
        <v>50</v>
      </c>
      <c r="Q7" s="392" t="s">
        <v>49</v>
      </c>
      <c r="R7" s="426" t="s">
        <v>48</v>
      </c>
      <c r="S7" s="392" t="s">
        <v>47</v>
      </c>
      <c r="T7" s="396" t="s">
        <v>46</v>
      </c>
      <c r="U7" s="392" t="s">
        <v>45</v>
      </c>
      <c r="V7" s="419" t="s">
        <v>606</v>
      </c>
      <c r="W7" s="419"/>
      <c r="X7" s="419" t="s">
        <v>640</v>
      </c>
      <c r="Y7" s="419"/>
      <c r="Z7" s="419" t="s">
        <v>639</v>
      </c>
      <c r="AA7" s="419"/>
    </row>
    <row r="8" spans="1:27" s="25" customFormat="1" ht="96.75" customHeight="1" x14ac:dyDescent="0.25">
      <c r="A8" s="13"/>
      <c r="B8" s="392"/>
      <c r="C8" s="392"/>
      <c r="D8" s="392"/>
      <c r="E8" s="393"/>
      <c r="F8" s="32" t="s">
        <v>41</v>
      </c>
      <c r="G8" s="31" t="s">
        <v>40</v>
      </c>
      <c r="H8" s="399"/>
      <c r="I8" s="397"/>
      <c r="J8" s="30" t="s">
        <v>43</v>
      </c>
      <c r="K8" s="29" t="s">
        <v>42</v>
      </c>
      <c r="L8" s="395"/>
      <c r="M8" s="28" t="s">
        <v>41</v>
      </c>
      <c r="N8" s="27" t="s">
        <v>40</v>
      </c>
      <c r="O8" s="399"/>
      <c r="P8" s="393"/>
      <c r="Q8" s="392"/>
      <c r="R8" s="426"/>
      <c r="S8" s="392"/>
      <c r="T8" s="397"/>
      <c r="U8" s="392"/>
      <c r="V8" s="26" t="s">
        <v>583</v>
      </c>
      <c r="W8" s="26" t="s">
        <v>39</v>
      </c>
      <c r="X8" s="26" t="s">
        <v>583</v>
      </c>
      <c r="Y8" s="26" t="s">
        <v>39</v>
      </c>
      <c r="Z8" s="26" t="s">
        <v>583</v>
      </c>
      <c r="AA8" s="26" t="s">
        <v>39</v>
      </c>
    </row>
    <row r="9" spans="1:27" s="15" customFormat="1" ht="396" customHeight="1" x14ac:dyDescent="0.25">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f>IF('(4) Talento Humano'!E4:P4="X",IF(L9&gt;75,IF(G9&gt;2,G9-2,IF(G9&gt;1,G9-1,G9)),IF(L9&gt;50,IF(G9&gt;1,G9-1,G9),G9)),G9)</f>
        <v>2</v>
      </c>
      <c r="O9" s="20" t="str">
        <f>INDEX([3]Listas!$L$4:$P$8,M9,N9)</f>
        <v>BAJA</v>
      </c>
      <c r="P9" s="19" t="s">
        <v>11</v>
      </c>
      <c r="Q9" s="17" t="s">
        <v>34</v>
      </c>
      <c r="R9" s="18" t="s">
        <v>27</v>
      </c>
      <c r="S9" s="17" t="s">
        <v>26</v>
      </c>
      <c r="T9" s="17" t="s">
        <v>33</v>
      </c>
      <c r="U9" s="17" t="s">
        <v>32</v>
      </c>
      <c r="V9" s="270">
        <v>1</v>
      </c>
      <c r="W9" s="382" t="s">
        <v>693</v>
      </c>
      <c r="X9" s="270"/>
      <c r="Y9" s="66"/>
      <c r="Z9" s="270"/>
      <c r="AA9" s="66"/>
    </row>
    <row r="10" spans="1:27" s="15" customFormat="1" ht="138.75" customHeight="1" x14ac:dyDescent="0.25">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f>IF('(4) Talento Humano'!H14="X",IF(L10&gt;75,IF(G10&gt;2,G10-2,IF(G10&gt;1,G10-1,G10)),IF(L10&gt;50,IF(G10&gt;1,G10-1,G10),G10)),G10)</f>
        <v>3</v>
      </c>
      <c r="O10" s="20" t="str">
        <f>INDEX([3]Listas!$L$4:$P$8,M10,N10)</f>
        <v>MODERADA</v>
      </c>
      <c r="P10" s="19" t="s">
        <v>11</v>
      </c>
      <c r="Q10" s="17" t="s">
        <v>631</v>
      </c>
      <c r="R10" s="18" t="s">
        <v>27</v>
      </c>
      <c r="S10" s="17" t="s">
        <v>26</v>
      </c>
      <c r="T10" s="17" t="s">
        <v>25</v>
      </c>
      <c r="U10" s="17" t="s">
        <v>24</v>
      </c>
      <c r="V10" s="270">
        <v>1</v>
      </c>
      <c r="W10" s="66" t="s">
        <v>694</v>
      </c>
      <c r="X10" s="270"/>
      <c r="Y10" s="66"/>
      <c r="Z10" s="270"/>
      <c r="AA10" s="66"/>
    </row>
    <row r="11" spans="1:27" s="15" customFormat="1" ht="139.5" customHeight="1" x14ac:dyDescent="0.25">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0">
        <v>1</v>
      </c>
      <c r="W11" s="267" t="s">
        <v>695</v>
      </c>
      <c r="X11" s="270"/>
      <c r="Y11" s="267"/>
      <c r="Z11" s="270"/>
      <c r="AA11" s="325"/>
    </row>
    <row r="12" spans="1:27" s="15" customFormat="1" ht="154.5" customHeight="1" x14ac:dyDescent="0.25">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596</v>
      </c>
      <c r="V12" s="270">
        <v>1</v>
      </c>
      <c r="W12" s="267" t="s">
        <v>696</v>
      </c>
      <c r="X12" s="270"/>
      <c r="Y12" s="267"/>
      <c r="Z12" s="270"/>
      <c r="AA12" s="326"/>
    </row>
    <row r="13" spans="1:27" s="15" customFormat="1" ht="16.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7" s="15" customFormat="1" ht="38.2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7" x14ac:dyDescent="0.2">
      <c r="C15" s="14"/>
      <c r="L15" s="8"/>
    </row>
    <row r="16" spans="1:27" x14ac:dyDescent="0.2">
      <c r="B16" s="9"/>
      <c r="C16" s="9"/>
      <c r="D16" s="9"/>
      <c r="E16" s="9"/>
      <c r="F16" s="412" t="s">
        <v>6</v>
      </c>
      <c r="G16" s="412"/>
      <c r="H16" s="7">
        <f>COUNTIF(H9:H12,"BAJA")</f>
        <v>0</v>
      </c>
      <c r="L16" s="8"/>
      <c r="M16" s="412" t="s">
        <v>6</v>
      </c>
      <c r="N16" s="412"/>
      <c r="O16" s="7">
        <f>COUNTIF(O9:O12,"BAJA")</f>
        <v>3</v>
      </c>
    </row>
    <row r="17" spans="2:21" x14ac:dyDescent="0.2">
      <c r="B17" s="447"/>
      <c r="C17" s="447"/>
      <c r="D17" s="447"/>
      <c r="E17" s="447"/>
      <c r="F17" s="412" t="s">
        <v>5</v>
      </c>
      <c r="G17" s="412"/>
      <c r="H17" s="7">
        <f>COUNTIF(H9:H12,"MODERADA")</f>
        <v>2</v>
      </c>
      <c r="L17" s="9"/>
      <c r="M17" s="412" t="s">
        <v>5</v>
      </c>
      <c r="N17" s="412"/>
      <c r="O17" s="7">
        <f>COUNTIF(O9:O12,"MODERADA")</f>
        <v>1</v>
      </c>
    </row>
    <row r="18" spans="2:21" x14ac:dyDescent="0.2">
      <c r="B18" s="12"/>
      <c r="D18" s="12"/>
      <c r="F18" s="412" t="s">
        <v>4</v>
      </c>
      <c r="G18" s="412"/>
      <c r="H18" s="7">
        <f>COUNTIF(H9:H12,"ALTA")</f>
        <v>2</v>
      </c>
      <c r="M18" s="412" t="s">
        <v>4</v>
      </c>
      <c r="N18" s="412"/>
      <c r="O18" s="7">
        <f>COUNTIF(O9:O12,"ALTA")</f>
        <v>0</v>
      </c>
      <c r="P18" s="1"/>
      <c r="U18" s="1"/>
    </row>
    <row r="19" spans="2:21" ht="15.75" x14ac:dyDescent="0.2">
      <c r="B19" s="11" t="s">
        <v>3</v>
      </c>
      <c r="D19" s="10" t="s">
        <v>2</v>
      </c>
      <c r="E19" s="9"/>
      <c r="F19" s="412" t="s">
        <v>1</v>
      </c>
      <c r="G19" s="412"/>
      <c r="H19" s="7">
        <f>COUNTIF(H9:H12,"EXTREMA")</f>
        <v>0</v>
      </c>
      <c r="L19" s="8"/>
      <c r="M19" s="412" t="s">
        <v>1</v>
      </c>
      <c r="N19" s="412"/>
      <c r="O19" s="7">
        <f>COUNTIF(O9:O12,"EXTREMA")</f>
        <v>0</v>
      </c>
    </row>
    <row r="20" spans="2:21" x14ac:dyDescent="0.2">
      <c r="L20" s="1" t="s">
        <v>0</v>
      </c>
      <c r="O20" s="1"/>
      <c r="P20" s="1"/>
      <c r="U20" s="1"/>
    </row>
    <row r="21" spans="2:21" ht="15.75" x14ac:dyDescent="0.2">
      <c r="B21" s="6"/>
      <c r="C21" s="5"/>
    </row>
  </sheetData>
  <mergeCells count="35">
    <mergeCell ref="X7:Y7"/>
    <mergeCell ref="Z7:AA7"/>
    <mergeCell ref="C1:U1"/>
    <mergeCell ref="C2:U2"/>
    <mergeCell ref="U7:U8"/>
    <mergeCell ref="P7:P8"/>
    <mergeCell ref="Q7:Q8"/>
    <mergeCell ref="T7:T8"/>
    <mergeCell ref="E4:P4"/>
    <mergeCell ref="Q4:R4"/>
    <mergeCell ref="S4:U4"/>
    <mergeCell ref="E5:U5"/>
    <mergeCell ref="V7:W7"/>
    <mergeCell ref="B7:B8"/>
    <mergeCell ref="B17:E17"/>
    <mergeCell ref="R7:R8"/>
    <mergeCell ref="S7:S8"/>
    <mergeCell ref="M7:N7"/>
    <mergeCell ref="O7:O8"/>
    <mergeCell ref="L7:L8"/>
    <mergeCell ref="C7:C8"/>
    <mergeCell ref="D7:D8"/>
    <mergeCell ref="E7:E8"/>
    <mergeCell ref="F7:G7"/>
    <mergeCell ref="H7:H8"/>
    <mergeCell ref="J7:K7"/>
    <mergeCell ref="I7:I8"/>
    <mergeCell ref="M19:N19"/>
    <mergeCell ref="F19:G19"/>
    <mergeCell ref="F18:G18"/>
    <mergeCell ref="M16:N16"/>
    <mergeCell ref="M17:N17"/>
    <mergeCell ref="M18:N18"/>
    <mergeCell ref="F16:G16"/>
    <mergeCell ref="F17:G1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2" priority="6" operator="equal">
      <formula>"EXTREMA"</formula>
    </cfRule>
    <cfRule type="cellIs" dxfId="221" priority="7" operator="equal">
      <formula>"ALTA"</formula>
    </cfRule>
    <cfRule type="cellIs" dxfId="220" priority="8" operator="equal">
      <formula>"MODERADA"</formula>
    </cfRule>
    <cfRule type="cellIs" dxfId="219" priority="9" operator="equal">
      <formula>"BAJA"</formula>
    </cfRule>
  </conditionalFormatting>
  <conditionalFormatting sqref="H9:H14">
    <cfRule type="cellIs" dxfId="218" priority="16" operator="equal">
      <formula>"EXTREMA"</formula>
    </cfRule>
    <cfRule type="cellIs" dxfId="217" priority="17" operator="equal">
      <formula>"ALTA"</formula>
    </cfRule>
    <cfRule type="cellIs" dxfId="216" priority="18" operator="equal">
      <formula>"MODERADA"</formula>
    </cfRule>
    <cfRule type="cellIs" dxfId="215" priority="19" operator="equal">
      <formula>"BAJA"</formula>
    </cfRule>
  </conditionalFormatting>
  <conditionalFormatting sqref="H15:H1048576 O15:O1048576">
    <cfRule type="cellIs" dxfId="214" priority="21" operator="equal">
      <formula>"EXTREMA"</formula>
    </cfRule>
    <cfRule type="cellIs" dxfId="213" priority="22" operator="equal">
      <formula>"ALTA"</formula>
    </cfRule>
    <cfRule type="cellIs" dxfId="212" priority="23" operator="equal">
      <formula>"MODERADA"</formula>
    </cfRule>
    <cfRule type="cellIs" dxfId="211" priority="24" operator="equal">
      <formula>"BAJA"</formula>
    </cfRule>
  </conditionalFormatting>
  <conditionalFormatting sqref="I3 P3">
    <cfRule type="cellIs" dxfId="210" priority="2" operator="equal">
      <formula>"EXTREMA"</formula>
    </cfRule>
    <cfRule type="cellIs" dxfId="209" priority="3" operator="equal">
      <formula>"ALTA"</formula>
    </cfRule>
    <cfRule type="cellIs" dxfId="208" priority="4" operator="equal">
      <formula>"MODERADA"</formula>
    </cfRule>
    <cfRule type="cellIs" dxfId="207"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06" priority="12" operator="equal">
      <formula>"EXTREMA"</formula>
    </cfRule>
    <cfRule type="cellIs" dxfId="205" priority="13" operator="equal">
      <formula>"ALTA"</formula>
    </cfRule>
    <cfRule type="cellIs" dxfId="204" priority="14" operator="equal">
      <formula>"MODERADA"</formula>
    </cfRule>
    <cfRule type="cellIs" dxfId="203"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U3" zoomScale="80" zoomScaleNormal="80" workbookViewId="0">
      <selection activeCell="X3" sqref="X1:Y1048576"/>
    </sheetView>
  </sheetViews>
  <sheetFormatPr baseColWidth="10" defaultColWidth="11.42578125" defaultRowHeight="12" x14ac:dyDescent="0.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20.140625" style="2" bestFit="1" customWidth="1"/>
    <col min="22" max="22" width="14.28515625" style="1" bestFit="1" customWidth="1"/>
    <col min="23" max="23" width="78" style="1" customWidth="1"/>
    <col min="24" max="24" width="14.28515625" style="1" hidden="1" customWidth="1"/>
    <col min="25" max="25" width="50.140625" style="1" hidden="1" customWidth="1"/>
    <col min="26" max="26" width="14.28515625" style="1" hidden="1" customWidth="1"/>
    <col min="27" max="27" width="50.140625" style="1" hidden="1" customWidth="1"/>
    <col min="28" max="16384" width="11.42578125" style="1"/>
  </cols>
  <sheetData>
    <row r="1" spans="1:27" ht="21" customHeight="1" x14ac:dyDescent="0.35">
      <c r="E1" s="391" t="s">
        <v>303</v>
      </c>
      <c r="F1" s="391"/>
      <c r="G1" s="391"/>
      <c r="H1" s="391"/>
      <c r="I1" s="391"/>
      <c r="J1" s="391"/>
      <c r="K1" s="391"/>
      <c r="L1" s="391"/>
      <c r="M1" s="391"/>
      <c r="N1" s="391"/>
      <c r="O1" s="391"/>
      <c r="P1" s="391"/>
      <c r="Q1" s="391"/>
      <c r="R1" s="391"/>
      <c r="S1" s="391"/>
      <c r="T1" s="391"/>
      <c r="U1" s="391"/>
    </row>
    <row r="2" spans="1:27" ht="23.25" customHeight="1" x14ac:dyDescent="0.35">
      <c r="E2" s="391" t="s">
        <v>304</v>
      </c>
      <c r="F2" s="391"/>
      <c r="G2" s="391"/>
      <c r="H2" s="391"/>
      <c r="I2" s="391"/>
      <c r="J2" s="391"/>
      <c r="K2" s="391"/>
      <c r="L2" s="391"/>
      <c r="M2" s="391"/>
      <c r="N2" s="391"/>
      <c r="O2" s="391"/>
      <c r="P2" s="391"/>
      <c r="Q2" s="391"/>
      <c r="R2" s="391"/>
      <c r="S2" s="391"/>
      <c r="T2" s="391"/>
      <c r="U2" s="391"/>
    </row>
    <row r="3" spans="1:27" ht="26.25" customHeight="1" x14ac:dyDescent="0.35">
      <c r="G3" s="36"/>
      <c r="H3" s="36"/>
      <c r="I3" s="36"/>
      <c r="J3" s="36"/>
      <c r="K3" s="37"/>
      <c r="L3" s="36"/>
      <c r="M3" s="36"/>
      <c r="N3" s="36"/>
      <c r="O3" s="36"/>
      <c r="P3" s="1"/>
      <c r="R3" s="3"/>
      <c r="S3" s="3"/>
      <c r="U3" s="1"/>
    </row>
    <row r="4" spans="1:27" ht="21.75" thickBot="1" x14ac:dyDescent="0.4">
      <c r="D4" s="36"/>
      <c r="E4" s="36"/>
      <c r="F4" s="36"/>
      <c r="G4" s="36"/>
      <c r="H4" s="37"/>
      <c r="I4" s="36"/>
      <c r="J4" s="36"/>
      <c r="K4" s="36"/>
      <c r="L4" s="36"/>
    </row>
    <row r="5" spans="1:27" s="15" customFormat="1" ht="24" customHeight="1" x14ac:dyDescent="0.25">
      <c r="A5" s="13"/>
      <c r="D5" s="283" t="s">
        <v>65</v>
      </c>
      <c r="E5" s="461" t="s">
        <v>179</v>
      </c>
      <c r="F5" s="455"/>
      <c r="G5" s="455"/>
      <c r="H5" s="455"/>
      <c r="I5" s="455"/>
      <c r="J5" s="455"/>
      <c r="K5" s="455"/>
      <c r="L5" s="455"/>
      <c r="M5" s="455"/>
      <c r="N5" s="455"/>
      <c r="O5" s="455"/>
      <c r="P5" s="455"/>
      <c r="Q5" s="456" t="s">
        <v>63</v>
      </c>
      <c r="R5" s="456"/>
      <c r="S5" s="457">
        <v>2024</v>
      </c>
      <c r="T5" s="457"/>
      <c r="U5" s="458"/>
    </row>
    <row r="6" spans="1:27" s="15" customFormat="1" ht="42" customHeight="1" thickBot="1" x14ac:dyDescent="0.3">
      <c r="A6" s="13"/>
      <c r="D6" s="284" t="s">
        <v>62</v>
      </c>
      <c r="E6" s="462" t="s">
        <v>180</v>
      </c>
      <c r="F6" s="463"/>
      <c r="G6" s="463"/>
      <c r="H6" s="463"/>
      <c r="I6" s="463"/>
      <c r="J6" s="463"/>
      <c r="K6" s="463"/>
      <c r="L6" s="463"/>
      <c r="M6" s="463"/>
      <c r="N6" s="463"/>
      <c r="O6" s="463"/>
      <c r="P6" s="463"/>
      <c r="Q6" s="463"/>
      <c r="R6" s="463"/>
      <c r="S6" s="463"/>
      <c r="T6" s="463"/>
      <c r="U6" s="464"/>
    </row>
    <row r="7" spans="1:27" s="15" customFormat="1" ht="15" x14ac:dyDescent="0.25">
      <c r="A7" s="13"/>
      <c r="B7" s="34"/>
      <c r="C7" s="34"/>
      <c r="H7" s="33"/>
      <c r="I7" s="25"/>
      <c r="J7" s="25"/>
      <c r="O7" s="33"/>
      <c r="P7" s="33"/>
      <c r="U7" s="33"/>
    </row>
    <row r="8" spans="1:27" s="25" customFormat="1" ht="30" customHeight="1" x14ac:dyDescent="0.25">
      <c r="A8" s="13"/>
      <c r="B8" s="392" t="s">
        <v>60</v>
      </c>
      <c r="C8" s="392" t="s">
        <v>59</v>
      </c>
      <c r="D8" s="392" t="s">
        <v>58</v>
      </c>
      <c r="E8" s="393" t="s">
        <v>57</v>
      </c>
      <c r="F8" s="392" t="s">
        <v>56</v>
      </c>
      <c r="G8" s="392"/>
      <c r="H8" s="398" t="s">
        <v>51</v>
      </c>
      <c r="I8" s="396" t="s">
        <v>55</v>
      </c>
      <c r="J8" s="427" t="s">
        <v>54</v>
      </c>
      <c r="K8" s="428"/>
      <c r="L8" s="394" t="s">
        <v>53</v>
      </c>
      <c r="M8" s="392" t="s">
        <v>52</v>
      </c>
      <c r="N8" s="392"/>
      <c r="O8" s="398" t="s">
        <v>51</v>
      </c>
      <c r="P8" s="393" t="s">
        <v>50</v>
      </c>
      <c r="Q8" s="392" t="s">
        <v>49</v>
      </c>
      <c r="R8" s="465" t="s">
        <v>48</v>
      </c>
      <c r="S8" s="392" t="s">
        <v>181</v>
      </c>
      <c r="T8" s="396" t="s">
        <v>46</v>
      </c>
      <c r="U8" s="392" t="s">
        <v>45</v>
      </c>
      <c r="V8" s="419" t="s">
        <v>636</v>
      </c>
      <c r="W8" s="419"/>
      <c r="X8" s="419" t="s">
        <v>641</v>
      </c>
      <c r="Y8" s="419"/>
      <c r="Z8" s="419" t="s">
        <v>639</v>
      </c>
      <c r="AA8" s="419"/>
    </row>
    <row r="9" spans="1:27" s="25" customFormat="1" ht="87" customHeight="1" x14ac:dyDescent="0.25">
      <c r="A9" s="13"/>
      <c r="B9" s="392"/>
      <c r="C9" s="392"/>
      <c r="D9" s="392"/>
      <c r="E9" s="393"/>
      <c r="F9" s="32" t="s">
        <v>41</v>
      </c>
      <c r="G9" s="31" t="s">
        <v>40</v>
      </c>
      <c r="H9" s="399"/>
      <c r="I9" s="397"/>
      <c r="J9" s="30" t="s">
        <v>43</v>
      </c>
      <c r="K9" s="29" t="s">
        <v>42</v>
      </c>
      <c r="L9" s="395"/>
      <c r="M9" s="28" t="s">
        <v>41</v>
      </c>
      <c r="N9" s="27" t="s">
        <v>40</v>
      </c>
      <c r="O9" s="399"/>
      <c r="P9" s="393"/>
      <c r="Q9" s="392"/>
      <c r="R9" s="465"/>
      <c r="S9" s="392"/>
      <c r="T9" s="397"/>
      <c r="U9" s="392"/>
      <c r="V9" s="26" t="s">
        <v>583</v>
      </c>
      <c r="W9" s="26" t="s">
        <v>39</v>
      </c>
      <c r="X9" s="26" t="s">
        <v>583</v>
      </c>
      <c r="Y9" s="26" t="s">
        <v>39</v>
      </c>
      <c r="Z9" s="26" t="s">
        <v>583</v>
      </c>
      <c r="AA9" s="26" t="s">
        <v>39</v>
      </c>
    </row>
    <row r="10" spans="1:27" s="15" customFormat="1" ht="172.5" customHeight="1" x14ac:dyDescent="0.25">
      <c r="A10" s="23"/>
      <c r="B10" s="17" t="s">
        <v>182</v>
      </c>
      <c r="C10" s="22" t="s">
        <v>183</v>
      </c>
      <c r="D10" s="17" t="s">
        <v>184</v>
      </c>
      <c r="E10" s="18" t="s">
        <v>14</v>
      </c>
      <c r="F10" s="17">
        <v>5</v>
      </c>
      <c r="G10" s="17">
        <v>3</v>
      </c>
      <c r="H10" s="20" t="str">
        <f>INDEX([4]Listas!$L$4:$P$8,F10,G10)</f>
        <v>EXTREMA</v>
      </c>
      <c r="I10" s="21" t="s">
        <v>185</v>
      </c>
      <c r="J10" s="19" t="s">
        <v>20</v>
      </c>
      <c r="K10" s="19" t="str">
        <f>IF('[4]Evaluación de Controles'!F23="X","Probabilidad",IF('[4]Evaluación de Controles'!H23="X","Impacto",))</f>
        <v>Probabilidad</v>
      </c>
      <c r="L10" s="17">
        <f>'[4]Evaluación de Controles'!X23</f>
        <v>85</v>
      </c>
      <c r="M10" s="17">
        <f>IF('[4]Evaluación de Controles'!F23="X",IF(L10&gt;75,IF(F10&gt;2,F10-2,IF(F10&gt;1,F10-1,F10)),IF(L10&gt;50,IF(F10&gt;1,F10-1,F10),F10)),F10)</f>
        <v>3</v>
      </c>
      <c r="N10" s="17" t="e">
        <f>IF('[4]Evaluación de Controles'!H23="X",IF(L10&gt;75,IF(G10&gt;2,G10-2,IF(G10&gt;1,G10-1,G10)),IF(L10&gt;50,IF(G10&gt;1,G10-1,G10),G10)),G10)</f>
        <v>#REF!</v>
      </c>
      <c r="O10" s="20" t="e">
        <f>INDEX([4]Listas!$L$4:$P$8,M10,N10)</f>
        <v>#REF!</v>
      </c>
      <c r="P10" s="19" t="s">
        <v>186</v>
      </c>
      <c r="Q10" s="17" t="s">
        <v>187</v>
      </c>
      <c r="R10" s="19" t="s">
        <v>188</v>
      </c>
      <c r="S10" s="17" t="s">
        <v>189</v>
      </c>
      <c r="T10" s="17" t="s">
        <v>190</v>
      </c>
      <c r="U10" s="17" t="s">
        <v>191</v>
      </c>
      <c r="V10" s="270">
        <v>1</v>
      </c>
      <c r="W10" s="269" t="s">
        <v>690</v>
      </c>
      <c r="X10" s="270"/>
      <c r="Y10" s="269"/>
      <c r="Z10" s="270"/>
      <c r="AA10" s="319"/>
    </row>
    <row r="11" spans="1:27" s="15" customFormat="1" ht="92.25" customHeight="1" x14ac:dyDescent="0.25">
      <c r="A11" s="23"/>
      <c r="B11" s="17" t="s">
        <v>192</v>
      </c>
      <c r="C11" s="22" t="s">
        <v>193</v>
      </c>
      <c r="D11" s="17" t="s">
        <v>194</v>
      </c>
      <c r="E11" s="18" t="s">
        <v>73</v>
      </c>
      <c r="F11" s="17">
        <v>3</v>
      </c>
      <c r="G11" s="17">
        <v>3</v>
      </c>
      <c r="H11" s="20" t="str">
        <f>INDEX([4]Listas!$L$4:$P$8,F11,G11)</f>
        <v>ALTA</v>
      </c>
      <c r="I11" s="21" t="s">
        <v>195</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t="e">
        <f>IF('[4]Evaluación de Controles'!H24="X",IF(L11&gt;75,IF(G11&gt;2,G11-2,IF(G11&gt;1,G11-1,G11)),IF(L11&gt;50,IF(G11&gt;1,G11-1,G11),G11)),G11)</f>
        <v>#REF!</v>
      </c>
      <c r="O11" s="20" t="e">
        <f>INDEX([4]Listas!$L$4:$P$8,M11,N11)</f>
        <v>#REF!</v>
      </c>
      <c r="P11" s="19" t="s">
        <v>11</v>
      </c>
      <c r="Q11" s="17" t="s">
        <v>196</v>
      </c>
      <c r="R11" s="19" t="s">
        <v>27</v>
      </c>
      <c r="S11" s="17" t="s">
        <v>189</v>
      </c>
      <c r="T11" s="17" t="s">
        <v>197</v>
      </c>
      <c r="U11" s="17" t="s">
        <v>198</v>
      </c>
      <c r="V11" s="270">
        <v>1</v>
      </c>
      <c r="W11" s="269" t="s">
        <v>691</v>
      </c>
      <c r="X11" s="270"/>
      <c r="Y11" s="269"/>
      <c r="Z11" s="270"/>
      <c r="AA11" s="319"/>
    </row>
    <row r="12" spans="1:27" s="15" customFormat="1" ht="188.25" customHeight="1" x14ac:dyDescent="0.25">
      <c r="A12" s="23"/>
      <c r="B12" s="17" t="s">
        <v>199</v>
      </c>
      <c r="C12" s="22" t="s">
        <v>200</v>
      </c>
      <c r="D12" s="17" t="s">
        <v>201</v>
      </c>
      <c r="E12" s="18" t="s">
        <v>14</v>
      </c>
      <c r="F12" s="17">
        <v>4</v>
      </c>
      <c r="G12" s="17">
        <v>3</v>
      </c>
      <c r="H12" s="20" t="str">
        <f>INDEX([4]Listas!$L$4:$P$8,F12,G12)</f>
        <v>ALTA</v>
      </c>
      <c r="I12" s="21" t="s">
        <v>202</v>
      </c>
      <c r="J12" s="19" t="s">
        <v>166</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t="e">
        <f>IF('[4]Evaluación de Controles'!H25="X",IF(L12&gt;75,IF(G12&gt;2,G12-2,IF(G12&gt;1,G12-1,G12)),IF(L12&gt;50,IF(G12&gt;1,G12-1,G12),G12)),G12)</f>
        <v>#REF!</v>
      </c>
      <c r="O12" s="20" t="e">
        <f>INDEX([4]Listas!$L$4:$P$8,M12,N12)</f>
        <v>#REF!</v>
      </c>
      <c r="P12" s="19" t="s">
        <v>186</v>
      </c>
      <c r="Q12" s="17" t="s">
        <v>203</v>
      </c>
      <c r="R12" s="19" t="s">
        <v>204</v>
      </c>
      <c r="S12" s="17" t="s">
        <v>189</v>
      </c>
      <c r="T12" s="17" t="s">
        <v>205</v>
      </c>
      <c r="U12" s="17" t="s">
        <v>206</v>
      </c>
      <c r="V12" s="270">
        <v>1</v>
      </c>
      <c r="W12" s="66" t="s">
        <v>692</v>
      </c>
      <c r="X12" s="270"/>
      <c r="Y12" s="269"/>
      <c r="Z12" s="270"/>
      <c r="AA12" s="307"/>
    </row>
    <row r="13" spans="1:27" s="15" customFormat="1" ht="105.75" hidden="1" customHeight="1" x14ac:dyDescent="0.25">
      <c r="A13" s="23"/>
      <c r="B13" s="17"/>
      <c r="C13" s="22"/>
      <c r="D13" s="17"/>
      <c r="E13" s="18"/>
      <c r="F13" s="17"/>
      <c r="G13" s="17"/>
      <c r="H13" s="20"/>
      <c r="I13" s="21"/>
      <c r="J13" s="19"/>
      <c r="K13" s="19"/>
      <c r="L13" s="17"/>
      <c r="M13" s="17"/>
      <c r="N13" s="17"/>
      <c r="O13" s="20"/>
      <c r="P13" s="19"/>
      <c r="Q13" s="17"/>
      <c r="R13" s="19"/>
      <c r="S13" s="17"/>
      <c r="T13" s="17"/>
      <c r="U13" s="17"/>
    </row>
    <row r="14" spans="1:27" s="15" customFormat="1" ht="115.5" hidden="1" customHeight="1" x14ac:dyDescent="0.25">
      <c r="A14" s="23"/>
      <c r="B14" s="17"/>
      <c r="C14" s="22"/>
      <c r="D14" s="17"/>
      <c r="E14" s="18"/>
      <c r="F14" s="17"/>
      <c r="G14" s="17"/>
      <c r="H14" s="20"/>
      <c r="I14" s="21"/>
      <c r="J14" s="19"/>
      <c r="K14" s="19"/>
      <c r="L14" s="17"/>
      <c r="M14" s="17"/>
      <c r="N14" s="17"/>
      <c r="O14" s="20"/>
      <c r="P14" s="19"/>
      <c r="Q14" s="17"/>
      <c r="R14" s="19"/>
      <c r="S14" s="17"/>
      <c r="T14" s="17"/>
      <c r="U14" s="17"/>
    </row>
    <row r="15" spans="1:27" x14ac:dyDescent="0.2">
      <c r="H15" s="1"/>
      <c r="I15" s="1"/>
      <c r="J15" s="1"/>
      <c r="O15" s="1"/>
      <c r="P15" s="1"/>
      <c r="U15" s="1"/>
    </row>
    <row r="16" spans="1:27" x14ac:dyDescent="0.2">
      <c r="F16" s="412" t="s">
        <v>6</v>
      </c>
      <c r="G16" s="412"/>
      <c r="H16" s="7">
        <f>COUNTIF(H10:H12,"BAJA")</f>
        <v>0</v>
      </c>
      <c r="I16" s="1"/>
      <c r="J16" s="1"/>
      <c r="M16" s="412" t="s">
        <v>6</v>
      </c>
      <c r="N16" s="412"/>
      <c r="O16" s="7">
        <f>COUNTIF(O10:O12,"BAJA")</f>
        <v>0</v>
      </c>
      <c r="P16" s="1"/>
      <c r="U16" s="1"/>
    </row>
    <row r="17" spans="2:21" x14ac:dyDescent="0.2">
      <c r="F17" s="412" t="s">
        <v>5</v>
      </c>
      <c r="G17" s="412"/>
      <c r="H17" s="7">
        <f>COUNTIF(H10:H12,"MODERADA")</f>
        <v>0</v>
      </c>
      <c r="I17" s="1"/>
      <c r="J17" s="1"/>
      <c r="M17" s="412" t="s">
        <v>5</v>
      </c>
      <c r="N17" s="412"/>
      <c r="O17" s="7">
        <f>COUNTIF(O10:O12,"MODERADA")</f>
        <v>0</v>
      </c>
      <c r="P17" s="1"/>
      <c r="U17" s="1"/>
    </row>
    <row r="18" spans="2:21" x14ac:dyDescent="0.2">
      <c r="B18" s="12"/>
      <c r="D18" s="12"/>
      <c r="F18" s="412" t="s">
        <v>4</v>
      </c>
      <c r="G18" s="412"/>
      <c r="H18" s="7">
        <f>COUNTIF(H10:H12,"ALTA")</f>
        <v>2</v>
      </c>
      <c r="I18" s="1"/>
      <c r="J18" s="1"/>
      <c r="M18" s="412" t="s">
        <v>4</v>
      </c>
      <c r="N18" s="412"/>
      <c r="O18" s="7">
        <f>COUNTIF(O10:O12,"ALTA")</f>
        <v>0</v>
      </c>
      <c r="P18" s="1"/>
      <c r="U18" s="1"/>
    </row>
    <row r="19" spans="2:21" ht="15.75" x14ac:dyDescent="0.2">
      <c r="B19" s="11" t="s">
        <v>3</v>
      </c>
      <c r="D19" s="10" t="s">
        <v>2</v>
      </c>
      <c r="F19" s="412" t="s">
        <v>1</v>
      </c>
      <c r="G19" s="412"/>
      <c r="H19" s="7">
        <f>COUNTIF(H10:H12,"EXTREMA")</f>
        <v>1</v>
      </c>
      <c r="I19" s="1"/>
      <c r="J19" s="1"/>
      <c r="M19" s="412" t="s">
        <v>1</v>
      </c>
      <c r="N19" s="412"/>
      <c r="O19" s="7">
        <f>COUNTIF(O10:O12,"EXTREMA")</f>
        <v>0</v>
      </c>
      <c r="P19" s="1"/>
      <c r="U19" s="1"/>
    </row>
    <row r="20" spans="2:21" x14ac:dyDescent="0.2">
      <c r="H20" s="1"/>
      <c r="I20" s="1"/>
      <c r="J20" s="1"/>
      <c r="O20" s="1"/>
      <c r="P20" s="1"/>
      <c r="U20" s="1"/>
    </row>
    <row r="21" spans="2:21" x14ac:dyDescent="0.2">
      <c r="H21" s="1"/>
      <c r="I21" s="1"/>
      <c r="J21" s="1"/>
      <c r="O21" s="1"/>
      <c r="P21" s="1"/>
      <c r="U21" s="1"/>
    </row>
    <row r="22" spans="2:21" ht="15.75" x14ac:dyDescent="0.2">
      <c r="B22" s="6"/>
      <c r="C22" s="5"/>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ht="23.25" customHeight="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pans="1:21" x14ac:dyDescent="0.2">
      <c r="H33" s="1"/>
      <c r="I33" s="1"/>
      <c r="J33" s="1"/>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sheetData>
  <mergeCells count="34">
    <mergeCell ref="X8:Y8"/>
    <mergeCell ref="Z8:AA8"/>
    <mergeCell ref="Q8:Q9"/>
    <mergeCell ref="E1:U1"/>
    <mergeCell ref="E2:U2"/>
    <mergeCell ref="R8:R9"/>
    <mergeCell ref="S8:S9"/>
    <mergeCell ref="T8:T9"/>
    <mergeCell ref="H8:H9"/>
    <mergeCell ref="P8:P9"/>
    <mergeCell ref="V8:W8"/>
    <mergeCell ref="F8:G8"/>
    <mergeCell ref="J8:K8"/>
    <mergeCell ref="M8:N8"/>
    <mergeCell ref="O8:O9"/>
    <mergeCell ref="F19:G19"/>
    <mergeCell ref="M19:N19"/>
    <mergeCell ref="F16:G16"/>
    <mergeCell ref="M16:N16"/>
    <mergeCell ref="F17:G17"/>
    <mergeCell ref="M17:N17"/>
    <mergeCell ref="F18:G18"/>
    <mergeCell ref="M18:N18"/>
    <mergeCell ref="U8:U9"/>
    <mergeCell ref="I8:I9"/>
    <mergeCell ref="E5:P5"/>
    <mergeCell ref="Q5:R5"/>
    <mergeCell ref="S5:U5"/>
    <mergeCell ref="E6:U6"/>
    <mergeCell ref="B8:B9"/>
    <mergeCell ref="C8:C9"/>
    <mergeCell ref="D8:D9"/>
    <mergeCell ref="E8:E9"/>
    <mergeCell ref="L8:L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2" priority="84" operator="equal">
      <formula>"EXTREMA"</formula>
    </cfRule>
    <cfRule type="cellIs" dxfId="201" priority="85" operator="equal">
      <formula>"ALTA"</formula>
    </cfRule>
    <cfRule type="cellIs" dxfId="200" priority="86" operator="equal">
      <formula>"MODERADA"</formula>
    </cfRule>
    <cfRule type="cellIs" dxfId="199" priority="87" operator="equal">
      <formula>"BAJA"</formula>
    </cfRule>
  </conditionalFormatting>
  <conditionalFormatting sqref="H7:H9 O7:O9">
    <cfRule type="cellIs" dxfId="198" priority="12" operator="equal">
      <formula>"EXTREMA"</formula>
    </cfRule>
    <cfRule type="cellIs" dxfId="197" priority="13" operator="equal">
      <formula>"ALTA"</formula>
    </cfRule>
    <cfRule type="cellIs" dxfId="196" priority="14" operator="equal">
      <formula>"MODERADA"</formula>
    </cfRule>
    <cfRule type="cellIs" dxfId="195" priority="15" operator="equal">
      <formula>"BAJA"</formula>
    </cfRule>
  </conditionalFormatting>
  <conditionalFormatting sqref="H10:H14">
    <cfRule type="cellIs" dxfId="194" priority="21" operator="equal">
      <formula>"EXTREMA"</formula>
    </cfRule>
    <cfRule type="cellIs" dxfId="193" priority="22" operator="equal">
      <formula>"ALTA"</formula>
    </cfRule>
    <cfRule type="cellIs" dxfId="192" priority="23" operator="equal">
      <formula>"MODERADA"</formula>
    </cfRule>
    <cfRule type="cellIs" dxfId="191" priority="24" operator="equal">
      <formula>"BAJA"</formula>
    </cfRule>
  </conditionalFormatting>
  <conditionalFormatting sqref="H15:H1048576">
    <cfRule type="cellIs" dxfId="190" priority="54" operator="equal">
      <formula>"EXTREMA"</formula>
    </cfRule>
    <cfRule type="cellIs" dxfId="189" priority="55" operator="equal">
      <formula>"ALTA"</formula>
    </cfRule>
    <cfRule type="cellIs" dxfId="188" priority="56" operator="equal">
      <formula>"MODERADA"</formula>
    </cfRule>
    <cfRule type="cellIs" dxfId="187"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86" priority="2" operator="equal">
      <formula>"EXTREMA"</formula>
    </cfRule>
    <cfRule type="cellIs" dxfId="185" priority="3" operator="equal">
      <formula>"ALTA"</formula>
    </cfRule>
    <cfRule type="cellIs" dxfId="184" priority="4" operator="equal">
      <formula>"MODERADA"</formula>
    </cfRule>
    <cfRule type="cellIs" dxfId="183" priority="5" operator="equal">
      <formula>"BAJA"</formula>
    </cfRule>
  </conditionalFormatting>
  <conditionalFormatting sqref="M16:M19">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2" priority="17" operator="equal">
      <formula>"EXTREMA"</formula>
    </cfRule>
    <cfRule type="cellIs" dxfId="181" priority="18" operator="equal">
      <formula>"ALTA"</formula>
    </cfRule>
    <cfRule type="cellIs" dxfId="180" priority="19" operator="equal">
      <formula>"MODERADA"</formula>
    </cfRule>
    <cfRule type="cellIs" dxfId="179" priority="20" operator="equal">
      <formula>"BAJA"</formula>
    </cfRule>
  </conditionalFormatting>
  <conditionalFormatting sqref="O15:O1048576">
    <cfRule type="cellIs" dxfId="178" priority="25" operator="equal">
      <formula>"EXTREMA"</formula>
    </cfRule>
    <cfRule type="cellIs" dxfId="177" priority="26" operator="equal">
      <formula>"ALTA"</formula>
    </cfRule>
    <cfRule type="cellIs" dxfId="176" priority="27" operator="equal">
      <formula>"MODERADA"</formula>
    </cfRule>
    <cfRule type="cellIs" dxfId="175"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autoPageBreaks="0"/>
  </sheetPr>
  <dimension ref="A1:AC57"/>
  <sheetViews>
    <sheetView showGridLines="0" topLeftCell="R1" zoomScale="72" zoomScaleNormal="72" workbookViewId="0">
      <selection activeCell="Z1" sqref="Z1:AA1048576"/>
    </sheetView>
  </sheetViews>
  <sheetFormatPr baseColWidth="10" defaultColWidth="11.42578125" defaultRowHeight="12" x14ac:dyDescent="0.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1.7109375" style="1" bestFit="1" customWidth="1"/>
    <col min="23" max="23" width="60.28515625" style="1" customWidth="1"/>
    <col min="24" max="24" width="17.140625" style="1" hidden="1" customWidth="1"/>
    <col min="25" max="25" width="57" style="1" hidden="1" customWidth="1"/>
    <col min="26" max="26" width="17.140625" style="1" hidden="1" customWidth="1"/>
    <col min="27" max="27" width="61.28515625" style="1" hidden="1" customWidth="1"/>
    <col min="28" max="16384" width="11.42578125" style="1"/>
  </cols>
  <sheetData>
    <row r="1" spans="1:27" ht="21" customHeight="1" x14ac:dyDescent="0.35">
      <c r="B1" s="43"/>
      <c r="C1" s="43"/>
      <c r="E1" s="391" t="s">
        <v>303</v>
      </c>
      <c r="F1" s="391"/>
      <c r="G1" s="391"/>
      <c r="H1" s="391"/>
      <c r="I1" s="391"/>
      <c r="J1" s="391"/>
      <c r="K1" s="391"/>
      <c r="L1" s="391"/>
      <c r="M1" s="391"/>
      <c r="N1" s="391"/>
      <c r="O1" s="391"/>
      <c r="P1" s="391"/>
      <c r="Q1" s="391"/>
      <c r="R1" s="391"/>
      <c r="S1" s="391"/>
      <c r="T1" s="391"/>
      <c r="U1" s="391"/>
    </row>
    <row r="2" spans="1:27" ht="39" customHeight="1" x14ac:dyDescent="0.35">
      <c r="B2" s="43"/>
      <c r="C2" s="43"/>
      <c r="E2" s="391" t="s">
        <v>304</v>
      </c>
      <c r="F2" s="391"/>
      <c r="G2" s="391"/>
      <c r="H2" s="391"/>
      <c r="I2" s="391"/>
      <c r="J2" s="391"/>
      <c r="K2" s="391"/>
      <c r="L2" s="391"/>
      <c r="M2" s="391"/>
      <c r="N2" s="391"/>
      <c r="O2" s="391"/>
      <c r="P2" s="391"/>
      <c r="Q2" s="391"/>
      <c r="R2" s="391"/>
      <c r="S2" s="391"/>
      <c r="T2" s="391"/>
      <c r="U2" s="391"/>
    </row>
    <row r="3" spans="1:27" ht="57.75" customHeight="1" x14ac:dyDescent="0.35">
      <c r="B3" s="43"/>
      <c r="C3" s="43"/>
      <c r="G3" s="36"/>
      <c r="H3" s="36"/>
      <c r="I3" s="36"/>
      <c r="J3" s="36"/>
      <c r="K3" s="37"/>
      <c r="L3" s="36"/>
      <c r="M3" s="36"/>
      <c r="N3" s="36"/>
      <c r="O3" s="36"/>
      <c r="P3" s="1"/>
      <c r="R3" s="3"/>
      <c r="S3" s="3"/>
      <c r="U3" s="1"/>
    </row>
    <row r="4" spans="1:27" ht="21.75" thickBot="1" x14ac:dyDescent="0.4">
      <c r="D4" s="36"/>
      <c r="E4" s="36"/>
      <c r="F4" s="36"/>
      <c r="G4" s="36"/>
      <c r="H4" s="37"/>
      <c r="I4" s="36"/>
      <c r="J4" s="36"/>
      <c r="K4" s="36"/>
      <c r="L4" s="36"/>
    </row>
    <row r="5" spans="1:27" s="15" customFormat="1" ht="24" customHeight="1" x14ac:dyDescent="0.25">
      <c r="A5" s="13"/>
      <c r="D5" s="285" t="s">
        <v>65</v>
      </c>
      <c r="E5" s="455" t="s">
        <v>134</v>
      </c>
      <c r="F5" s="455"/>
      <c r="G5" s="455"/>
      <c r="H5" s="455"/>
      <c r="I5" s="455"/>
      <c r="J5" s="455"/>
      <c r="K5" s="455"/>
      <c r="L5" s="455"/>
      <c r="M5" s="455"/>
      <c r="N5" s="455"/>
      <c r="O5" s="455"/>
      <c r="P5" s="455"/>
      <c r="Q5" s="456" t="s">
        <v>63</v>
      </c>
      <c r="R5" s="456"/>
      <c r="S5" s="457">
        <v>2024</v>
      </c>
      <c r="T5" s="457"/>
      <c r="U5" s="458"/>
    </row>
    <row r="6" spans="1:27" s="15" customFormat="1" ht="45.75" customHeight="1" thickBot="1" x14ac:dyDescent="0.3">
      <c r="A6" s="13"/>
      <c r="D6" s="286" t="s">
        <v>62</v>
      </c>
      <c r="E6" s="463" t="s">
        <v>135</v>
      </c>
      <c r="F6" s="463"/>
      <c r="G6" s="463"/>
      <c r="H6" s="463"/>
      <c r="I6" s="463"/>
      <c r="J6" s="463"/>
      <c r="K6" s="463"/>
      <c r="L6" s="463"/>
      <c r="M6" s="463"/>
      <c r="N6" s="463"/>
      <c r="O6" s="463"/>
      <c r="P6" s="463"/>
      <c r="Q6" s="463"/>
      <c r="R6" s="463"/>
      <c r="S6" s="463"/>
      <c r="T6" s="463"/>
      <c r="U6" s="464"/>
    </row>
    <row r="7" spans="1:27" s="15" customFormat="1" ht="15" x14ac:dyDescent="0.25">
      <c r="A7" s="13"/>
      <c r="B7" s="34"/>
      <c r="C7" s="34"/>
      <c r="H7" s="33"/>
      <c r="I7" s="25"/>
      <c r="J7" s="25"/>
      <c r="O7" s="33"/>
      <c r="P7" s="33"/>
      <c r="U7" s="33"/>
    </row>
    <row r="8" spans="1:27" s="25" customFormat="1" ht="56.25" customHeight="1" x14ac:dyDescent="0.25">
      <c r="A8" s="13"/>
      <c r="B8" s="392" t="s">
        <v>60</v>
      </c>
      <c r="C8" s="392" t="s">
        <v>59</v>
      </c>
      <c r="D8" s="392" t="s">
        <v>58</v>
      </c>
      <c r="E8" s="393" t="s">
        <v>57</v>
      </c>
      <c r="F8" s="392" t="s">
        <v>56</v>
      </c>
      <c r="G8" s="392"/>
      <c r="H8" s="398" t="s">
        <v>51</v>
      </c>
      <c r="I8" s="396" t="s">
        <v>55</v>
      </c>
      <c r="J8" s="427" t="s">
        <v>54</v>
      </c>
      <c r="K8" s="428"/>
      <c r="L8" s="394" t="s">
        <v>53</v>
      </c>
      <c r="M8" s="392" t="s">
        <v>52</v>
      </c>
      <c r="N8" s="392"/>
      <c r="O8" s="398" t="s">
        <v>51</v>
      </c>
      <c r="P8" s="393" t="s">
        <v>50</v>
      </c>
      <c r="Q8" s="392" t="s">
        <v>49</v>
      </c>
      <c r="R8" s="426" t="s">
        <v>48</v>
      </c>
      <c r="S8" s="392" t="s">
        <v>47</v>
      </c>
      <c r="T8" s="396" t="s">
        <v>46</v>
      </c>
      <c r="U8" s="392" t="s">
        <v>45</v>
      </c>
      <c r="V8" s="419" t="s">
        <v>636</v>
      </c>
      <c r="W8" s="419"/>
      <c r="X8" s="419" t="s">
        <v>642</v>
      </c>
      <c r="Y8" s="419"/>
      <c r="Z8" s="419" t="s">
        <v>639</v>
      </c>
      <c r="AA8" s="419"/>
    </row>
    <row r="9" spans="1:27" s="25" customFormat="1" ht="90" customHeight="1" x14ac:dyDescent="0.25">
      <c r="A9" s="13"/>
      <c r="B9" s="392"/>
      <c r="C9" s="392"/>
      <c r="D9" s="392"/>
      <c r="E9" s="393"/>
      <c r="F9" s="32" t="s">
        <v>41</v>
      </c>
      <c r="G9" s="31" t="s">
        <v>40</v>
      </c>
      <c r="H9" s="399"/>
      <c r="I9" s="397"/>
      <c r="J9" s="30" t="s">
        <v>43</v>
      </c>
      <c r="K9" s="29" t="s">
        <v>42</v>
      </c>
      <c r="L9" s="395"/>
      <c r="M9" s="28" t="s">
        <v>41</v>
      </c>
      <c r="N9" s="27" t="s">
        <v>40</v>
      </c>
      <c r="O9" s="399"/>
      <c r="P9" s="393"/>
      <c r="Q9" s="392"/>
      <c r="R9" s="426"/>
      <c r="S9" s="392"/>
      <c r="T9" s="397"/>
      <c r="U9" s="392"/>
      <c r="V9" s="26" t="s">
        <v>583</v>
      </c>
      <c r="W9" s="26" t="s">
        <v>39</v>
      </c>
      <c r="X9" s="26" t="s">
        <v>583</v>
      </c>
      <c r="Y9" s="26" t="s">
        <v>39</v>
      </c>
      <c r="Z9" s="26" t="s">
        <v>583</v>
      </c>
      <c r="AA9" s="26" t="s">
        <v>39</v>
      </c>
    </row>
    <row r="10" spans="1:27" s="15" customFormat="1" ht="231" customHeight="1" x14ac:dyDescent="0.25">
      <c r="A10" s="23"/>
      <c r="B10" s="17" t="s">
        <v>136</v>
      </c>
      <c r="C10" s="22" t="s">
        <v>137</v>
      </c>
      <c r="D10" s="17" t="s">
        <v>138</v>
      </c>
      <c r="E10" s="18" t="s">
        <v>139</v>
      </c>
      <c r="F10" s="17">
        <v>3</v>
      </c>
      <c r="G10" s="17">
        <v>4</v>
      </c>
      <c r="H10" s="20" t="str">
        <f>INDEX([5]Listas!$L$4:$P$8,F10,G10)</f>
        <v>EXTREMA</v>
      </c>
      <c r="I10" s="21" t="s">
        <v>140</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141</v>
      </c>
      <c r="Q10" s="17" t="s">
        <v>142</v>
      </c>
      <c r="R10" s="18" t="s">
        <v>93</v>
      </c>
      <c r="S10" s="17" t="s">
        <v>143</v>
      </c>
      <c r="T10" s="17" t="s">
        <v>144</v>
      </c>
      <c r="U10" s="17" t="s">
        <v>145</v>
      </c>
      <c r="V10" s="67">
        <v>1</v>
      </c>
      <c r="W10" s="342" t="s">
        <v>704</v>
      </c>
      <c r="X10" s="67"/>
      <c r="Y10" s="268"/>
      <c r="Z10" s="67"/>
      <c r="AA10" s="268"/>
    </row>
    <row r="11" spans="1:27" s="15" customFormat="1" ht="130.5" customHeight="1" x14ac:dyDescent="0.25">
      <c r="A11" s="23"/>
      <c r="B11" s="17" t="s">
        <v>146</v>
      </c>
      <c r="C11" s="22" t="s">
        <v>147</v>
      </c>
      <c r="D11" s="17" t="s">
        <v>148</v>
      </c>
      <c r="E11" s="18" t="s">
        <v>97</v>
      </c>
      <c r="F11" s="17">
        <v>1</v>
      </c>
      <c r="G11" s="17">
        <v>4</v>
      </c>
      <c r="H11" s="20" t="str">
        <f>INDEX([5]Listas!$L$4:$P$8,F11,G11)</f>
        <v>ALTA</v>
      </c>
      <c r="I11" s="21" t="s">
        <v>149</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t="e">
        <f>IF('[5]Evaluación de Controles'!H27="X",IF(L11&gt;75,IF(G11&gt;2,G11-2,IF(G11&gt;1,G11-1,G11)),IF(L11&gt;50,IF(G11&gt;1,G11-1,G11),G11)),G11)</f>
        <v>#REF!</v>
      </c>
      <c r="O11" s="20" t="e">
        <f>INDEX([5]Listas!$L$4:$P$8,M11,N11)</f>
        <v>#REF!</v>
      </c>
      <c r="P11" s="19" t="s">
        <v>95</v>
      </c>
      <c r="Q11" s="17" t="s">
        <v>150</v>
      </c>
      <c r="R11" s="18" t="s">
        <v>151</v>
      </c>
      <c r="S11" s="17" t="s">
        <v>143</v>
      </c>
      <c r="T11" s="17" t="s">
        <v>152</v>
      </c>
      <c r="U11" s="17" t="s">
        <v>153</v>
      </c>
      <c r="V11" s="67">
        <v>1</v>
      </c>
      <c r="W11" s="342" t="s">
        <v>705</v>
      </c>
      <c r="X11" s="67"/>
      <c r="Y11" s="268"/>
      <c r="Z11" s="67"/>
      <c r="AA11" s="268"/>
    </row>
    <row r="12" spans="1:27" s="15" customFormat="1" ht="141" customHeight="1" x14ac:dyDescent="0.25">
      <c r="A12" s="23"/>
      <c r="B12" s="17" t="s">
        <v>154</v>
      </c>
      <c r="C12" s="22" t="s">
        <v>155</v>
      </c>
      <c r="D12" s="17" t="s">
        <v>156</v>
      </c>
      <c r="E12" s="18" t="s">
        <v>139</v>
      </c>
      <c r="F12" s="17">
        <v>3</v>
      </c>
      <c r="G12" s="17">
        <v>5</v>
      </c>
      <c r="H12" s="20" t="str">
        <f>INDEX([5]Listas!$L$4:$P$8,F12,G12)</f>
        <v>EXTREMA</v>
      </c>
      <c r="I12" s="21" t="s">
        <v>157</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141</v>
      </c>
      <c r="Q12" s="17" t="s">
        <v>158</v>
      </c>
      <c r="R12" s="18" t="s">
        <v>159</v>
      </c>
      <c r="S12" s="17" t="s">
        <v>143</v>
      </c>
      <c r="T12" s="17" t="s">
        <v>160</v>
      </c>
      <c r="U12" s="17" t="s">
        <v>161</v>
      </c>
      <c r="V12" s="67">
        <v>1</v>
      </c>
      <c r="W12" s="342" t="s">
        <v>706</v>
      </c>
      <c r="X12" s="67"/>
      <c r="Y12" s="268"/>
      <c r="Z12" s="67"/>
      <c r="AA12" s="268"/>
    </row>
    <row r="13" spans="1:27" s="15" customFormat="1" ht="213.75" customHeight="1" x14ac:dyDescent="0.25">
      <c r="A13" s="23"/>
      <c r="B13" s="17" t="s">
        <v>162</v>
      </c>
      <c r="C13" s="22" t="s">
        <v>163</v>
      </c>
      <c r="D13" s="17" t="s">
        <v>164</v>
      </c>
      <c r="E13" s="18" t="s">
        <v>97</v>
      </c>
      <c r="F13" s="17">
        <v>3</v>
      </c>
      <c r="G13" s="17">
        <v>3</v>
      </c>
      <c r="H13" s="20" t="str">
        <f>INDEX([5]Listas!$L$4:$P$8,F13,G13)</f>
        <v>ALTA</v>
      </c>
      <c r="I13" s="21" t="s">
        <v>165</v>
      </c>
      <c r="J13" s="19" t="s">
        <v>166</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t="e">
        <f>IF('[5]Evaluación de Controles'!H29="X",IF(L13&gt;75,IF(G13&gt;2,G13-2,IF(G13&gt;1,G13-1,G13)),IF(L13&gt;50,IF(G13&gt;1,G13-1,G13),G13)),G13)</f>
        <v>#REF!</v>
      </c>
      <c r="O13" s="20" t="e">
        <f>INDEX([5]Listas!$L$4:$P$8,M13,N13)</f>
        <v>#REF!</v>
      </c>
      <c r="P13" s="19" t="s">
        <v>141</v>
      </c>
      <c r="Q13" s="17" t="s">
        <v>603</v>
      </c>
      <c r="R13" s="18" t="s">
        <v>151</v>
      </c>
      <c r="S13" s="17" t="s">
        <v>143</v>
      </c>
      <c r="T13" s="17" t="s">
        <v>168</v>
      </c>
      <c r="U13" s="17" t="s">
        <v>602</v>
      </c>
      <c r="V13" s="67">
        <v>1</v>
      </c>
      <c r="W13" s="342" t="s">
        <v>707</v>
      </c>
      <c r="X13" s="67"/>
      <c r="Y13" s="268"/>
      <c r="Z13" s="67"/>
      <c r="AA13" s="268"/>
    </row>
    <row r="14" spans="1:27" s="15" customFormat="1" ht="145.5" customHeight="1" x14ac:dyDescent="0.25">
      <c r="A14" s="23"/>
      <c r="B14" s="17" t="s">
        <v>170</v>
      </c>
      <c r="C14" s="22" t="s">
        <v>171</v>
      </c>
      <c r="D14" s="17" t="s">
        <v>172</v>
      </c>
      <c r="E14" s="18" t="s">
        <v>139</v>
      </c>
      <c r="F14" s="17">
        <v>2</v>
      </c>
      <c r="G14" s="17">
        <v>2</v>
      </c>
      <c r="H14" s="20" t="str">
        <f>INDEX([5]Listas!$L$4:$P$8,F14,G14)</f>
        <v>BAJA</v>
      </c>
      <c r="I14" s="21" t="s">
        <v>173</v>
      </c>
      <c r="J14" s="19" t="s">
        <v>12</v>
      </c>
      <c r="K14" s="19" t="s">
        <v>41</v>
      </c>
      <c r="L14" s="17">
        <v>80</v>
      </c>
      <c r="M14" s="17">
        <v>2</v>
      </c>
      <c r="N14" s="17">
        <v>2</v>
      </c>
      <c r="O14" s="20" t="s">
        <v>174</v>
      </c>
      <c r="P14" s="19" t="s">
        <v>141</v>
      </c>
      <c r="Q14" s="17" t="s">
        <v>175</v>
      </c>
      <c r="R14" s="18" t="s">
        <v>176</v>
      </c>
      <c r="S14" s="17" t="s">
        <v>143</v>
      </c>
      <c r="T14" s="17" t="s">
        <v>177</v>
      </c>
      <c r="U14" s="17" t="s">
        <v>178</v>
      </c>
      <c r="V14" s="67">
        <v>1</v>
      </c>
      <c r="W14" s="342" t="s">
        <v>708</v>
      </c>
      <c r="X14" s="67"/>
      <c r="Y14" s="268"/>
      <c r="Z14" s="67"/>
      <c r="AA14" s="268"/>
    </row>
    <row r="15" spans="1:27" x14ac:dyDescent="0.2">
      <c r="C15" s="14"/>
      <c r="L15" s="8"/>
    </row>
    <row r="16" spans="1:27" x14ac:dyDescent="0.2">
      <c r="B16" s="9"/>
      <c r="C16" s="9"/>
      <c r="D16" s="9"/>
      <c r="E16" s="9"/>
      <c r="F16" s="412" t="s">
        <v>6</v>
      </c>
      <c r="G16" s="412"/>
      <c r="H16" s="7">
        <f>COUNTIF(H10:H13,"BAJA")</f>
        <v>0</v>
      </c>
      <c r="L16" s="8"/>
      <c r="M16" s="412" t="s">
        <v>6</v>
      </c>
      <c r="N16" s="412"/>
      <c r="O16" s="7">
        <f>COUNTIF(O10:O13,"BAJA")</f>
        <v>0</v>
      </c>
    </row>
    <row r="17" spans="2:21" x14ac:dyDescent="0.2">
      <c r="B17" s="447"/>
      <c r="C17" s="447"/>
      <c r="D17" s="447"/>
      <c r="E17" s="447"/>
      <c r="F17" s="412" t="s">
        <v>5</v>
      </c>
      <c r="G17" s="412"/>
      <c r="H17" s="7">
        <f>COUNTIF(H10:H13,"MODERADA")</f>
        <v>0</v>
      </c>
      <c r="L17" s="9"/>
      <c r="M17" s="412" t="s">
        <v>5</v>
      </c>
      <c r="N17" s="412"/>
      <c r="O17" s="7">
        <f>COUNTIF(O10:O13,"MODERADA")</f>
        <v>0</v>
      </c>
    </row>
    <row r="18" spans="2:21" x14ac:dyDescent="0.2">
      <c r="F18" s="412" t="s">
        <v>4</v>
      </c>
      <c r="G18" s="412"/>
      <c r="H18" s="7">
        <f>COUNTIF(H10:H13,"ALTA")</f>
        <v>2</v>
      </c>
      <c r="M18" s="412" t="s">
        <v>4</v>
      </c>
      <c r="N18" s="412"/>
      <c r="O18" s="7">
        <f>COUNTIF(O10:O13,"ALTA")</f>
        <v>1</v>
      </c>
      <c r="P18" s="1"/>
      <c r="U18" s="1"/>
    </row>
    <row r="19" spans="2:21" x14ac:dyDescent="0.2">
      <c r="B19" s="12"/>
      <c r="D19" s="12"/>
      <c r="F19" s="412" t="s">
        <v>1</v>
      </c>
      <c r="G19" s="412"/>
      <c r="H19" s="7">
        <f>COUNTIF(H10:H13,"EXTREMA")</f>
        <v>2</v>
      </c>
      <c r="M19" s="412" t="s">
        <v>1</v>
      </c>
      <c r="N19" s="412"/>
      <c r="O19" s="7">
        <f>COUNTIF(O10:O13,"EXTREMA")</f>
        <v>1</v>
      </c>
      <c r="P19" s="1"/>
      <c r="U19" s="1"/>
    </row>
    <row r="20" spans="2:21" ht="15.75" x14ac:dyDescent="0.2">
      <c r="B20" s="11" t="s">
        <v>3</v>
      </c>
      <c r="D20" s="10" t="s">
        <v>2</v>
      </c>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sheetData>
  <mergeCells count="35">
    <mergeCell ref="Z8:AA8"/>
    <mergeCell ref="E1:U1"/>
    <mergeCell ref="E2:U2"/>
    <mergeCell ref="P8:P9"/>
    <mergeCell ref="Q8:Q9"/>
    <mergeCell ref="X8:Y8"/>
    <mergeCell ref="V8:W8"/>
    <mergeCell ref="S8:S9"/>
    <mergeCell ref="T8:T9"/>
    <mergeCell ref="U8:U9"/>
    <mergeCell ref="E5:P5"/>
    <mergeCell ref="Q5:R5"/>
    <mergeCell ref="S5:U5"/>
    <mergeCell ref="E6:U6"/>
    <mergeCell ref="F19:G19"/>
    <mergeCell ref="M19:N19"/>
    <mergeCell ref="B17:E17"/>
    <mergeCell ref="F17:G17"/>
    <mergeCell ref="M17:N17"/>
    <mergeCell ref="F18:G18"/>
    <mergeCell ref="M18:N18"/>
    <mergeCell ref="B8:B9"/>
    <mergeCell ref="M8:N8"/>
    <mergeCell ref="O8:O9"/>
    <mergeCell ref="M16:N16"/>
    <mergeCell ref="R8:R9"/>
    <mergeCell ref="C8:C9"/>
    <mergeCell ref="F16:G16"/>
    <mergeCell ref="I8:I9"/>
    <mergeCell ref="D8:D9"/>
    <mergeCell ref="E8:E9"/>
    <mergeCell ref="F8:G8"/>
    <mergeCell ref="H8:H9"/>
    <mergeCell ref="J8:K8"/>
    <mergeCell ref="L8:L9"/>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4" priority="7" operator="equal">
      <formula>"EXTREMA"</formula>
    </cfRule>
    <cfRule type="cellIs" dxfId="173" priority="8" operator="equal">
      <formula>"ALTA"</formula>
    </cfRule>
    <cfRule type="cellIs" dxfId="172" priority="9" operator="equal">
      <formula>"MODERADA"</formula>
    </cfRule>
    <cfRule type="cellIs" dxfId="171" priority="10" operator="equal">
      <formula>"BAJA"</formula>
    </cfRule>
  </conditionalFormatting>
  <conditionalFormatting sqref="H7:H9 O7:O9">
    <cfRule type="cellIs" dxfId="170" priority="12" operator="equal">
      <formula>"EXTREMA"</formula>
    </cfRule>
    <cfRule type="cellIs" dxfId="169" priority="13" operator="equal">
      <formula>"ALTA"</formula>
    </cfRule>
    <cfRule type="cellIs" dxfId="168" priority="14" operator="equal">
      <formula>"MODERADA"</formula>
    </cfRule>
    <cfRule type="cellIs" dxfId="167" priority="15" operator="equal">
      <formula>"BAJA"</formula>
    </cfRule>
  </conditionalFormatting>
  <conditionalFormatting sqref="H10:H14">
    <cfRule type="cellIs" dxfId="166" priority="20" operator="equal">
      <formula>"EXTREMA"</formula>
    </cfRule>
    <cfRule type="cellIs" dxfId="165" priority="21" operator="equal">
      <formula>"ALTA"</formula>
    </cfRule>
    <cfRule type="cellIs" dxfId="164" priority="22" operator="equal">
      <formula>"MODERADA"</formula>
    </cfRule>
    <cfRule type="cellIs" dxfId="163" priority="23" operator="equal">
      <formula>"BAJA"</formula>
    </cfRule>
  </conditionalFormatting>
  <conditionalFormatting sqref="H15:H1048576">
    <cfRule type="cellIs" dxfId="162" priority="38" operator="equal">
      <formula>"EXTREMA"</formula>
    </cfRule>
    <cfRule type="cellIs" dxfId="161" priority="39" operator="equal">
      <formula>"ALTA"</formula>
    </cfRule>
    <cfRule type="cellIs" dxfId="160" priority="40" operator="equal">
      <formula>"MODERADA"</formula>
    </cfRule>
    <cfRule type="cellIs" dxfId="159"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58" priority="2" operator="equal">
      <formula>"EXTREMA"</formula>
    </cfRule>
    <cfRule type="cellIs" dxfId="157" priority="3" operator="equal">
      <formula>"ALTA"</formula>
    </cfRule>
    <cfRule type="cellIs" dxfId="156" priority="4" operator="equal">
      <formula>"MODERADA"</formula>
    </cfRule>
    <cfRule type="cellIs" dxfId="155" priority="5" operator="equal">
      <formula>"BAJA"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4" priority="16" operator="equal">
      <formula>"EXTREMA"</formula>
    </cfRule>
    <cfRule type="cellIs" dxfId="153" priority="17" operator="equal">
      <formula>"ALTA"</formula>
    </cfRule>
    <cfRule type="cellIs" dxfId="152" priority="18" operator="equal">
      <formula>"MODERADA"</formula>
    </cfRule>
    <cfRule type="cellIs" dxfId="151" priority="19" operator="equal">
      <formula>"BAJA"</formula>
    </cfRule>
  </conditionalFormatting>
  <conditionalFormatting sqref="O15:O1048576">
    <cfRule type="cellIs" dxfId="150" priority="24" operator="equal">
      <formula>"EXTREMA"</formula>
    </cfRule>
    <cfRule type="cellIs" dxfId="149" priority="25" operator="equal">
      <formula>"ALTA"</formula>
    </cfRule>
    <cfRule type="cellIs" dxfId="148" priority="26" operator="equal">
      <formula>"MODERADA"</formula>
    </cfRule>
    <cfRule type="cellIs" dxfId="147"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autoPageBreaks="0" fitToPage="1"/>
  </sheetPr>
  <dimension ref="A1:AC38"/>
  <sheetViews>
    <sheetView showGridLines="0" topLeftCell="V1" zoomScale="70" zoomScaleNormal="70" workbookViewId="0">
      <selection activeCell="X1" sqref="X1:Y1048576"/>
    </sheetView>
  </sheetViews>
  <sheetFormatPr baseColWidth="10" defaultColWidth="11.42578125" defaultRowHeight="12" x14ac:dyDescent="0.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6.140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22.5703125" style="1" customWidth="1"/>
    <col min="21" max="21" width="30.140625" style="2" customWidth="1"/>
    <col min="22" max="22" width="17.140625" style="1" bestFit="1" customWidth="1"/>
    <col min="23" max="23" width="63.5703125" style="1" bestFit="1" customWidth="1"/>
    <col min="24" max="24" width="14.85546875" style="1" hidden="1" customWidth="1"/>
    <col min="25" max="25" width="61.140625" style="1" hidden="1" customWidth="1"/>
    <col min="26" max="26" width="17.140625" style="1" hidden="1" customWidth="1"/>
    <col min="27" max="27" width="61.140625" style="1" hidden="1" customWidth="1"/>
    <col min="28" max="16384" width="11.42578125" style="1"/>
  </cols>
  <sheetData>
    <row r="1" spans="1:27" ht="27.75" customHeight="1" x14ac:dyDescent="0.35">
      <c r="B1" s="43"/>
      <c r="C1" s="43"/>
      <c r="D1" s="43"/>
      <c r="E1" s="391" t="s">
        <v>303</v>
      </c>
      <c r="F1" s="391"/>
      <c r="G1" s="391"/>
      <c r="H1" s="391"/>
      <c r="I1" s="391"/>
      <c r="J1" s="391"/>
      <c r="K1" s="391"/>
      <c r="L1" s="391"/>
      <c r="M1" s="391"/>
      <c r="N1" s="391"/>
      <c r="O1" s="391"/>
      <c r="P1" s="391"/>
      <c r="Q1" s="391"/>
      <c r="R1" s="391"/>
      <c r="S1" s="391"/>
      <c r="T1" s="391"/>
      <c r="U1" s="391"/>
    </row>
    <row r="2" spans="1:27" ht="30.75" customHeight="1" x14ac:dyDescent="0.35">
      <c r="B2" s="43"/>
      <c r="C2" s="43"/>
      <c r="D2" s="43"/>
      <c r="E2" s="391" t="s">
        <v>304</v>
      </c>
      <c r="F2" s="391"/>
      <c r="G2" s="391"/>
      <c r="H2" s="391"/>
      <c r="I2" s="391"/>
      <c r="J2" s="391"/>
      <c r="K2" s="391"/>
      <c r="L2" s="391"/>
      <c r="M2" s="391"/>
      <c r="N2" s="391"/>
      <c r="O2" s="391"/>
      <c r="P2" s="391"/>
      <c r="Q2" s="391"/>
      <c r="R2" s="391"/>
      <c r="S2" s="391"/>
      <c r="T2" s="391"/>
      <c r="U2" s="391"/>
    </row>
    <row r="3" spans="1:27" ht="39.75" customHeight="1" thickBot="1" x14ac:dyDescent="0.4">
      <c r="B3" s="43"/>
      <c r="C3" s="43"/>
      <c r="D3" s="43"/>
      <c r="G3" s="36"/>
      <c r="H3" s="36"/>
      <c r="I3" s="36"/>
      <c r="J3" s="36"/>
      <c r="K3" s="37"/>
      <c r="L3" s="36"/>
      <c r="M3" s="36"/>
      <c r="N3" s="36"/>
      <c r="O3" s="36"/>
      <c r="P3" s="1"/>
      <c r="R3" s="3"/>
      <c r="S3" s="3"/>
      <c r="U3" s="1"/>
    </row>
    <row r="4" spans="1:27" ht="28.5" x14ac:dyDescent="0.35">
      <c r="B4" s="38"/>
      <c r="C4" s="38"/>
      <c r="D4" s="466" t="s">
        <v>65</v>
      </c>
      <c r="E4" s="467"/>
      <c r="F4" s="455" t="s">
        <v>385</v>
      </c>
      <c r="G4" s="455"/>
      <c r="H4" s="455"/>
      <c r="I4" s="455"/>
      <c r="J4" s="455"/>
      <c r="K4" s="455"/>
      <c r="L4" s="455"/>
      <c r="M4" s="455"/>
      <c r="N4" s="455"/>
      <c r="O4" s="455"/>
      <c r="P4" s="455"/>
      <c r="Q4" s="455"/>
      <c r="R4" s="456" t="s">
        <v>63</v>
      </c>
      <c r="S4" s="456"/>
      <c r="T4" s="457">
        <v>2024</v>
      </c>
      <c r="U4" s="457"/>
    </row>
    <row r="5" spans="1:27" ht="21.75" thickBot="1" x14ac:dyDescent="0.4">
      <c r="B5" s="38"/>
      <c r="C5" s="38"/>
      <c r="D5" s="468" t="s">
        <v>62</v>
      </c>
      <c r="E5" s="469"/>
      <c r="F5" s="463" t="s">
        <v>584</v>
      </c>
      <c r="G5" s="463"/>
      <c r="H5" s="463"/>
      <c r="I5" s="463"/>
      <c r="J5" s="463"/>
      <c r="K5" s="463"/>
      <c r="L5" s="463"/>
      <c r="M5" s="463"/>
      <c r="N5" s="463"/>
      <c r="O5" s="463"/>
      <c r="P5" s="463"/>
      <c r="Q5" s="463"/>
      <c r="R5" s="463"/>
      <c r="S5" s="463"/>
      <c r="T5" s="463"/>
      <c r="U5" s="463"/>
    </row>
    <row r="6" spans="1:27" s="15" customFormat="1" ht="15" x14ac:dyDescent="0.25">
      <c r="A6" s="13"/>
      <c r="B6" s="34"/>
      <c r="C6" s="34"/>
      <c r="H6" s="33"/>
      <c r="I6" s="25"/>
      <c r="J6" s="25"/>
      <c r="O6" s="33"/>
      <c r="P6" s="33"/>
      <c r="U6" s="33"/>
    </row>
    <row r="7" spans="1:27" s="25" customFormat="1" ht="30" customHeight="1" x14ac:dyDescent="0.25">
      <c r="A7" s="13"/>
      <c r="B7" s="392" t="s">
        <v>60</v>
      </c>
      <c r="C7" s="392" t="s">
        <v>59</v>
      </c>
      <c r="D7" s="392" t="s">
        <v>58</v>
      </c>
      <c r="E7" s="393" t="s">
        <v>57</v>
      </c>
      <c r="F7" s="392" t="s">
        <v>56</v>
      </c>
      <c r="G7" s="392"/>
      <c r="H7" s="398" t="s">
        <v>51</v>
      </c>
      <c r="I7" s="396" t="s">
        <v>55</v>
      </c>
      <c r="J7" s="427" t="s">
        <v>54</v>
      </c>
      <c r="K7" s="428"/>
      <c r="L7" s="394" t="s">
        <v>53</v>
      </c>
      <c r="M7" s="392" t="s">
        <v>52</v>
      </c>
      <c r="N7" s="392"/>
      <c r="O7" s="398" t="s">
        <v>51</v>
      </c>
      <c r="P7" s="393" t="s">
        <v>50</v>
      </c>
      <c r="Q7" s="392" t="s">
        <v>49</v>
      </c>
      <c r="R7" s="426" t="s">
        <v>48</v>
      </c>
      <c r="S7" s="392" t="s">
        <v>181</v>
      </c>
      <c r="T7" s="396" t="s">
        <v>46</v>
      </c>
      <c r="U7" s="392" t="s">
        <v>45</v>
      </c>
      <c r="V7" s="419" t="s">
        <v>636</v>
      </c>
      <c r="W7" s="419"/>
      <c r="X7" s="419" t="s">
        <v>640</v>
      </c>
      <c r="Y7" s="419"/>
      <c r="Z7" s="419" t="s">
        <v>639</v>
      </c>
      <c r="AA7" s="419"/>
    </row>
    <row r="8" spans="1:27" s="25" customFormat="1" ht="88.5" customHeight="1" x14ac:dyDescent="0.25">
      <c r="A8" s="13"/>
      <c r="B8" s="392"/>
      <c r="C8" s="392"/>
      <c r="D8" s="392"/>
      <c r="E8" s="393"/>
      <c r="F8" s="32" t="s">
        <v>41</v>
      </c>
      <c r="G8" s="31" t="s">
        <v>40</v>
      </c>
      <c r="H8" s="399"/>
      <c r="I8" s="397"/>
      <c r="J8" s="30" t="s">
        <v>43</v>
      </c>
      <c r="K8" s="29" t="s">
        <v>42</v>
      </c>
      <c r="L8" s="395"/>
      <c r="M8" s="28" t="s">
        <v>41</v>
      </c>
      <c r="N8" s="27" t="s">
        <v>40</v>
      </c>
      <c r="O8" s="399"/>
      <c r="P8" s="393"/>
      <c r="Q8" s="392"/>
      <c r="R8" s="426"/>
      <c r="S8" s="392"/>
      <c r="T8" s="397"/>
      <c r="U8" s="392"/>
      <c r="V8" s="26" t="s">
        <v>583</v>
      </c>
      <c r="W8" s="26" t="s">
        <v>39</v>
      </c>
      <c r="X8" s="26" t="s">
        <v>583</v>
      </c>
      <c r="Y8" s="26" t="s">
        <v>39</v>
      </c>
      <c r="Z8" s="26" t="s">
        <v>583</v>
      </c>
      <c r="AA8" s="26" t="s">
        <v>39</v>
      </c>
    </row>
    <row r="9" spans="1:27" s="15" customFormat="1" ht="121.5" customHeight="1" x14ac:dyDescent="0.25">
      <c r="A9" s="23"/>
      <c r="B9" s="17" t="s">
        <v>676</v>
      </c>
      <c r="C9" s="22" t="s">
        <v>258</v>
      </c>
      <c r="D9" s="17" t="s">
        <v>259</v>
      </c>
      <c r="E9" s="18" t="s">
        <v>84</v>
      </c>
      <c r="F9" s="17">
        <v>2</v>
      </c>
      <c r="G9" s="17">
        <v>2</v>
      </c>
      <c r="H9" s="20" t="str">
        <f>INDEX([6]Listas!$L$4:$P$8,F9,G9)</f>
        <v>BAJA</v>
      </c>
      <c r="I9" s="21" t="s">
        <v>260</v>
      </c>
      <c r="J9" s="19" t="s">
        <v>12</v>
      </c>
      <c r="K9" s="278" t="str">
        <f>IF('[6]Evaluación de Controles'!F30="X","Probabilidad",IF('[6]Evaluación de Controles'!H30="X","Impacto",))</f>
        <v>Probabilidad</v>
      </c>
      <c r="L9" s="17">
        <f>'Evaluación de Controles'!X24</f>
        <v>70</v>
      </c>
      <c r="M9" s="17" t="e">
        <f>IF('[6]Evaluación de Controles'!F28="X",IF(L9&gt;75,IF(F9&gt;2,F9-2,IF(F9&gt;1,F9-1,F9)),IF(L9&gt;50,IF(F9&gt;1,F9-1,F9),F9)),F9)</f>
        <v>#REF!</v>
      </c>
      <c r="N9" s="17" t="e">
        <f>IF('[6]Evaluación de Controles'!H28="X",IF(L9&gt;75,IF(G9&gt;2,G9-2,IF(G9&gt;1,G9-1,G9)),IF(L9&gt;50,IF(G9&gt;1,G9-1,G9),G9)),G9)</f>
        <v>#REF!</v>
      </c>
      <c r="O9" s="20" t="e">
        <f>INDEX([6]Listas!$L$4:$P$8,M9,N9)</f>
        <v>#REF!</v>
      </c>
      <c r="P9" s="19" t="s">
        <v>141</v>
      </c>
      <c r="Q9" s="17" t="s">
        <v>261</v>
      </c>
      <c r="R9" s="18" t="s">
        <v>229</v>
      </c>
      <c r="S9" s="17" t="s">
        <v>262</v>
      </c>
      <c r="T9" s="17" t="s">
        <v>263</v>
      </c>
      <c r="U9" s="17" t="s">
        <v>264</v>
      </c>
      <c r="V9" s="65">
        <v>1</v>
      </c>
      <c r="W9" s="342" t="s">
        <v>709</v>
      </c>
      <c r="X9" s="65"/>
      <c r="Y9" s="268"/>
      <c r="Z9" s="65"/>
      <c r="AA9" s="85"/>
    </row>
    <row r="10" spans="1:27" s="15" customFormat="1" ht="111.75" customHeight="1" x14ac:dyDescent="0.25">
      <c r="A10" s="23"/>
      <c r="B10" s="17" t="s">
        <v>265</v>
      </c>
      <c r="C10" s="22" t="s">
        <v>266</v>
      </c>
      <c r="D10" s="17" t="s">
        <v>267</v>
      </c>
      <c r="E10" s="18" t="s">
        <v>84</v>
      </c>
      <c r="F10" s="17">
        <v>3</v>
      </c>
      <c r="G10" s="17">
        <v>3</v>
      </c>
      <c r="H10" s="20" t="str">
        <f>INDEX([6]Listas!$L$4:$P$8,F10,G10)</f>
        <v>ALTA</v>
      </c>
      <c r="I10" s="21" t="s">
        <v>260</v>
      </c>
      <c r="J10" s="19" t="s">
        <v>12</v>
      </c>
      <c r="K10" s="278"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141</v>
      </c>
      <c r="Q10" s="17" t="s">
        <v>268</v>
      </c>
      <c r="R10" s="18" t="s">
        <v>252</v>
      </c>
      <c r="S10" s="17" t="s">
        <v>269</v>
      </c>
      <c r="T10" s="17" t="s">
        <v>270</v>
      </c>
      <c r="U10" s="17" t="s">
        <v>264</v>
      </c>
      <c r="V10" s="65">
        <v>1</v>
      </c>
      <c r="W10" s="342" t="s">
        <v>709</v>
      </c>
      <c r="X10" s="65"/>
      <c r="Y10" s="268"/>
      <c r="Z10" s="65"/>
      <c r="AA10" s="85"/>
    </row>
    <row r="11" spans="1:27" s="15" customFormat="1" ht="152.25" customHeight="1" x14ac:dyDescent="0.25">
      <c r="A11" s="23"/>
      <c r="B11" s="17" t="s">
        <v>271</v>
      </c>
      <c r="C11" s="22" t="s">
        <v>272</v>
      </c>
      <c r="D11" s="17" t="s">
        <v>273</v>
      </c>
      <c r="E11" s="18" t="s">
        <v>14</v>
      </c>
      <c r="F11" s="17">
        <v>3</v>
      </c>
      <c r="G11" s="17">
        <v>3</v>
      </c>
      <c r="H11" s="20" t="str">
        <f>INDEX([6]Listas!$L$4:$P$8,F11,G11)</f>
        <v>ALTA</v>
      </c>
      <c r="I11" s="21" t="s">
        <v>274</v>
      </c>
      <c r="J11" s="19" t="s">
        <v>12</v>
      </c>
      <c r="K11" s="278"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141</v>
      </c>
      <c r="Q11" s="17" t="s">
        <v>275</v>
      </c>
      <c r="R11" s="18" t="s">
        <v>252</v>
      </c>
      <c r="S11" s="17" t="s">
        <v>276</v>
      </c>
      <c r="T11" s="17" t="s">
        <v>277</v>
      </c>
      <c r="U11" s="17" t="s">
        <v>278</v>
      </c>
      <c r="V11" s="276">
        <v>1</v>
      </c>
      <c r="W11" s="386" t="s">
        <v>710</v>
      </c>
      <c r="X11" s="65"/>
      <c r="Y11" s="268"/>
      <c r="Z11" s="65"/>
      <c r="AA11" s="320"/>
    </row>
    <row r="12" spans="1:27" s="15" customFormat="1" ht="220.5" customHeight="1" x14ac:dyDescent="0.25">
      <c r="A12" s="23"/>
      <c r="B12" s="280" t="s">
        <v>279</v>
      </c>
      <c r="C12" s="287" t="s">
        <v>280</v>
      </c>
      <c r="D12" s="280" t="s">
        <v>281</v>
      </c>
      <c r="E12" s="279" t="s">
        <v>14</v>
      </c>
      <c r="F12" s="280">
        <v>3</v>
      </c>
      <c r="G12" s="280">
        <v>2</v>
      </c>
      <c r="H12" s="277" t="str">
        <f>INDEX([6]Listas!$L$4:$P$8,F12,G12)</f>
        <v>MODERADA</v>
      </c>
      <c r="I12" s="288" t="s">
        <v>282</v>
      </c>
      <c r="J12" s="278" t="s">
        <v>12</v>
      </c>
      <c r="K12" s="278" t="str">
        <f>IF('[6]Evaluación de Controles'!F33="X","Probabilidad",IF('[6]Evaluación de Controles'!H33="X","Impacto",))</f>
        <v>Probabilidad</v>
      </c>
      <c r="L12" s="280">
        <f>'[6]Evaluación de Controles'!X33</f>
        <v>40</v>
      </c>
      <c r="M12" s="280">
        <f>IF('[6]Evaluación de Controles'!F33="X",IF(L12&gt;75,IF(F12&gt;2,F12-2,IF(F12&gt;1,F12-1,F12)),IF(L12&gt;50,IF(F12&gt;1,F12-1,F12),F12)),F12)</f>
        <v>3</v>
      </c>
      <c r="N12" s="280">
        <f>IF('[6]Evaluación de Controles'!H33="X",IF(L12&gt;75,IF(G12&gt;2,G12-2,IF(G12&gt;1,G12-1,G12)),IF(L12&gt;50,IF(G12&gt;1,G12-1,G12),G12)),G12)</f>
        <v>2</v>
      </c>
      <c r="O12" s="277" t="str">
        <f>INDEX([6]Listas!$L$4:$P$8,M12,N12)</f>
        <v>MODERADA</v>
      </c>
      <c r="P12" s="278" t="s">
        <v>141</v>
      </c>
      <c r="Q12" s="280" t="s">
        <v>283</v>
      </c>
      <c r="R12" s="279" t="s">
        <v>188</v>
      </c>
      <c r="S12" s="280" t="s">
        <v>276</v>
      </c>
      <c r="T12" s="280" t="s">
        <v>284</v>
      </c>
      <c r="U12" s="280" t="s">
        <v>278</v>
      </c>
      <c r="V12" s="65">
        <v>1</v>
      </c>
      <c r="W12" s="386" t="s">
        <v>711</v>
      </c>
      <c r="X12" s="65"/>
      <c r="Y12" s="268"/>
      <c r="Z12" s="65"/>
      <c r="AA12" s="268"/>
    </row>
    <row r="13" spans="1:27" s="15" customFormat="1" ht="12" customHeight="1" x14ac:dyDescent="0.25">
      <c r="A13" s="23"/>
      <c r="B13" s="291"/>
      <c r="C13" s="292"/>
      <c r="D13" s="291"/>
      <c r="E13" s="293"/>
      <c r="F13" s="291"/>
      <c r="G13" s="291"/>
      <c r="H13" s="298"/>
      <c r="I13" s="294"/>
      <c r="J13" s="295"/>
      <c r="K13" s="295"/>
      <c r="L13" s="291"/>
      <c r="M13" s="291"/>
      <c r="N13" s="291"/>
      <c r="O13" s="298"/>
      <c r="P13" s="295"/>
      <c r="Q13" s="291"/>
      <c r="R13" s="293"/>
      <c r="S13" s="291"/>
      <c r="T13" s="291"/>
      <c r="U13" s="291"/>
    </row>
    <row r="14" spans="1:27" x14ac:dyDescent="0.2">
      <c r="O14" s="1"/>
      <c r="P14" s="1"/>
      <c r="U14" s="1"/>
    </row>
    <row r="15" spans="1:27" x14ac:dyDescent="0.2">
      <c r="F15" s="412" t="s">
        <v>6</v>
      </c>
      <c r="G15" s="412"/>
      <c r="H15" s="7">
        <f>COUNTIF(H10:H12,"BAJA")</f>
        <v>0</v>
      </c>
      <c r="I15" s="1"/>
      <c r="J15" s="1"/>
      <c r="M15" s="412" t="s">
        <v>6</v>
      </c>
      <c r="N15" s="412"/>
      <c r="O15" s="7">
        <f>COUNTIF(O10:O12,"BAJA")</f>
        <v>0</v>
      </c>
      <c r="P15" s="1"/>
      <c r="U15" s="1"/>
    </row>
    <row r="16" spans="1:27" x14ac:dyDescent="0.2">
      <c r="F16" s="412" t="s">
        <v>5</v>
      </c>
      <c r="G16" s="412"/>
      <c r="H16" s="7">
        <f>COUNTIF(H10:H12,"MODERADA")</f>
        <v>1</v>
      </c>
      <c r="I16" s="1"/>
      <c r="J16" s="1"/>
      <c r="M16" s="412" t="s">
        <v>5</v>
      </c>
      <c r="N16" s="412"/>
      <c r="O16" s="7">
        <f>COUNTIF(O10:O12,"MODERADA")</f>
        <v>2</v>
      </c>
      <c r="P16" s="1"/>
      <c r="U16" s="1"/>
    </row>
    <row r="17" spans="2:21" x14ac:dyDescent="0.2">
      <c r="B17" s="12"/>
      <c r="D17" s="12"/>
      <c r="F17" s="412" t="s">
        <v>4</v>
      </c>
      <c r="G17" s="412"/>
      <c r="H17" s="7">
        <f>COUNTIF(H10:H12,"ALTA")</f>
        <v>2</v>
      </c>
      <c r="I17" s="1"/>
      <c r="J17" s="1"/>
      <c r="M17" s="412" t="s">
        <v>4</v>
      </c>
      <c r="N17" s="412"/>
      <c r="O17" s="7">
        <f>COUNTIF(O10:O12,"ALTA")</f>
        <v>1</v>
      </c>
      <c r="P17" s="1"/>
      <c r="U17" s="1"/>
    </row>
    <row r="18" spans="2:21" ht="15.75" x14ac:dyDescent="0.2">
      <c r="B18" s="11" t="s">
        <v>3</v>
      </c>
      <c r="D18" s="10" t="s">
        <v>2</v>
      </c>
      <c r="F18" s="412" t="s">
        <v>1</v>
      </c>
      <c r="G18" s="412"/>
      <c r="H18" s="7">
        <f>COUNTIF(H10:H12,"EXTREMA")</f>
        <v>0</v>
      </c>
      <c r="I18" s="1"/>
      <c r="J18" s="1"/>
      <c r="M18" s="412" t="s">
        <v>1</v>
      </c>
      <c r="N18" s="412"/>
      <c r="O18" s="7">
        <f>COUNTIF(O10:O12,"EXTREMA")</f>
        <v>0</v>
      </c>
      <c r="P18" s="1"/>
      <c r="U18" s="1"/>
    </row>
    <row r="19" spans="2:21" x14ac:dyDescent="0.2">
      <c r="H19" s="1"/>
      <c r="I19" s="1"/>
      <c r="J19" s="1"/>
      <c r="O19" s="1"/>
      <c r="P19" s="1"/>
      <c r="U19" s="1"/>
    </row>
    <row r="20" spans="2:21" ht="15.75" x14ac:dyDescent="0.2">
      <c r="B20" s="6"/>
      <c r="C20" s="5"/>
      <c r="H20" s="1"/>
      <c r="I20" s="1"/>
      <c r="J20" s="1"/>
      <c r="O20" s="1"/>
      <c r="P20" s="1"/>
      <c r="U20" s="1"/>
    </row>
    <row r="21" spans="2:21" x14ac:dyDescent="0.2">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sheetData>
  <mergeCells count="36">
    <mergeCell ref="X7:Y7"/>
    <mergeCell ref="Z7:AA7"/>
    <mergeCell ref="D4:E4"/>
    <mergeCell ref="F4:Q4"/>
    <mergeCell ref="R4:S4"/>
    <mergeCell ref="T4:U4"/>
    <mergeCell ref="D5:E5"/>
    <mergeCell ref="F5:U5"/>
    <mergeCell ref="P7:P8"/>
    <mergeCell ref="Q7:Q8"/>
    <mergeCell ref="V7:W7"/>
    <mergeCell ref="S7:S8"/>
    <mergeCell ref="T7:T8"/>
    <mergeCell ref="U7:U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B7:B8"/>
    <mergeCell ref="C7:C8"/>
    <mergeCell ref="D7:D8"/>
    <mergeCell ref="E7:E8"/>
    <mergeCell ref="E1:U1"/>
    <mergeCell ref="E2:U2"/>
    <mergeCell ref="O7:O8"/>
    <mergeCell ref="R7:R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46" priority="17" operator="equal">
      <formula>"EXTREMA"</formula>
    </cfRule>
    <cfRule type="cellIs" dxfId="145" priority="18" operator="equal">
      <formula>"ALTA"</formula>
    </cfRule>
    <cfRule type="cellIs" dxfId="144" priority="19" operator="equal">
      <formula>"MODERADA"</formula>
    </cfRule>
    <cfRule type="cellIs" dxfId="143" priority="20" operator="equal">
      <formula>"BAJA"</formula>
    </cfRule>
  </conditionalFormatting>
  <conditionalFormatting sqref="H9:H13 O9:O13">
    <cfRule type="cellIs" dxfId="142" priority="11" operator="equal">
      <formula>"EXTREMA"</formula>
    </cfRule>
    <cfRule type="cellIs" dxfId="141" priority="12" operator="equal">
      <formula>"ALTA"</formula>
    </cfRule>
    <cfRule type="cellIs" dxfId="140" priority="13" operator="equal">
      <formula>"MODERADA"</formula>
    </cfRule>
    <cfRule type="cellIs" dxfId="139" priority="14" operator="equal">
      <formula>"BAJA"</formula>
    </cfRule>
  </conditionalFormatting>
  <conditionalFormatting sqref="H14:H1048576">
    <cfRule type="cellIs" dxfId="138" priority="54" operator="equal">
      <formula>"EXTREMA"</formula>
    </cfRule>
    <cfRule type="cellIs" dxfId="137" priority="55" operator="equal">
      <formula>"ALTA"</formula>
    </cfRule>
    <cfRule type="cellIs" dxfId="136" priority="56" operator="equal">
      <formula>"MODERADA"</formula>
    </cfRule>
    <cfRule type="cellIs" dxfId="135"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4" priority="2" operator="equal">
      <formula>"EXTREMA"</formula>
    </cfRule>
    <cfRule type="cellIs" dxfId="133" priority="3" operator="equal">
      <formula>"ALTA"</formula>
    </cfRule>
    <cfRule type="cellIs" dxfId="132" priority="4" operator="equal">
      <formula>"MODERADA"</formula>
    </cfRule>
    <cfRule type="cellIs" dxfId="131"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0" priority="35" operator="equal">
      <formula>"EXTREMA"</formula>
    </cfRule>
    <cfRule type="cellIs" dxfId="129" priority="36" operator="equal">
      <formula>"ALTA"</formula>
    </cfRule>
    <cfRule type="cellIs" dxfId="128" priority="37" operator="equal">
      <formula>"MODERADA"</formula>
    </cfRule>
    <cfRule type="cellIs" dxfId="127"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autoPageBreaks="0" fitToPage="1"/>
  </sheetPr>
  <dimension ref="A1:AC57"/>
  <sheetViews>
    <sheetView showGridLines="0" topLeftCell="T2" zoomScale="60" zoomScaleNormal="60" workbookViewId="0">
      <selection activeCell="X2" sqref="X1:Y1048576"/>
    </sheetView>
  </sheetViews>
  <sheetFormatPr baseColWidth="10" defaultColWidth="11.42578125" defaultRowHeight="12" x14ac:dyDescent="0.2"/>
  <cols>
    <col min="1" max="1" width="29" style="1" customWidth="1"/>
    <col min="2" max="2" width="32.28515625" style="1" customWidth="1"/>
    <col min="3" max="3" width="28.7109375" style="1" customWidth="1"/>
    <col min="4" max="4" width="25" style="1" customWidth="1"/>
    <col min="5" max="5" width="9.7109375" style="1" customWidth="1"/>
    <col min="6" max="8" width="6.7109375" style="1" customWidth="1"/>
    <col min="9" max="9" width="39.42578125" style="3" customWidth="1"/>
    <col min="10" max="10" width="9.7109375" style="4" customWidth="1"/>
    <col min="11" max="11" width="6.7109375" style="4" customWidth="1"/>
    <col min="12" max="15" width="6.7109375" style="1" customWidth="1"/>
    <col min="16" max="16" width="6.7109375" style="3" customWidth="1"/>
    <col min="17" max="17" width="24.85546875" style="3" customWidth="1"/>
    <col min="18" max="18" width="9.7109375" style="1" customWidth="1"/>
    <col min="19" max="19" width="17.7109375" style="1" customWidth="1"/>
    <col min="20" max="20" width="22.42578125" style="1" customWidth="1"/>
    <col min="21" max="21" width="22.5703125" style="1" customWidth="1"/>
    <col min="22" max="22" width="18.140625" style="2" customWidth="1"/>
    <col min="23" max="23" width="90.140625" style="1" customWidth="1"/>
    <col min="24" max="24" width="17.7109375" style="1" hidden="1" customWidth="1"/>
    <col min="25" max="25" width="13" style="1" hidden="1" customWidth="1"/>
    <col min="26" max="26" width="17.7109375" style="1" hidden="1" customWidth="1"/>
    <col min="27" max="27" width="17.28515625" style="1" hidden="1" customWidth="1"/>
    <col min="28" max="28" width="61.140625" style="1" bestFit="1" customWidth="1"/>
    <col min="29" max="16384" width="11.42578125" style="1"/>
  </cols>
  <sheetData>
    <row r="1" spans="1:27" ht="20.25" x14ac:dyDescent="0.3">
      <c r="B1" s="351"/>
      <c r="C1" s="351"/>
      <c r="D1" s="351"/>
      <c r="E1" s="351"/>
      <c r="F1" s="475" t="s">
        <v>303</v>
      </c>
      <c r="G1" s="475"/>
      <c r="H1" s="475"/>
      <c r="I1" s="475"/>
      <c r="J1" s="475"/>
      <c r="K1" s="475"/>
      <c r="L1" s="475"/>
      <c r="M1" s="475"/>
      <c r="N1" s="475"/>
      <c r="O1" s="475"/>
      <c r="P1" s="475"/>
      <c r="Q1" s="475"/>
      <c r="R1" s="475"/>
      <c r="S1" s="475"/>
      <c r="T1" s="475"/>
      <c r="U1" s="475"/>
      <c r="V1" s="475"/>
    </row>
    <row r="2" spans="1:27" ht="34.5" customHeight="1" x14ac:dyDescent="0.3">
      <c r="B2" s="351"/>
      <c r="C2" s="351"/>
      <c r="D2" s="351"/>
      <c r="E2" s="351"/>
      <c r="F2" s="475" t="s">
        <v>304</v>
      </c>
      <c r="G2" s="475"/>
      <c r="H2" s="475"/>
      <c r="I2" s="475"/>
      <c r="J2" s="475"/>
      <c r="K2" s="475"/>
      <c r="L2" s="475"/>
      <c r="M2" s="475"/>
      <c r="N2" s="475"/>
      <c r="O2" s="475"/>
      <c r="P2" s="475"/>
      <c r="Q2" s="475"/>
      <c r="R2" s="475"/>
      <c r="S2" s="475"/>
      <c r="T2" s="475"/>
      <c r="U2" s="475"/>
      <c r="V2" s="475"/>
    </row>
    <row r="3" spans="1:27" ht="42" customHeight="1" x14ac:dyDescent="0.3">
      <c r="B3" s="351"/>
      <c r="C3" s="351"/>
      <c r="D3" s="351"/>
      <c r="E3" s="351"/>
      <c r="H3" s="353"/>
      <c r="I3" s="353"/>
      <c r="J3" s="353"/>
      <c r="K3" s="353"/>
      <c r="L3" s="354"/>
      <c r="M3" s="353"/>
      <c r="N3" s="353"/>
      <c r="O3" s="353"/>
      <c r="P3" s="353"/>
      <c r="Q3" s="1"/>
      <c r="S3" s="3"/>
      <c r="T3" s="3"/>
      <c r="V3" s="1"/>
    </row>
    <row r="4" spans="1:27" ht="20.25" customHeight="1" x14ac:dyDescent="0.3">
      <c r="B4" s="352"/>
      <c r="C4" s="352"/>
      <c r="D4" s="351"/>
      <c r="E4" s="355"/>
      <c r="F4" s="355"/>
      <c r="G4" s="355"/>
      <c r="H4" s="355"/>
      <c r="I4" s="355"/>
      <c r="J4" s="355"/>
      <c r="K4" s="355"/>
      <c r="L4" s="355"/>
      <c r="M4" s="355"/>
      <c r="N4" s="355"/>
      <c r="O4" s="355"/>
      <c r="P4" s="355"/>
      <c r="Q4" s="355"/>
      <c r="R4" s="355"/>
      <c r="S4" s="355"/>
      <c r="T4" s="355"/>
      <c r="U4" s="355"/>
      <c r="V4" s="352"/>
    </row>
    <row r="5" spans="1:27" s="357" customFormat="1" ht="24" customHeight="1" x14ac:dyDescent="0.25">
      <c r="A5" s="356"/>
      <c r="D5" s="470" t="s">
        <v>65</v>
      </c>
      <c r="E5" s="471"/>
      <c r="F5" s="472" t="s">
        <v>207</v>
      </c>
      <c r="G5" s="472"/>
      <c r="H5" s="472"/>
      <c r="I5" s="472"/>
      <c r="J5" s="472"/>
      <c r="K5" s="472"/>
      <c r="L5" s="472"/>
      <c r="M5" s="472"/>
      <c r="N5" s="472"/>
      <c r="O5" s="472"/>
      <c r="P5" s="472"/>
      <c r="Q5" s="472"/>
      <c r="R5" s="473" t="s">
        <v>63</v>
      </c>
      <c r="S5" s="473"/>
      <c r="T5" s="476">
        <v>2024</v>
      </c>
      <c r="U5" s="476"/>
      <c r="V5" s="476"/>
    </row>
    <row r="6" spans="1:27" s="357" customFormat="1" ht="73.5" customHeight="1" x14ac:dyDescent="0.25">
      <c r="A6" s="356"/>
      <c r="D6" s="470" t="s">
        <v>62</v>
      </c>
      <c r="E6" s="471"/>
      <c r="F6" s="479" t="s">
        <v>208</v>
      </c>
      <c r="G6" s="479"/>
      <c r="H6" s="479"/>
      <c r="I6" s="479"/>
      <c r="J6" s="479"/>
      <c r="K6" s="479"/>
      <c r="L6" s="479"/>
      <c r="M6" s="479"/>
      <c r="N6" s="479"/>
      <c r="O6" s="479"/>
      <c r="P6" s="479"/>
      <c r="Q6" s="479"/>
      <c r="R6" s="479"/>
      <c r="S6" s="479"/>
      <c r="T6" s="479"/>
      <c r="U6" s="479"/>
      <c r="V6" s="479"/>
    </row>
    <row r="7" spans="1:27" s="357" customFormat="1" ht="15" x14ac:dyDescent="0.25">
      <c r="A7" s="356"/>
      <c r="B7" s="358"/>
      <c r="C7" s="358"/>
      <c r="I7" s="359"/>
      <c r="J7" s="360"/>
      <c r="K7" s="360"/>
      <c r="P7" s="359"/>
      <c r="Q7" s="359"/>
      <c r="V7" s="359"/>
    </row>
    <row r="8" spans="1:27" s="360" customFormat="1" ht="30" customHeight="1" x14ac:dyDescent="0.25">
      <c r="A8" s="356"/>
      <c r="B8" s="474" t="s">
        <v>60</v>
      </c>
      <c r="C8" s="474" t="s">
        <v>59</v>
      </c>
      <c r="D8" s="474" t="s">
        <v>58</v>
      </c>
      <c r="E8" s="480" t="s">
        <v>209</v>
      </c>
      <c r="F8" s="474" t="s">
        <v>56</v>
      </c>
      <c r="G8" s="474"/>
      <c r="H8" s="481" t="s">
        <v>51</v>
      </c>
      <c r="I8" s="477" t="s">
        <v>55</v>
      </c>
      <c r="J8" s="483" t="s">
        <v>54</v>
      </c>
      <c r="K8" s="484"/>
      <c r="L8" s="485" t="s">
        <v>53</v>
      </c>
      <c r="M8" s="474" t="s">
        <v>52</v>
      </c>
      <c r="N8" s="474"/>
      <c r="O8" s="481" t="s">
        <v>51</v>
      </c>
      <c r="P8" s="480" t="s">
        <v>50</v>
      </c>
      <c r="Q8" s="474" t="s">
        <v>49</v>
      </c>
      <c r="R8" s="426" t="s">
        <v>48</v>
      </c>
      <c r="S8" s="474" t="s">
        <v>210</v>
      </c>
      <c r="T8" s="477" t="s">
        <v>46</v>
      </c>
      <c r="U8" s="474" t="s">
        <v>45</v>
      </c>
      <c r="V8" s="419" t="s">
        <v>636</v>
      </c>
      <c r="W8" s="419"/>
      <c r="X8" s="419" t="s">
        <v>640</v>
      </c>
      <c r="Y8" s="419"/>
      <c r="Z8" s="419" t="s">
        <v>639</v>
      </c>
      <c r="AA8" s="419"/>
    </row>
    <row r="9" spans="1:27" s="360" customFormat="1" ht="88.5" customHeight="1" x14ac:dyDescent="0.25">
      <c r="A9" s="356"/>
      <c r="B9" s="474"/>
      <c r="C9" s="474"/>
      <c r="D9" s="474"/>
      <c r="E9" s="480"/>
      <c r="F9" s="363" t="s">
        <v>41</v>
      </c>
      <c r="G9" s="362" t="s">
        <v>40</v>
      </c>
      <c r="H9" s="482"/>
      <c r="I9" s="478"/>
      <c r="J9" s="361" t="s">
        <v>43</v>
      </c>
      <c r="K9" s="364" t="s">
        <v>42</v>
      </c>
      <c r="L9" s="486"/>
      <c r="M9" s="365" t="s">
        <v>41</v>
      </c>
      <c r="N9" s="366" t="s">
        <v>40</v>
      </c>
      <c r="O9" s="482"/>
      <c r="P9" s="480"/>
      <c r="Q9" s="474"/>
      <c r="R9" s="426"/>
      <c r="S9" s="474"/>
      <c r="T9" s="478"/>
      <c r="U9" s="474"/>
      <c r="V9" s="26" t="s">
        <v>583</v>
      </c>
      <c r="W9" s="26" t="s">
        <v>39</v>
      </c>
      <c r="X9" s="26" t="s">
        <v>583</v>
      </c>
      <c r="Y9" s="26" t="s">
        <v>39</v>
      </c>
      <c r="Z9" s="26" t="s">
        <v>583</v>
      </c>
      <c r="AA9" s="26" t="s">
        <v>39</v>
      </c>
    </row>
    <row r="10" spans="1:27" s="357" customFormat="1" ht="235.5" customHeight="1" x14ac:dyDescent="0.25">
      <c r="A10" s="367"/>
      <c r="B10" s="368" t="s">
        <v>649</v>
      </c>
      <c r="C10" s="369" t="s">
        <v>648</v>
      </c>
      <c r="D10" s="368" t="s">
        <v>650</v>
      </c>
      <c r="E10" s="371" t="s">
        <v>97</v>
      </c>
      <c r="F10" s="370">
        <v>4</v>
      </c>
      <c r="G10" s="370">
        <v>2</v>
      </c>
      <c r="H10" s="372" t="str">
        <f>INDEX([7]Listas!$L$4:$P$8,F10,G10)</f>
        <v>ALTA</v>
      </c>
      <c r="I10" s="380" t="s">
        <v>651</v>
      </c>
      <c r="J10" s="374" t="s">
        <v>20</v>
      </c>
      <c r="K10" s="375" t="str">
        <f>IF('[7]Evaluación de Controles'!F37="X","Probabilidad",IF('[7]Evaluación de Controles'!H37="X","Impacto",))</f>
        <v>Probabilidad</v>
      </c>
      <c r="L10" s="370">
        <f>'[7]Evaluación de Controles'!X37</f>
        <v>25</v>
      </c>
      <c r="M10" s="370">
        <f>IF('[7]Evaluación de Controles'!F37="X",IF(L10&gt;75,IF(F10&gt;2,F10-2,IF(F10&gt;1,F10-1,F10)),IF(L10&gt;50,IF(F10&gt;1,F10-1,F10),F10)),F10)</f>
        <v>4</v>
      </c>
      <c r="N10" s="370">
        <f>IF('[7]Evaluación de Controles'!H37="X",IF(L10&gt;75,IF(G10&gt;2,G10-2,IF(G10&gt;1,G10-1,G10)),IF(L10&gt;50,IF(G10&gt;1,G10-1,G10),G10)),G10)</f>
        <v>2</v>
      </c>
      <c r="O10" s="372" t="str">
        <f>INDEX([7]Listas!$L$4:$P$8,M10,N10)</f>
        <v>ALTA</v>
      </c>
      <c r="P10" s="374" t="s">
        <v>507</v>
      </c>
      <c r="Q10" s="368" t="s">
        <v>656</v>
      </c>
      <c r="R10" s="371" t="s">
        <v>212</v>
      </c>
      <c r="S10" s="371" t="s">
        <v>213</v>
      </c>
      <c r="T10" s="368" t="s">
        <v>652</v>
      </c>
      <c r="U10" s="370" t="s">
        <v>214</v>
      </c>
      <c r="V10" s="376">
        <v>1</v>
      </c>
      <c r="W10" s="387" t="s">
        <v>686</v>
      </c>
      <c r="X10" s="376"/>
      <c r="Y10" s="339"/>
      <c r="Z10" s="376"/>
      <c r="AA10" s="377"/>
    </row>
    <row r="11" spans="1:27" s="357" customFormat="1" ht="204" customHeight="1" x14ac:dyDescent="0.25">
      <c r="A11" s="367"/>
      <c r="B11" s="368" t="s">
        <v>653</v>
      </c>
      <c r="C11" s="369" t="s">
        <v>654</v>
      </c>
      <c r="D11" s="368" t="s">
        <v>655</v>
      </c>
      <c r="E11" s="371" t="s">
        <v>97</v>
      </c>
      <c r="F11" s="370">
        <v>1</v>
      </c>
      <c r="G11" s="370">
        <v>4</v>
      </c>
      <c r="H11" s="372" t="str">
        <f>INDEX([7]Listas!$L$4:$P$8,F11,G11)</f>
        <v>ALTA</v>
      </c>
      <c r="I11" s="380" t="s">
        <v>657</v>
      </c>
      <c r="J11" s="374" t="s">
        <v>12</v>
      </c>
      <c r="K11" s="375" t="str">
        <f>IF('[7]Evaluación de Controles'!F38="X","Probabilidad",IF('[7]Evaluación de Controles'!H38="X","Impacto",))</f>
        <v>Probabilidad</v>
      </c>
      <c r="L11" s="370">
        <f>'[7]Evaluación de Controles'!X38</f>
        <v>65</v>
      </c>
      <c r="M11" s="370">
        <f>IF('[7]Evaluación de Controles'!F38="X",IF(L11&gt;75,IF(F11&gt;2,F11-2,IF(F11&gt;1,F11-1,F11)),IF(L11&gt;50,IF(F11&gt;1,F11-1,F11),F11)),F11)</f>
        <v>1</v>
      </c>
      <c r="N11" s="370">
        <f>IF('(8) Contabilidad'!H29="X",IF(L11&gt;75,IF(G11&gt;2,G11-2,IF(G11&gt;1,G11-1,G11)),IF(L11&gt;50,IF(G11&gt;1,G11-1,G11),G11)),G11)</f>
        <v>4</v>
      </c>
      <c r="O11" s="372" t="str">
        <f>INDEX([7]Listas!$L$4:$P$8,M11,N11)</f>
        <v>ALTA</v>
      </c>
      <c r="P11" s="374" t="s">
        <v>507</v>
      </c>
      <c r="Q11" s="368" t="s">
        <v>658</v>
      </c>
      <c r="R11" s="371" t="s">
        <v>159</v>
      </c>
      <c r="S11" s="371" t="s">
        <v>216</v>
      </c>
      <c r="T11" s="368" t="s">
        <v>659</v>
      </c>
      <c r="U11" s="370" t="s">
        <v>629</v>
      </c>
      <c r="V11" s="376">
        <v>1</v>
      </c>
      <c r="W11" s="387" t="s">
        <v>687</v>
      </c>
      <c r="X11" s="376"/>
      <c r="Y11" s="339"/>
      <c r="Z11" s="376"/>
      <c r="AA11" s="377"/>
    </row>
    <row r="12" spans="1:27" s="357" customFormat="1" ht="183" customHeight="1" x14ac:dyDescent="0.25">
      <c r="A12" s="367"/>
      <c r="B12" s="368" t="s">
        <v>663</v>
      </c>
      <c r="C12" s="369" t="s">
        <v>660</v>
      </c>
      <c r="D12" s="368" t="s">
        <v>666</v>
      </c>
      <c r="E12" s="371" t="s">
        <v>97</v>
      </c>
      <c r="F12" s="370">
        <v>5</v>
      </c>
      <c r="G12" s="370">
        <v>1</v>
      </c>
      <c r="H12" s="372" t="str">
        <f>INDEX([7]Listas!$L$4:$P$8,F12,G12)</f>
        <v>ALTA</v>
      </c>
      <c r="I12" s="373" t="s">
        <v>218</v>
      </c>
      <c r="J12" s="374" t="s">
        <v>166</v>
      </c>
      <c r="K12" s="375" t="str">
        <f>IF('[7]Evaluación de Controles'!F38="X","Probabilidad",IF('[7]Evaluación de Controles'!H38="X","Impacto",))</f>
        <v>Probabilidad</v>
      </c>
      <c r="L12" s="370">
        <f>'[7]Evaluación de Controles'!X38</f>
        <v>65</v>
      </c>
      <c r="M12" s="370">
        <f>IF('[7]Evaluación de Controles'!F38="X",IF(L12&gt;75,IF(F12&gt;2,F12-2,IF(F12&gt;1,F12-1,F12)),IF(L12&gt;50,IF(F12&gt;1,F12-1,F12),F12)),F12)</f>
        <v>4</v>
      </c>
      <c r="N12" s="370">
        <f>IF('[7]Evaluación de Controles'!H39="X",IF(L12&gt;75,IF(G12&gt;2,G12-2,IF(G12&gt;1,G12-1,G12)),IF(L12&gt;50,IF(G12&gt;1,G12-1,G12),G12)),G12)</f>
        <v>1</v>
      </c>
      <c r="O12" s="372" t="str">
        <f>INDEX([7]Listas!$L$4:$P$8,M12,N12)</f>
        <v>MODERADA</v>
      </c>
      <c r="P12" s="374" t="s">
        <v>507</v>
      </c>
      <c r="Q12" s="368" t="s">
        <v>661</v>
      </c>
      <c r="R12" s="371" t="s">
        <v>188</v>
      </c>
      <c r="S12" s="371" t="s">
        <v>213</v>
      </c>
      <c r="T12" s="368" t="s">
        <v>662</v>
      </c>
      <c r="U12" s="370" t="s">
        <v>635</v>
      </c>
      <c r="V12" s="376">
        <v>1</v>
      </c>
      <c r="W12" s="387" t="s">
        <v>688</v>
      </c>
      <c r="X12" s="376"/>
      <c r="Y12" s="339"/>
      <c r="Z12" s="376"/>
      <c r="AA12" s="377"/>
    </row>
    <row r="13" spans="1:27" s="357" customFormat="1" ht="186.75" customHeight="1" x14ac:dyDescent="0.25">
      <c r="A13" s="367"/>
      <c r="B13" s="368" t="s">
        <v>664</v>
      </c>
      <c r="C13" s="369" t="s">
        <v>665</v>
      </c>
      <c r="D13" s="370" t="s">
        <v>667</v>
      </c>
      <c r="E13" s="371" t="s">
        <v>97</v>
      </c>
      <c r="F13" s="370">
        <v>5</v>
      </c>
      <c r="G13" s="370">
        <v>1</v>
      </c>
      <c r="H13" s="372" t="str">
        <f>INDEX([7]Listas!$L$4:$P$8,F13,G13)</f>
        <v>ALTA</v>
      </c>
      <c r="I13" s="373" t="s">
        <v>668</v>
      </c>
      <c r="J13" s="374" t="s">
        <v>166</v>
      </c>
      <c r="K13" s="375" t="str">
        <f>IF('[7]Evaluación de Controles'!F39="X","Probabilidad",IF('[7]Evaluación de Controles'!H39="X","Impacto",))</f>
        <v>Probabilidad</v>
      </c>
      <c r="L13" s="370">
        <f>'[7]Evaluación de Controles'!X39</f>
        <v>70</v>
      </c>
      <c r="M13" s="370">
        <f>IF('[7]Evaluación de Controles'!F39="X",IF(L13&gt;75,IF(F13&gt;2,F13-2,IF(F13&gt;1,F13-1,F13)),IF(L13&gt;50,IF(F13&gt;1,F13-1,F13),F13)),F13)</f>
        <v>4</v>
      </c>
      <c r="N13" s="370">
        <f>IF('[7]Evaluación de Controles'!H39="X",IF(L13&gt;75,IF(G13&gt;2,G13-2,IF(G13&gt;1,G13-1,G13)),IF(L13&gt;50,IF(G13&gt;1,G13-1,G13),G13)),G13)</f>
        <v>1</v>
      </c>
      <c r="O13" s="372" t="str">
        <f>INDEX([7]Listas!$L$4:$P$8,M13,N13)</f>
        <v>MODERADA</v>
      </c>
      <c r="P13" s="374" t="s">
        <v>507</v>
      </c>
      <c r="Q13" s="370" t="s">
        <v>669</v>
      </c>
      <c r="R13" s="371" t="s">
        <v>188</v>
      </c>
      <c r="S13" s="371" t="s">
        <v>213</v>
      </c>
      <c r="T13" s="370" t="s">
        <v>630</v>
      </c>
      <c r="U13" s="370" t="s">
        <v>670</v>
      </c>
      <c r="V13" s="376">
        <v>1</v>
      </c>
      <c r="W13" s="387" t="s">
        <v>689</v>
      </c>
      <c r="X13" s="376"/>
      <c r="Y13" s="339"/>
      <c r="Z13" s="376"/>
      <c r="AA13" s="377"/>
    </row>
    <row r="14" spans="1:27" s="357" customFormat="1" ht="114" hidden="1" customHeight="1" x14ac:dyDescent="0.25">
      <c r="A14" s="367"/>
      <c r="B14" s="370"/>
      <c r="C14" s="369"/>
      <c r="D14" s="370"/>
      <c r="E14" s="370"/>
      <c r="F14" s="371"/>
      <c r="G14" s="370"/>
      <c r="H14" s="370"/>
      <c r="I14" s="372"/>
      <c r="J14" s="373"/>
      <c r="K14" s="374"/>
      <c r="L14" s="375"/>
      <c r="M14" s="370"/>
      <c r="N14" s="370"/>
      <c r="O14" s="370"/>
      <c r="P14" s="372"/>
      <c r="Q14" s="374"/>
      <c r="R14" s="370"/>
      <c r="S14" s="371"/>
      <c r="T14" s="370"/>
      <c r="U14" s="370"/>
      <c r="V14" s="370"/>
    </row>
    <row r="15" spans="1:27" s="357" customFormat="1" ht="97.5" hidden="1" customHeight="1" x14ac:dyDescent="0.25">
      <c r="A15" s="367"/>
      <c r="B15" s="370"/>
      <c r="C15" s="369"/>
      <c r="D15" s="370"/>
      <c r="E15" s="370"/>
      <c r="F15" s="371"/>
      <c r="G15" s="370"/>
      <c r="H15" s="370"/>
      <c r="I15" s="372"/>
      <c r="J15" s="373"/>
      <c r="K15" s="374"/>
      <c r="L15" s="375"/>
      <c r="M15" s="370"/>
      <c r="N15" s="370"/>
      <c r="O15" s="370"/>
      <c r="P15" s="372"/>
      <c r="Q15" s="374"/>
      <c r="R15" s="370"/>
      <c r="S15" s="371"/>
      <c r="T15" s="370"/>
      <c r="U15" s="370"/>
      <c r="V15" s="370"/>
    </row>
    <row r="16" spans="1:27" x14ac:dyDescent="0.2">
      <c r="B16" s="9"/>
      <c r="C16" s="9"/>
      <c r="D16" s="9"/>
      <c r="E16" s="9"/>
      <c r="F16" s="9"/>
      <c r="M16" s="8"/>
    </row>
    <row r="17" spans="2:22" x14ac:dyDescent="0.2">
      <c r="B17" s="447"/>
      <c r="C17" s="447"/>
      <c r="D17" s="447"/>
      <c r="E17" s="447"/>
      <c r="F17" s="447"/>
      <c r="G17" s="412" t="s">
        <v>6</v>
      </c>
      <c r="H17" s="412"/>
      <c r="I17" s="7">
        <f>COUNTIF(H10:H13,"BAJA")</f>
        <v>0</v>
      </c>
      <c r="M17" s="9"/>
      <c r="N17" s="412" t="s">
        <v>6</v>
      </c>
      <c r="O17" s="412"/>
      <c r="P17" s="7">
        <f>COUNTIF(O10:O13,"BAJA")</f>
        <v>0</v>
      </c>
    </row>
    <row r="18" spans="2:22" x14ac:dyDescent="0.2">
      <c r="G18" s="412" t="s">
        <v>5</v>
      </c>
      <c r="H18" s="412"/>
      <c r="I18" s="7">
        <f>COUNTIF(H10:H13,"MODERADA")</f>
        <v>0</v>
      </c>
      <c r="N18" s="412" t="s">
        <v>5</v>
      </c>
      <c r="O18" s="412"/>
      <c r="P18" s="7">
        <f>COUNTIF(O10:O13,"MODERADA")</f>
        <v>2</v>
      </c>
      <c r="Q18" s="1"/>
      <c r="V18" s="1"/>
    </row>
    <row r="19" spans="2:22" x14ac:dyDescent="0.2">
      <c r="B19" s="12"/>
      <c r="E19" s="12"/>
      <c r="G19" s="412" t="s">
        <v>4</v>
      </c>
      <c r="H19" s="412"/>
      <c r="I19" s="7">
        <f>COUNTIF(H10:H13,"ALTA")</f>
        <v>4</v>
      </c>
      <c r="N19" s="412" t="s">
        <v>4</v>
      </c>
      <c r="O19" s="412"/>
      <c r="P19" s="7">
        <f>COUNTIF(O10:O13,"ALTA")</f>
        <v>2</v>
      </c>
      <c r="Q19" s="1"/>
      <c r="V19" s="1"/>
    </row>
    <row r="20" spans="2:22" ht="15.75" x14ac:dyDescent="0.2">
      <c r="B20" s="11" t="s">
        <v>3</v>
      </c>
      <c r="E20" s="10" t="s">
        <v>2</v>
      </c>
      <c r="G20" s="412" t="s">
        <v>1</v>
      </c>
      <c r="H20" s="412"/>
      <c r="I20" s="7">
        <f>COUNTIF(H10:H13,"EXTREMA")</f>
        <v>0</v>
      </c>
      <c r="N20" s="412" t="s">
        <v>1</v>
      </c>
      <c r="O20" s="412"/>
      <c r="P20" s="7">
        <f>COUNTIF(O10:O13,"EXTREMA")</f>
        <v>0</v>
      </c>
      <c r="Q20" s="1"/>
      <c r="V20" s="1"/>
    </row>
    <row r="21" spans="2:22" x14ac:dyDescent="0.2">
      <c r="P21" s="1"/>
      <c r="Q21" s="1"/>
      <c r="V21" s="1"/>
    </row>
    <row r="22" spans="2:22" ht="15.75" x14ac:dyDescent="0.2">
      <c r="B22" s="378"/>
      <c r="C22" s="379"/>
      <c r="P22" s="1"/>
      <c r="Q22" s="1"/>
      <c r="V22" s="1"/>
    </row>
    <row r="23" spans="2:22" x14ac:dyDescent="0.2">
      <c r="P23" s="1"/>
      <c r="Q23" s="1"/>
      <c r="V23" s="1"/>
    </row>
    <row r="24" spans="2:22" x14ac:dyDescent="0.2">
      <c r="P24" s="1"/>
      <c r="Q24" s="1"/>
      <c r="V24" s="1"/>
    </row>
    <row r="25" spans="2:22" x14ac:dyDescent="0.2">
      <c r="P25" s="1"/>
      <c r="Q25" s="1"/>
      <c r="V25" s="1"/>
    </row>
    <row r="26" spans="2:22" x14ac:dyDescent="0.2">
      <c r="P26" s="1"/>
      <c r="Q26" s="1"/>
      <c r="V26" s="1"/>
    </row>
    <row r="27" spans="2:22" x14ac:dyDescent="0.2">
      <c r="P27" s="1"/>
      <c r="Q27" s="1"/>
      <c r="V27" s="1"/>
    </row>
    <row r="28" spans="2:22" x14ac:dyDescent="0.2">
      <c r="P28" s="1"/>
      <c r="Q28" s="1"/>
      <c r="V28" s="1"/>
    </row>
    <row r="29" spans="2:22" x14ac:dyDescent="0.2">
      <c r="P29" s="1"/>
      <c r="Q29" s="1"/>
      <c r="V29" s="1"/>
    </row>
    <row r="30" spans="2:22" x14ac:dyDescent="0.2">
      <c r="P30" s="1"/>
      <c r="Q30" s="1"/>
      <c r="V30" s="1"/>
    </row>
    <row r="31" spans="2:22" x14ac:dyDescent="0.2">
      <c r="P31" s="1"/>
      <c r="Q31" s="1"/>
      <c r="V31" s="1"/>
    </row>
    <row r="32" spans="2:22" x14ac:dyDescent="0.2">
      <c r="P32" s="1"/>
      <c r="Q32" s="1"/>
      <c r="V32" s="1"/>
    </row>
    <row r="33" spans="9:22" x14ac:dyDescent="0.2">
      <c r="P33" s="1"/>
      <c r="Q33" s="1"/>
      <c r="V33" s="1"/>
    </row>
    <row r="34" spans="9:22" x14ac:dyDescent="0.2">
      <c r="I34" s="1"/>
      <c r="J34" s="1"/>
      <c r="K34" s="1"/>
      <c r="P34" s="1"/>
      <c r="Q34" s="1"/>
      <c r="V34" s="1"/>
    </row>
    <row r="35" spans="9:22" x14ac:dyDescent="0.2">
      <c r="I35" s="1"/>
      <c r="J35" s="1"/>
      <c r="K35" s="1"/>
      <c r="P35" s="1"/>
      <c r="Q35" s="1"/>
      <c r="V35" s="1"/>
    </row>
    <row r="36" spans="9:22" x14ac:dyDescent="0.2">
      <c r="I36" s="1"/>
      <c r="J36" s="1"/>
      <c r="K36" s="1"/>
      <c r="P36" s="1"/>
      <c r="Q36" s="1"/>
      <c r="V36" s="1"/>
    </row>
    <row r="37" spans="9:22" x14ac:dyDescent="0.2">
      <c r="I37" s="1"/>
      <c r="J37" s="1"/>
      <c r="K37" s="1"/>
      <c r="P37" s="1"/>
      <c r="Q37" s="1"/>
      <c r="V37" s="1"/>
    </row>
    <row r="38" spans="9:22" x14ac:dyDescent="0.2">
      <c r="I38" s="1"/>
      <c r="J38" s="1"/>
      <c r="K38" s="1"/>
      <c r="P38" s="1"/>
      <c r="Q38" s="1"/>
      <c r="V38" s="1"/>
    </row>
    <row r="39" spans="9:22" x14ac:dyDescent="0.2">
      <c r="I39" s="1"/>
      <c r="J39" s="1"/>
      <c r="K39" s="1"/>
      <c r="P39" s="1"/>
      <c r="Q39" s="1"/>
      <c r="V39" s="1"/>
    </row>
    <row r="40" spans="9:22" x14ac:dyDescent="0.2">
      <c r="I40" s="1"/>
      <c r="J40" s="1"/>
      <c r="K40" s="1"/>
      <c r="P40" s="1"/>
      <c r="Q40" s="1"/>
      <c r="V40" s="1"/>
    </row>
    <row r="41" spans="9:22" x14ac:dyDescent="0.2">
      <c r="I41" s="1"/>
      <c r="J41" s="1"/>
      <c r="K41" s="1"/>
      <c r="P41" s="1"/>
      <c r="Q41" s="1"/>
      <c r="V41" s="1"/>
    </row>
    <row r="42" spans="9:22" x14ac:dyDescent="0.2">
      <c r="I42" s="1"/>
      <c r="J42" s="1"/>
      <c r="K42" s="1"/>
      <c r="P42" s="1"/>
      <c r="Q42" s="1"/>
      <c r="V42" s="1"/>
    </row>
    <row r="43" spans="9:22" x14ac:dyDescent="0.2">
      <c r="I43" s="1"/>
      <c r="J43" s="1"/>
      <c r="K43" s="1"/>
      <c r="P43" s="1"/>
      <c r="Q43" s="1"/>
      <c r="V43" s="1"/>
    </row>
    <row r="44" spans="9:22" x14ac:dyDescent="0.2">
      <c r="I44" s="1"/>
      <c r="J44" s="1"/>
      <c r="K44" s="1"/>
      <c r="P44" s="1"/>
      <c r="Q44" s="1"/>
      <c r="V44" s="1"/>
    </row>
    <row r="45" spans="9:22" x14ac:dyDescent="0.2">
      <c r="I45" s="1"/>
      <c r="J45" s="1"/>
      <c r="K45" s="1"/>
      <c r="P45" s="1"/>
      <c r="Q45" s="1"/>
      <c r="V45" s="1"/>
    </row>
    <row r="46" spans="9:22" x14ac:dyDescent="0.2">
      <c r="I46" s="1"/>
      <c r="J46" s="1"/>
      <c r="K46" s="1"/>
      <c r="P46" s="1"/>
      <c r="Q46" s="1"/>
      <c r="V46" s="1"/>
    </row>
    <row r="47" spans="9:22" x14ac:dyDescent="0.2">
      <c r="I47" s="1"/>
      <c r="J47" s="1"/>
      <c r="K47" s="1"/>
      <c r="P47" s="1"/>
      <c r="Q47" s="1"/>
      <c r="V47" s="1"/>
    </row>
    <row r="48" spans="9:22" x14ac:dyDescent="0.2">
      <c r="I48" s="1"/>
      <c r="J48" s="1"/>
      <c r="K48" s="1"/>
      <c r="P48" s="1"/>
      <c r="Q48" s="1"/>
      <c r="V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7">
    <mergeCell ref="G20:H20"/>
    <mergeCell ref="N20:O20"/>
    <mergeCell ref="G18:H18"/>
    <mergeCell ref="N18:O18"/>
    <mergeCell ref="G19:H19"/>
    <mergeCell ref="N19:O19"/>
    <mergeCell ref="X8:Y8"/>
    <mergeCell ref="Z8:AA8"/>
    <mergeCell ref="O8:O9"/>
    <mergeCell ref="P8:P9"/>
    <mergeCell ref="B17:F17"/>
    <mergeCell ref="G17:H17"/>
    <mergeCell ref="N17:O17"/>
    <mergeCell ref="R8:R9"/>
    <mergeCell ref="E8:E9"/>
    <mergeCell ref="F8:G8"/>
    <mergeCell ref="H8:H9"/>
    <mergeCell ref="I8:I9"/>
    <mergeCell ref="D8:D9"/>
    <mergeCell ref="J8:K8"/>
    <mergeCell ref="L8:L9"/>
    <mergeCell ref="M8:N8"/>
    <mergeCell ref="B8:B9"/>
    <mergeCell ref="C8:C9"/>
    <mergeCell ref="F1:V1"/>
    <mergeCell ref="F2:V2"/>
    <mergeCell ref="V8:W8"/>
    <mergeCell ref="T5:V5"/>
    <mergeCell ref="U8:U9"/>
    <mergeCell ref="S8:S9"/>
    <mergeCell ref="T8:T9"/>
    <mergeCell ref="F6:V6"/>
    <mergeCell ref="D5:E5"/>
    <mergeCell ref="F5:Q5"/>
    <mergeCell ref="R5:S5"/>
    <mergeCell ref="Q8:Q9"/>
    <mergeCell ref="D6:E6"/>
  </mergeCells>
  <conditionalFormatting sqref="F7:G7 G14:H15 F10:G13 N14:O15 M10:N13">
    <cfRule type="colorScale" priority="68">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4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onditionalFormatting>
  <conditionalFormatting sqref="H10:H13 O10:O13 I14:I15 P14:P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7 P7 H8:H9 O8:O9">
    <cfRule type="cellIs" dxfId="122" priority="7" operator="equal">
      <formula>"EXTREMA"</formula>
    </cfRule>
    <cfRule type="cellIs" dxfId="121" priority="8" operator="equal">
      <formula>"ALTA"</formula>
    </cfRule>
    <cfRule type="cellIs" dxfId="120" priority="9" operator="equal">
      <formula>"MODERADA"</formula>
    </cfRule>
    <cfRule type="cellIs" dxfId="119" priority="10" operator="equal">
      <formula>"BAJA"</formula>
    </cfRule>
  </conditionalFormatting>
  <conditionalFormatting sqref="I16:I1048576">
    <cfRule type="cellIs" dxfId="118" priority="44" operator="equal">
      <formula>"EXTREMA"</formula>
    </cfRule>
    <cfRule type="cellIs" dxfId="117" priority="45" operator="equal">
      <formula>"ALTA"</formula>
    </cfRule>
    <cfRule type="cellIs" dxfId="116" priority="46" operator="equal">
      <formula>"MODERADA"</formula>
    </cfRule>
    <cfRule type="cellIs" dxfId="115"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4" priority="2" operator="equal">
      <formula>"EXTREMA"</formula>
    </cfRule>
    <cfRule type="cellIs" dxfId="113" priority="3" operator="equal">
      <formula>"ALTA"</formula>
    </cfRule>
    <cfRule type="cellIs" dxfId="112" priority="4" operator="equal">
      <formula>"MODERADA"</formula>
    </cfRule>
    <cfRule type="cellIs" dxfId="111"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C58"/>
  <sheetViews>
    <sheetView showGridLines="0" topLeftCell="R1" zoomScale="70" zoomScaleNormal="70" workbookViewId="0">
      <selection activeCell="X1" sqref="X1:Y1048576"/>
    </sheetView>
  </sheetViews>
  <sheetFormatPr baseColWidth="10" defaultColWidth="11.42578125" defaultRowHeight="12" x14ac:dyDescent="0.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bestFit="1" customWidth="1"/>
    <col min="23" max="23" width="82.42578125" style="1" customWidth="1"/>
    <col min="24" max="24" width="14.85546875" style="1" hidden="1" customWidth="1"/>
    <col min="25" max="25" width="61.140625" style="1" hidden="1" customWidth="1"/>
    <col min="26" max="26" width="17.140625" style="1" hidden="1" customWidth="1"/>
    <col min="27" max="27" width="10.5703125" style="1" hidden="1" customWidth="1"/>
    <col min="28" max="16384" width="11.42578125" style="1"/>
  </cols>
  <sheetData>
    <row r="1" spans="1:55" ht="20.25" customHeight="1" x14ac:dyDescent="0.35">
      <c r="B1" s="43"/>
      <c r="C1" s="43"/>
      <c r="D1" s="43"/>
      <c r="E1" s="391" t="s">
        <v>303</v>
      </c>
      <c r="F1" s="391"/>
      <c r="G1" s="391"/>
      <c r="H1" s="391"/>
      <c r="I1" s="391"/>
      <c r="J1" s="391"/>
      <c r="K1" s="391"/>
      <c r="L1" s="391"/>
      <c r="M1" s="391"/>
      <c r="N1" s="391"/>
      <c r="O1" s="391"/>
      <c r="P1" s="391"/>
      <c r="Q1" s="391"/>
      <c r="R1" s="391"/>
      <c r="S1" s="391"/>
      <c r="T1" s="391"/>
      <c r="U1" s="391"/>
    </row>
    <row r="2" spans="1:55" ht="32.25" customHeight="1" x14ac:dyDescent="0.35">
      <c r="B2" s="43"/>
      <c r="C2" s="43"/>
      <c r="D2" s="43"/>
      <c r="E2" s="391" t="s">
        <v>304</v>
      </c>
      <c r="F2" s="391"/>
      <c r="G2" s="391"/>
      <c r="H2" s="391"/>
      <c r="I2" s="391"/>
      <c r="J2" s="391"/>
      <c r="K2" s="391"/>
      <c r="L2" s="391"/>
      <c r="M2" s="391"/>
      <c r="N2" s="391"/>
      <c r="O2" s="391"/>
      <c r="P2" s="391"/>
      <c r="Q2" s="391"/>
      <c r="R2" s="391"/>
      <c r="S2" s="391"/>
      <c r="T2" s="391"/>
      <c r="U2" s="391"/>
    </row>
    <row r="3" spans="1:55" ht="41.25" customHeight="1" x14ac:dyDescent="0.35">
      <c r="B3" s="43"/>
      <c r="C3" s="43"/>
      <c r="D3" s="43"/>
      <c r="G3" s="36"/>
      <c r="H3" s="36"/>
      <c r="I3" s="36"/>
      <c r="J3" s="36"/>
      <c r="K3" s="37"/>
      <c r="L3" s="36"/>
      <c r="M3" s="36"/>
      <c r="N3" s="36"/>
      <c r="O3" s="36"/>
      <c r="P3" s="1"/>
      <c r="R3" s="3"/>
      <c r="S3" s="3"/>
      <c r="U3" s="1"/>
    </row>
    <row r="4" spans="1:55" ht="11.25" customHeight="1" x14ac:dyDescent="0.35">
      <c r="B4" s="38"/>
      <c r="C4" s="38"/>
      <c r="D4" s="59"/>
      <c r="E4" s="59"/>
      <c r="F4" s="59"/>
      <c r="G4" s="59"/>
      <c r="H4" s="59"/>
      <c r="I4" s="59"/>
      <c r="J4" s="59"/>
      <c r="K4" s="59"/>
      <c r="L4" s="59"/>
      <c r="M4" s="59"/>
      <c r="N4" s="59"/>
      <c r="O4" s="59"/>
      <c r="P4" s="59"/>
      <c r="Q4" s="59"/>
      <c r="R4" s="59"/>
      <c r="S4" s="59"/>
      <c r="T4" s="59"/>
      <c r="U4" s="38"/>
    </row>
    <row r="5" spans="1:55" ht="13.5" customHeight="1" thickBot="1" x14ac:dyDescent="0.4">
      <c r="D5" s="36"/>
      <c r="E5" s="36"/>
      <c r="F5" s="36"/>
      <c r="G5" s="36"/>
      <c r="H5" s="37"/>
      <c r="I5" s="36"/>
      <c r="J5" s="36"/>
      <c r="K5" s="36"/>
      <c r="L5" s="36"/>
    </row>
    <row r="6" spans="1:55" s="15" customFormat="1" ht="24" customHeight="1" x14ac:dyDescent="0.25">
      <c r="A6" s="13"/>
      <c r="D6" s="281" t="s">
        <v>65</v>
      </c>
      <c r="E6" s="455" t="s">
        <v>133</v>
      </c>
      <c r="F6" s="455"/>
      <c r="G6" s="455"/>
      <c r="H6" s="455"/>
      <c r="I6" s="455"/>
      <c r="J6" s="455"/>
      <c r="K6" s="455"/>
      <c r="L6" s="455"/>
      <c r="M6" s="455"/>
      <c r="N6" s="455"/>
      <c r="O6" s="455"/>
      <c r="P6" s="455"/>
      <c r="Q6" s="456" t="s">
        <v>63</v>
      </c>
      <c r="R6" s="456"/>
      <c r="S6" s="457">
        <v>2024</v>
      </c>
      <c r="T6" s="457"/>
      <c r="U6" s="458"/>
    </row>
    <row r="7" spans="1:55" s="15" customFormat="1" ht="38.25" customHeight="1" thickBot="1" x14ac:dyDescent="0.3">
      <c r="A7" s="13"/>
      <c r="D7" s="282" t="s">
        <v>62</v>
      </c>
      <c r="E7" s="463" t="s">
        <v>132</v>
      </c>
      <c r="F7" s="463"/>
      <c r="G7" s="463"/>
      <c r="H7" s="463"/>
      <c r="I7" s="463"/>
      <c r="J7" s="463"/>
      <c r="K7" s="463"/>
      <c r="L7" s="463"/>
      <c r="M7" s="463"/>
      <c r="N7" s="463"/>
      <c r="O7" s="463"/>
      <c r="P7" s="463"/>
      <c r="Q7" s="463"/>
      <c r="R7" s="463"/>
      <c r="S7" s="463"/>
      <c r="T7" s="463"/>
      <c r="U7" s="464"/>
    </row>
    <row r="8" spans="1:55" s="15" customFormat="1" ht="15" x14ac:dyDescent="0.25">
      <c r="A8" s="13"/>
      <c r="B8" s="34"/>
      <c r="C8" s="34"/>
      <c r="H8" s="33"/>
      <c r="I8" s="25"/>
      <c r="J8" s="25"/>
      <c r="O8" s="33"/>
      <c r="P8" s="33"/>
      <c r="U8" s="33"/>
    </row>
    <row r="9" spans="1:55" s="25" customFormat="1" ht="30" customHeight="1" x14ac:dyDescent="0.25">
      <c r="A9" s="13"/>
      <c r="B9" s="392" t="s">
        <v>60</v>
      </c>
      <c r="C9" s="392" t="s">
        <v>59</v>
      </c>
      <c r="D9" s="392" t="s">
        <v>58</v>
      </c>
      <c r="E9" s="393" t="s">
        <v>57</v>
      </c>
      <c r="F9" s="392" t="s">
        <v>56</v>
      </c>
      <c r="G9" s="392"/>
      <c r="H9" s="398" t="s">
        <v>51</v>
      </c>
      <c r="I9" s="396" t="s">
        <v>55</v>
      </c>
      <c r="J9" s="427" t="s">
        <v>54</v>
      </c>
      <c r="K9" s="428"/>
      <c r="L9" s="394" t="s">
        <v>53</v>
      </c>
      <c r="M9" s="392" t="s">
        <v>52</v>
      </c>
      <c r="N9" s="392"/>
      <c r="O9" s="398" t="s">
        <v>51</v>
      </c>
      <c r="P9" s="393" t="s">
        <v>50</v>
      </c>
      <c r="Q9" s="392" t="s">
        <v>49</v>
      </c>
      <c r="R9" s="426" t="s">
        <v>48</v>
      </c>
      <c r="S9" s="392" t="s">
        <v>47</v>
      </c>
      <c r="T9" s="396" t="s">
        <v>46</v>
      </c>
      <c r="U9" s="392" t="s">
        <v>45</v>
      </c>
      <c r="V9" s="419" t="s">
        <v>636</v>
      </c>
      <c r="W9" s="419"/>
      <c r="X9" s="419" t="s">
        <v>644</v>
      </c>
      <c r="Y9" s="419"/>
      <c r="Z9" s="419" t="s">
        <v>643</v>
      </c>
      <c r="AA9" s="419"/>
    </row>
    <row r="10" spans="1:55" s="25" customFormat="1" ht="98.25" customHeight="1" x14ac:dyDescent="0.25">
      <c r="A10" s="13"/>
      <c r="B10" s="392"/>
      <c r="C10" s="392"/>
      <c r="D10" s="392"/>
      <c r="E10" s="393"/>
      <c r="F10" s="32" t="s">
        <v>41</v>
      </c>
      <c r="G10" s="31" t="s">
        <v>40</v>
      </c>
      <c r="H10" s="399"/>
      <c r="I10" s="397"/>
      <c r="J10" s="30" t="s">
        <v>43</v>
      </c>
      <c r="K10" s="29" t="s">
        <v>42</v>
      </c>
      <c r="L10" s="395"/>
      <c r="M10" s="28" t="s">
        <v>41</v>
      </c>
      <c r="N10" s="27" t="s">
        <v>40</v>
      </c>
      <c r="O10" s="399"/>
      <c r="P10" s="393"/>
      <c r="Q10" s="392"/>
      <c r="R10" s="426"/>
      <c r="S10" s="392"/>
      <c r="T10" s="397"/>
      <c r="U10" s="392"/>
      <c r="V10" s="26" t="s">
        <v>583</v>
      </c>
      <c r="W10" s="26" t="s">
        <v>39</v>
      </c>
      <c r="X10" s="26" t="s">
        <v>583</v>
      </c>
      <c r="Y10" s="26" t="s">
        <v>39</v>
      </c>
      <c r="Z10" s="26" t="s">
        <v>583</v>
      </c>
      <c r="AA10" s="26" t="s">
        <v>39</v>
      </c>
    </row>
    <row r="11" spans="1:55" s="15" customFormat="1" ht="233.25" customHeight="1" x14ac:dyDescent="0.25">
      <c r="A11" s="23"/>
      <c r="B11" s="17" t="s">
        <v>230</v>
      </c>
      <c r="C11" s="22" t="s">
        <v>131</v>
      </c>
      <c r="D11" s="17" t="s">
        <v>130</v>
      </c>
      <c r="E11" s="18" t="s">
        <v>73</v>
      </c>
      <c r="F11" s="17">
        <v>1</v>
      </c>
      <c r="G11" s="17">
        <v>3</v>
      </c>
      <c r="H11" s="20" t="str">
        <f>INDEX([5]Listas!$L$4:$P$8,F11,G11)</f>
        <v>MODERADA</v>
      </c>
      <c r="I11" s="21" t="s">
        <v>129</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t="e">
        <f>IF('[5]Evaluación de Controles'!H40="X",IF(L11&gt;75,IF(G11&gt;2,G11-2,IF(G11&gt;1,G11-1,G11)),IF(L11&gt;50,IF(G11&gt;1,G11-1,G11),G11)),G11)</f>
        <v>#REF!</v>
      </c>
      <c r="O11" s="20" t="e">
        <f>INDEX([5]Listas!$L$4:$P$8,M11,N11)</f>
        <v>#REF!</v>
      </c>
      <c r="P11" s="19" t="s">
        <v>95</v>
      </c>
      <c r="Q11" s="17" t="s">
        <v>128</v>
      </c>
      <c r="R11" s="18" t="s">
        <v>115</v>
      </c>
      <c r="S11" s="17" t="s">
        <v>114</v>
      </c>
      <c r="T11" s="17" t="s">
        <v>122</v>
      </c>
      <c r="U11" s="17" t="s">
        <v>127</v>
      </c>
      <c r="V11" s="271">
        <v>1</v>
      </c>
      <c r="W11" s="388" t="s">
        <v>718</v>
      </c>
      <c r="X11" s="271"/>
      <c r="Y11" s="338"/>
      <c r="Z11" s="271"/>
      <c r="AA11" s="321"/>
    </row>
    <row r="12" spans="1:55" s="15" customFormat="1" ht="186" customHeight="1" x14ac:dyDescent="0.25">
      <c r="A12" s="23"/>
      <c r="B12" s="17" t="s">
        <v>126</v>
      </c>
      <c r="C12" s="22" t="s">
        <v>125</v>
      </c>
      <c r="D12" s="17" t="s">
        <v>124</v>
      </c>
      <c r="E12" s="18" t="s">
        <v>73</v>
      </c>
      <c r="F12" s="17">
        <v>2</v>
      </c>
      <c r="G12" s="17">
        <v>4</v>
      </c>
      <c r="H12" s="20" t="str">
        <f>INDEX([5]Listas!$L$4:$P$8,F12,G12)</f>
        <v>ALTA</v>
      </c>
      <c r="I12" s="21" t="s">
        <v>123</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t="e">
        <f>IF('[5]Evaluación de Controles'!H41="X",IF(L12&gt;75,IF(G12&gt;2,G12-2,IF(G12&gt;1,G12-1,G12)),IF(L12&gt;50,IF(G12&gt;1,G12-1,G12),G12)),G12)</f>
        <v>#REF!</v>
      </c>
      <c r="O12" s="20" t="e">
        <f>INDEX([5]Listas!$L$4:$P$8,M12,N12)</f>
        <v>#REF!</v>
      </c>
      <c r="P12" s="19" t="s">
        <v>116</v>
      </c>
      <c r="Q12" s="17" t="s">
        <v>677</v>
      </c>
      <c r="R12" s="18" t="s">
        <v>115</v>
      </c>
      <c r="S12" s="17" t="s">
        <v>114</v>
      </c>
      <c r="T12" s="17" t="s">
        <v>122</v>
      </c>
      <c r="U12" s="17" t="s">
        <v>121</v>
      </c>
      <c r="V12" s="271">
        <v>1</v>
      </c>
      <c r="W12" s="388" t="s">
        <v>719</v>
      </c>
      <c r="X12" s="271"/>
      <c r="Y12" s="340"/>
      <c r="Z12" s="271"/>
      <c r="AA12" s="335"/>
    </row>
    <row r="13" spans="1:55" s="15" customFormat="1" ht="158.25" customHeight="1" x14ac:dyDescent="0.25">
      <c r="A13" s="23"/>
      <c r="B13" s="17" t="s">
        <v>120</v>
      </c>
      <c r="C13" s="22" t="s">
        <v>119</v>
      </c>
      <c r="D13" s="17" t="s">
        <v>118</v>
      </c>
      <c r="E13" s="18" t="s">
        <v>73</v>
      </c>
      <c r="F13" s="17">
        <v>3</v>
      </c>
      <c r="G13" s="17">
        <v>3</v>
      </c>
      <c r="H13" s="20" t="str">
        <f>INDEX([5]Listas!$L$4:$P$8,F13,G13)</f>
        <v>ALTA</v>
      </c>
      <c r="I13" s="21" t="s">
        <v>117</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t="e">
        <f>IF('[5]Evaluación de Controles'!H42="X",IF(L13&gt;75,IF(G13&gt;2,G13-2,IF(G13&gt;1,G13-1,G13)),IF(L13&gt;50,IF(G13&gt;1,G13-1,G13),G13)),G13)</f>
        <v>#REF!</v>
      </c>
      <c r="O13" s="20" t="e">
        <f>INDEX([5]Listas!$L$4:$P$8,M13,N13)</f>
        <v>#REF!</v>
      </c>
      <c r="P13" s="19" t="s">
        <v>116</v>
      </c>
      <c r="Q13" s="17" t="s">
        <v>679</v>
      </c>
      <c r="R13" s="18" t="s">
        <v>115</v>
      </c>
      <c r="S13" s="17" t="s">
        <v>114</v>
      </c>
      <c r="T13" s="17" t="s">
        <v>113</v>
      </c>
      <c r="U13" s="17" t="s">
        <v>112</v>
      </c>
      <c r="V13" s="271">
        <v>1</v>
      </c>
      <c r="W13" s="388" t="s">
        <v>717</v>
      </c>
      <c r="X13" s="271"/>
      <c r="Y13" s="349"/>
      <c r="Z13" s="271"/>
      <c r="AA13" s="322"/>
    </row>
    <row r="14" spans="1:55" s="15" customFormat="1" ht="24.75"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85"/>
      <c r="W14" s="388"/>
      <c r="X14" s="271"/>
      <c r="Y14" s="315"/>
      <c r="Z14" s="271"/>
      <c r="AA14" s="85"/>
    </row>
    <row r="15" spans="1:55" ht="309" customHeight="1" x14ac:dyDescent="0.2">
      <c r="A15" s="324"/>
      <c r="B15" s="323" t="s">
        <v>571</v>
      </c>
      <c r="C15" s="287" t="s">
        <v>572</v>
      </c>
      <c r="D15" s="280" t="s">
        <v>573</v>
      </c>
      <c r="E15" s="279" t="s">
        <v>73</v>
      </c>
      <c r="F15" s="280">
        <v>2</v>
      </c>
      <c r="G15" s="381">
        <v>3</v>
      </c>
      <c r="H15" s="277" t="s">
        <v>408</v>
      </c>
      <c r="I15" s="288" t="s">
        <v>574</v>
      </c>
      <c r="J15" s="278" t="s">
        <v>20</v>
      </c>
      <c r="K15" s="278" t="s">
        <v>41</v>
      </c>
      <c r="L15" s="280">
        <v>70</v>
      </c>
      <c r="M15" s="280">
        <v>3</v>
      </c>
      <c r="N15" s="280">
        <v>3</v>
      </c>
      <c r="O15" s="20" t="s">
        <v>407</v>
      </c>
      <c r="P15" s="278" t="s">
        <v>116</v>
      </c>
      <c r="Q15" s="280" t="s">
        <v>680</v>
      </c>
      <c r="R15" s="279" t="s">
        <v>575</v>
      </c>
      <c r="S15" s="280" t="s">
        <v>114</v>
      </c>
      <c r="T15" s="280" t="s">
        <v>576</v>
      </c>
      <c r="U15" s="280" t="s">
        <v>577</v>
      </c>
      <c r="V15" s="289">
        <v>1</v>
      </c>
      <c r="W15" s="388" t="s">
        <v>716</v>
      </c>
      <c r="X15" s="271"/>
      <c r="Y15" s="341"/>
      <c r="Z15" s="271"/>
      <c r="AA15" s="336"/>
    </row>
    <row r="16" spans="1:55" s="290" customFormat="1" ht="26.25" customHeight="1" x14ac:dyDescent="0.2">
      <c r="A16" s="1"/>
      <c r="B16" s="291"/>
      <c r="C16" s="292"/>
      <c r="D16" s="291"/>
      <c r="E16" s="293"/>
      <c r="F16" s="291"/>
      <c r="G16" s="291"/>
      <c r="H16" s="298"/>
      <c r="I16" s="294"/>
      <c r="J16" s="295"/>
      <c r="K16" s="295"/>
      <c r="L16" s="291"/>
      <c r="M16" s="291"/>
      <c r="N16" s="291"/>
      <c r="O16" s="298"/>
      <c r="P16" s="295"/>
      <c r="Q16" s="291"/>
      <c r="R16" s="293"/>
      <c r="S16" s="291"/>
      <c r="T16" s="291"/>
      <c r="U16" s="291"/>
      <c r="V16" s="296"/>
      <c r="W16" s="297"/>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row>
    <row r="17" spans="2:21" x14ac:dyDescent="0.2">
      <c r="B17" s="9"/>
      <c r="C17" s="9"/>
      <c r="D17" s="9"/>
      <c r="E17" s="9"/>
      <c r="F17" s="412" t="s">
        <v>6</v>
      </c>
      <c r="G17" s="412"/>
      <c r="H17" s="7">
        <f>COUNTIF(H11:H13,"BAJA")</f>
        <v>0</v>
      </c>
      <c r="L17" s="8"/>
      <c r="M17" s="412" t="s">
        <v>6</v>
      </c>
      <c r="N17" s="412"/>
      <c r="O17" s="7">
        <f>COUNTIF(O11:O14,"BAJA")</f>
        <v>0</v>
      </c>
    </row>
    <row r="18" spans="2:21" x14ac:dyDescent="0.2">
      <c r="B18" s="447"/>
      <c r="C18" s="447"/>
      <c r="D18" s="447"/>
      <c r="E18" s="447"/>
      <c r="F18" s="412" t="s">
        <v>5</v>
      </c>
      <c r="G18" s="412"/>
      <c r="H18" s="7">
        <f>COUNTIF(H11:H13,"MODERADA")</f>
        <v>1</v>
      </c>
      <c r="L18" s="9"/>
      <c r="M18" s="412" t="s">
        <v>5</v>
      </c>
      <c r="N18" s="412"/>
      <c r="O18" s="7">
        <f>COUNTIF(O11:O13,"MODERADA")</f>
        <v>0</v>
      </c>
    </row>
    <row r="19" spans="2:21" x14ac:dyDescent="0.2">
      <c r="B19" s="12"/>
      <c r="D19" s="12"/>
      <c r="F19" s="412" t="s">
        <v>4</v>
      </c>
      <c r="G19" s="412"/>
      <c r="H19" s="7">
        <f>COUNTIF(H11:H13,"ALTA")</f>
        <v>2</v>
      </c>
      <c r="M19" s="412" t="s">
        <v>4</v>
      </c>
      <c r="N19" s="412"/>
      <c r="O19" s="7">
        <f>COUNTIF(O11:O13,"ALTA")</f>
        <v>0</v>
      </c>
      <c r="P19" s="1"/>
      <c r="U19" s="1"/>
    </row>
    <row r="20" spans="2:21" ht="15.75" x14ac:dyDescent="0.2">
      <c r="B20" s="11" t="s">
        <v>3</v>
      </c>
      <c r="D20" s="10" t="s">
        <v>2</v>
      </c>
      <c r="F20" s="412" t="s">
        <v>1</v>
      </c>
      <c r="G20" s="412"/>
      <c r="H20" s="7">
        <f>COUNTIF(H11:H13,"EXTREMA")</f>
        <v>0</v>
      </c>
      <c r="M20" s="412" t="s">
        <v>1</v>
      </c>
      <c r="N20" s="412"/>
      <c r="O20" s="7">
        <f>COUNTIF(O11:O13,"EXTREMA")</f>
        <v>0</v>
      </c>
      <c r="P20" s="1"/>
      <c r="U20" s="1"/>
    </row>
    <row r="21" spans="2:21" x14ac:dyDescent="0.2">
      <c r="L21" s="1" t="s">
        <v>0</v>
      </c>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x14ac:dyDescent="0.2">
      <c r="O34" s="1"/>
      <c r="P34" s="1"/>
      <c r="U34" s="1"/>
    </row>
    <row r="35" spans="1:21" x14ac:dyDescent="0.2">
      <c r="H35" s="1"/>
      <c r="I35" s="1"/>
      <c r="J35" s="1"/>
      <c r="O35" s="1"/>
      <c r="P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row r="58" spans="1:21" s="2" customFormat="1" x14ac:dyDescent="0.2">
      <c r="A58" s="1"/>
      <c r="B58" s="1"/>
      <c r="C58" s="1"/>
      <c r="D58" s="1"/>
      <c r="E58" s="1"/>
      <c r="F58" s="1"/>
      <c r="G58" s="1"/>
      <c r="H58" s="1"/>
      <c r="I58" s="1"/>
      <c r="J58" s="1"/>
      <c r="K58" s="1"/>
      <c r="L58" s="1"/>
      <c r="M58" s="1"/>
      <c r="N58" s="1"/>
      <c r="O58" s="1"/>
      <c r="P58" s="1"/>
      <c r="Q58" s="1"/>
      <c r="R58" s="1"/>
      <c r="S58" s="1"/>
      <c r="T58" s="1"/>
      <c r="U58" s="1"/>
    </row>
  </sheetData>
  <mergeCells count="35">
    <mergeCell ref="X9:Y9"/>
    <mergeCell ref="Z9:AA9"/>
    <mergeCell ref="V9:W9"/>
    <mergeCell ref="E6:P6"/>
    <mergeCell ref="Q6:R6"/>
    <mergeCell ref="S6:U6"/>
    <mergeCell ref="E7:U7"/>
    <mergeCell ref="F9:G9"/>
    <mergeCell ref="H9:H10"/>
    <mergeCell ref="I9:I10"/>
    <mergeCell ref="E1:U1"/>
    <mergeCell ref="E2:U2"/>
    <mergeCell ref="O9:O10"/>
    <mergeCell ref="P9:P10"/>
    <mergeCell ref="Q9:Q10"/>
    <mergeCell ref="R9:R10"/>
    <mergeCell ref="S9:S10"/>
    <mergeCell ref="T9:T10"/>
    <mergeCell ref="U9:U10"/>
    <mergeCell ref="F20:G20"/>
    <mergeCell ref="M20:N20"/>
    <mergeCell ref="F17:G17"/>
    <mergeCell ref="M17:N17"/>
    <mergeCell ref="M19:N19"/>
    <mergeCell ref="B18:E18"/>
    <mergeCell ref="F18:G18"/>
    <mergeCell ref="M18:N18"/>
    <mergeCell ref="F19:G19"/>
    <mergeCell ref="J9:K9"/>
    <mergeCell ref="L9:L10"/>
    <mergeCell ref="M9:N9"/>
    <mergeCell ref="B9:B10"/>
    <mergeCell ref="C9:C10"/>
    <mergeCell ref="D9:D10"/>
    <mergeCell ref="E9:E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6" operator="equal">
      <formula>"MODERADA"</formula>
    </cfRule>
    <cfRule type="cellIs" dxfId="93" priority="57" operator="equal">
      <formula>"BAJA"</formula>
    </cfRule>
  </conditionalFormatting>
  <conditionalFormatting sqref="H17:H20">
    <cfRule type="cellIs" dxfId="92" priority="54" operator="equal">
      <formula>"EXTREMA"</formula>
    </cfRule>
    <cfRule type="cellIs" dxfId="91" priority="55" operator="equal">
      <formula>"ALTA"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2" operator="equal">
      <formula>"EXTREMA"</formula>
    </cfRule>
    <cfRule type="cellIs" dxfId="89" priority="3" operator="equal">
      <formula>"ALTA"</formula>
    </cfRule>
    <cfRule type="cellIs" dxfId="88" priority="4" operator="equal">
      <formula>"MODERADA"</formula>
    </cfRule>
    <cfRule type="cellIs" dxfId="87" priority="5" operator="equal">
      <formula>"BAJA"</formula>
    </cfRule>
  </conditionalFormatting>
  <conditionalFormatting sqref="M17:M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5">
    <cfRule type="cellIs" dxfId="86" priority="13" operator="equal">
      <formula>"ALTA"</formula>
    </cfRule>
    <cfRule type="cellIs" dxfId="85" priority="14" operator="equal">
      <formula>"MODERADA"</formula>
    </cfRule>
    <cfRule type="cellIs" dxfId="84" priority="15" operator="equal">
      <formula>"BAJA"</formula>
    </cfRule>
  </conditionalFormatting>
  <conditionalFormatting sqref="O11:O1048576">
    <cfRule type="cellIs" dxfId="83" priority="12" operator="equal">
      <formula>"EXTREMA"</formula>
    </cfRule>
  </conditionalFormatting>
  <conditionalFormatting sqref="O15:O1048576">
    <cfRule type="cellIs" dxfId="82" priority="22" operator="equal">
      <formula>"MODERADA"</formula>
    </cfRule>
    <cfRule type="cellIs" dxfId="81" priority="23" operator="equal">
      <formula>"BAJA"</formula>
    </cfRule>
  </conditionalFormatting>
  <conditionalFormatting sqref="O17:O20">
    <cfRule type="cellIs" dxfId="80" priority="20" operator="equal">
      <formula>"EXTREMA"</formula>
    </cfRule>
    <cfRule type="cellIs" dxfId="79" priority="21" operator="equal">
      <formula>"ALTA"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(10) Tesoreria</vt:lpstr>
      <vt:lpstr>(11) Almacén</vt:lpstr>
      <vt:lpstr>Evaluación de Controles</vt:lpstr>
      <vt:lpstr>Listas</vt:lpstr>
      <vt:lpstr>Impactos</vt:lpstr>
      <vt:lpstr>(12) Tesorería xx</vt:lpstr>
      <vt:lpstr>Resumen</vt:lpstr>
      <vt:lpstr>Evolución</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Administrador Indeportes Quindio</cp:lastModifiedBy>
  <cp:lastPrinted>2023-04-18T15:17:59Z</cp:lastPrinted>
  <dcterms:created xsi:type="dcterms:W3CDTF">2020-05-26T16:09:40Z</dcterms:created>
  <dcterms:modified xsi:type="dcterms:W3CDTF">2024-08-12T20:58:09Z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