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0" yWindow="0" windowWidth="20490" windowHeight="9045" tabRatio="961"/>
  </bookViews>
  <sheets>
    <sheet name="(1) Planeación" sheetId="19" r:id="rId1"/>
    <sheet name="(2) Control Interno" sheetId="17" r:id="rId2"/>
    <sheet name="(3) Juridica" sheetId="9" r:id="rId3"/>
    <sheet name="(4) Contratación" sheetId="15" r:id="rId4"/>
    <sheet name="(5) Talento Humano" sheetId="11" r:id="rId5"/>
    <sheet name="(6) Seguridad y Salud T" sheetId="20" r:id="rId6"/>
    <sheet name="(7) Sistemas" sheetId="13" r:id="rId7"/>
    <sheet name="(8) Archivo Central" sheetId="14" r:id="rId8"/>
    <sheet name="(9) Atencion Usuario" sheetId="28" state="hidden" r:id="rId9"/>
    <sheet name="(10) Contabilidad" sheetId="1" r:id="rId10"/>
    <sheet name="(11) Presupuesto" sheetId="3" r:id="rId11"/>
    <sheet name="(12) Tesorería" sheetId="5" r:id="rId12"/>
    <sheet name="(13) Almacén" sheetId="6" r:id="rId13"/>
    <sheet name="Evaluación de Controles" sheetId="33" state="hidden" r:id="rId14"/>
    <sheet name="Resumen" sheetId="21" state="hidden" r:id="rId15"/>
    <sheet name="Evolución" sheetId="22" state="hidden" r:id="rId16"/>
    <sheet name="Listas" sheetId="4" state="hidden" r:id="rId17"/>
    <sheet name="Impactos" sheetId="24" state="hidden" r:id="rId18"/>
    <sheet name="Idea Zonas" sheetId="26" state="hidden" r:id="rId19"/>
    <sheet name="formatos pre" sheetId="34" state="hidden" r:id="rId20"/>
  </sheets>
  <definedNames>
    <definedName name="_xlnm._FilterDatabase" localSheetId="7" hidden="1">'(8) Archivo Central'!$Q$9:$Q$11</definedName>
    <definedName name="_xlnm._FilterDatabase" localSheetId="16" hidden="1">Listas!$AC$12:$AC$15</definedName>
    <definedName name="_xlnm.Print_Area" localSheetId="9">'(10) Contabilidad'!$A$1:$V$11</definedName>
    <definedName name="_xlnm.Print_Area" localSheetId="10">'(11) Presupuesto'!$A$1:$V$10</definedName>
    <definedName name="_xlnm.Print_Area" localSheetId="11">'(12) Tesorería'!$A$1:$V$12</definedName>
    <definedName name="_xlnm.Print_Area" localSheetId="12">'(13) Almacén'!$A$1:$V$11</definedName>
    <definedName name="_xlnm.Print_Area" localSheetId="1">'(2) Control Interno'!$A$1:$V$17</definedName>
    <definedName name="_xlnm.Print_Area" localSheetId="2">'(3) Juridica'!$A$1:$V$13</definedName>
    <definedName name="_xlnm.Print_Area" localSheetId="3">'(4) Contratación'!$A$1:$V$11</definedName>
    <definedName name="_xlnm.Print_Area" localSheetId="4">'(5) Talento Humano'!$A$1:$V$12</definedName>
    <definedName name="_xlnm.Print_Area" localSheetId="5">'(6) Seguridad y Salud T'!$A$1:$V$11</definedName>
    <definedName name="_xlnm.Print_Area" localSheetId="6">'(7) Sistemas'!$A$1:$V$12</definedName>
    <definedName name="_xlnm.Print_Area" localSheetId="7">'(8) Archivo Central'!$A$1:$V$11</definedName>
    <definedName name="_xlnm.Print_Area" localSheetId="8">'(9) Atencion Usuario'!$A$1:$V$11</definedName>
    <definedName name="_xlnm.Print_Area" localSheetId="13">'Evaluación de Controles'!$B$1:$Y$49</definedName>
    <definedName name="_xlnm.Print_Area" localSheetId="15">Evolución!$B$1:$Q$17</definedName>
    <definedName name="_xlnm.Print_Area" localSheetId="17">Impactos!$A$1:$G$12</definedName>
    <definedName name="_xlnm.Print_Area" localSheetId="14">Resumen!$A$1:$O$32</definedName>
    <definedName name="_xlnm.Criteria" localSheetId="16">Listas!$AC$12:$AC$15</definedName>
    <definedName name="_xlnm.Print_Titles" localSheetId="9">'(10) Contabilidad'!$7:$8</definedName>
    <definedName name="_xlnm.Print_Titles" localSheetId="10">'(11) Presupuesto'!$7:$8</definedName>
    <definedName name="_xlnm.Print_Titles" localSheetId="11">'(12) Tesorería'!$7:$8</definedName>
    <definedName name="_xlnm.Print_Titles" localSheetId="1">'(2) Control Interno'!$7:$8</definedName>
    <definedName name="_xlnm.Print_Titles" localSheetId="2">'(3) Juridica'!$7:$8</definedName>
    <definedName name="_xlnm.Print_Titles" localSheetId="4">'(5) Talento Humano'!$7:$8</definedName>
    <definedName name="_xlnm.Print_Titles" localSheetId="5">'(6) Seguridad y Salud T'!$7:$8</definedName>
    <definedName name="_xlnm.Print_Titles" localSheetId="6">'(7) Sistemas'!$7:$8</definedName>
    <definedName name="_xlnm.Print_Titles" localSheetId="7">'(8) Archivo Central'!$7:$8</definedName>
    <definedName name="_xlnm.Print_Titles" localSheetId="13">'Evaluación de Controles'!$1:$3</definedName>
    <definedName name="Z_31578BE1_199E_4DDD_BD28_180CDA7042A3_.wvu.Cols" localSheetId="0" hidden="1">'(1) Planeación'!$D:$D,'(1) Planeación'!$F:$F,'(1) Planeación'!$K:$M,'(1) Planeación'!$Q:$Q,'(1) Planeación'!$S:$T,'(1) Planeación'!$V:$X</definedName>
    <definedName name="Z_31578BE1_199E_4DDD_BD28_180CDA7042A3_.wvu.Cols" localSheetId="1" hidden="1">'(2) Control Interno'!$D:$D,'(2) Control Interno'!$F:$F,'(2) Control Interno'!$K:$M,'(2) Control Interno'!$Q:$Q,'(2) Control Interno'!$S:$T,'(2) Control Interno'!$V:$X</definedName>
    <definedName name="Z_31578BE1_199E_4DDD_BD28_180CDA7042A3_.wvu.Cols" localSheetId="2" hidden="1">'(3) Juridica'!$D:$D,'(3) Juridica'!$F:$F,'(3) Juridica'!$K:$M,'(3) Juridica'!$Q:$Q,'(3) Juridica'!$S:$T,'(3) Juridica'!$V:$X</definedName>
    <definedName name="Z_31578BE1_199E_4DDD_BD28_180CDA7042A3_.wvu.Cols" localSheetId="3" hidden="1">'(4) Contratación'!$D:$D,'(4) Contratación'!$F:$F,'(4) Contratación'!$K:$M,'(4) Contratación'!$Q:$Q,'(4) Contratación'!$S:$T,'(4) Contratación'!$V:$X</definedName>
    <definedName name="Z_31578BE1_199E_4DDD_BD28_180CDA7042A3_.wvu.Cols" localSheetId="4" hidden="1">'(5) Talento Humano'!$D:$D,'(5) Talento Humano'!$F:$F,'(5) Talento Humano'!$K:$M,'(5) Talento Humano'!$Q:$Q,'(5) Talento Humano'!$S:$T,'(5) Talento Humano'!$V:$X</definedName>
    <definedName name="Z_31578BE1_199E_4DDD_BD28_180CDA7042A3_.wvu.Cols" localSheetId="5" hidden="1">'(6) Seguridad y Salud T'!$D:$D,'(6) Seguridad y Salud T'!$F:$F,'(6) Seguridad y Salud T'!$K:$M,'(6) Seguridad y Salud T'!$Q:$Q,'(6) Seguridad y Salud T'!$S:$T,'(6) Seguridad y Salud T'!$V:$X</definedName>
    <definedName name="Z_31578BE1_199E_4DDD_BD28_180CDA7042A3_.wvu.Cols" localSheetId="14" hidden="1">Resumen!$Q:$AE,Resumen!$AH:$AX</definedName>
    <definedName name="Z_31578BE1_199E_4DDD_BD28_180CDA7042A3_.wvu.PrintArea" localSheetId="9" hidden="1">'(10) Contabilidad'!$A$1:$V$11</definedName>
    <definedName name="Z_31578BE1_199E_4DDD_BD28_180CDA7042A3_.wvu.PrintArea" localSheetId="10" hidden="1">'(11) Presupuesto'!$A$1:$V$10</definedName>
    <definedName name="Z_31578BE1_199E_4DDD_BD28_180CDA7042A3_.wvu.PrintArea" localSheetId="11" hidden="1">'(12) Tesorería'!$A$1:$V$12</definedName>
    <definedName name="Z_31578BE1_199E_4DDD_BD28_180CDA7042A3_.wvu.PrintArea" localSheetId="12" hidden="1">'(13) Almacén'!$A$1:$V$11</definedName>
    <definedName name="Z_31578BE1_199E_4DDD_BD28_180CDA7042A3_.wvu.PrintArea" localSheetId="1" hidden="1">'(2) Control Interno'!$A$1:$V$17</definedName>
    <definedName name="Z_31578BE1_199E_4DDD_BD28_180CDA7042A3_.wvu.PrintArea" localSheetId="2" hidden="1">'(3) Juridica'!$A$1:$V$13</definedName>
    <definedName name="Z_31578BE1_199E_4DDD_BD28_180CDA7042A3_.wvu.PrintArea" localSheetId="3" hidden="1">'(4) Contratación'!$A$1:$V$11</definedName>
    <definedName name="Z_31578BE1_199E_4DDD_BD28_180CDA7042A3_.wvu.PrintArea" localSheetId="4" hidden="1">'(5) Talento Humano'!$A$1:$V$12</definedName>
    <definedName name="Z_31578BE1_199E_4DDD_BD28_180CDA7042A3_.wvu.PrintArea" localSheetId="5" hidden="1">'(6) Seguridad y Salud T'!$A$1:$V$11</definedName>
    <definedName name="Z_31578BE1_199E_4DDD_BD28_180CDA7042A3_.wvu.PrintArea" localSheetId="6" hidden="1">'(7) Sistemas'!$A$1:$V$12</definedName>
    <definedName name="Z_31578BE1_199E_4DDD_BD28_180CDA7042A3_.wvu.PrintArea" localSheetId="7" hidden="1">'(8) Archivo Central'!$A$1:$V$11</definedName>
    <definedName name="Z_31578BE1_199E_4DDD_BD28_180CDA7042A3_.wvu.PrintArea" localSheetId="8" hidden="1">'(9) Atencion Usuario'!$A$1:$V$11</definedName>
    <definedName name="Z_31578BE1_199E_4DDD_BD28_180CDA7042A3_.wvu.PrintArea" localSheetId="13" hidden="1">'Evaluación de Controles'!$B$1:$Y$49</definedName>
    <definedName name="Z_31578BE1_199E_4DDD_BD28_180CDA7042A3_.wvu.PrintArea" localSheetId="15" hidden="1">Evolución!$K$1:$Q$10</definedName>
    <definedName name="Z_31578BE1_199E_4DDD_BD28_180CDA7042A3_.wvu.PrintArea" localSheetId="17" hidden="1">Impactos!$A$1:$G$12</definedName>
    <definedName name="Z_31578BE1_199E_4DDD_BD28_180CDA7042A3_.wvu.PrintArea" localSheetId="14" hidden="1">Resumen!$A$1:$O$30</definedName>
    <definedName name="Z_31578BE1_199E_4DDD_BD28_180CDA7042A3_.wvu.PrintTitles" localSheetId="9" hidden="1">'(10) Contabilidad'!$7:$8</definedName>
    <definedName name="Z_31578BE1_199E_4DDD_BD28_180CDA7042A3_.wvu.PrintTitles" localSheetId="10" hidden="1">'(11) Presupuesto'!$7:$8</definedName>
    <definedName name="Z_31578BE1_199E_4DDD_BD28_180CDA7042A3_.wvu.PrintTitles" localSheetId="11" hidden="1">'(12) Tesorería'!$7:$8</definedName>
    <definedName name="Z_31578BE1_199E_4DDD_BD28_180CDA7042A3_.wvu.PrintTitles" localSheetId="1" hidden="1">'(2) Control Interno'!$7:$8</definedName>
    <definedName name="Z_31578BE1_199E_4DDD_BD28_180CDA7042A3_.wvu.PrintTitles" localSheetId="2" hidden="1">'(3) Juridica'!$7:$8</definedName>
    <definedName name="Z_31578BE1_199E_4DDD_BD28_180CDA7042A3_.wvu.PrintTitles" localSheetId="4" hidden="1">'(5) Talento Humano'!$7:$8</definedName>
    <definedName name="Z_31578BE1_199E_4DDD_BD28_180CDA7042A3_.wvu.PrintTitles" localSheetId="5" hidden="1">'(6) Seguridad y Salud T'!$7:$8</definedName>
    <definedName name="Z_31578BE1_199E_4DDD_BD28_180CDA7042A3_.wvu.PrintTitles" localSheetId="6" hidden="1">'(7) Sistemas'!$7:$8</definedName>
    <definedName name="Z_31578BE1_199E_4DDD_BD28_180CDA7042A3_.wvu.PrintTitles" localSheetId="7" hidden="1">'(8) Archivo Central'!$7:$8</definedName>
    <definedName name="Z_31578BE1_199E_4DDD_BD28_180CDA7042A3_.wvu.PrintTitles" localSheetId="13" hidden="1">'Evaluación de Controles'!$1:$3</definedName>
    <definedName name="Z_42BB51DB_DC3E_4DA5_9499_5574EB19780E_.wvu.Cols" localSheetId="0" hidden="1">'(1) Planeación'!$D:$D,'(1) Planeación'!$F:$F,'(1) Planeación'!$K:$M,'(1) Planeación'!$Q:$Q,'(1) Planeación'!$S:$T,'(1) Planeación'!$V:$X</definedName>
    <definedName name="Z_42BB51DB_DC3E_4DA5_9499_5574EB19780E_.wvu.Cols" localSheetId="9" hidden="1">'(10) Contabilidad'!$D:$D,'(10) Contabilidad'!$F:$F,'(10) Contabilidad'!$K:$M,'(10) Contabilidad'!$Q:$Q,'(10) Contabilidad'!$S:$T,'(10) Contabilidad'!$V:$X</definedName>
    <definedName name="Z_42BB51DB_DC3E_4DA5_9499_5574EB19780E_.wvu.Cols" localSheetId="10" hidden="1">'(11) Presupuesto'!$D:$D,'(11) Presupuesto'!$F:$F,'(11) Presupuesto'!$K:$M,'(11) Presupuesto'!$Q:$Q,'(11) Presupuesto'!$S:$T,'(11) Presupuesto'!$V:$X</definedName>
    <definedName name="Z_42BB51DB_DC3E_4DA5_9499_5574EB19780E_.wvu.Cols" localSheetId="11" hidden="1">'(12) Tesorería'!$D:$D,'(12) Tesorería'!$F:$F,'(12) Tesorería'!$K:$M,'(12) Tesorería'!$Q:$Q,'(12) Tesorería'!$S:$T,'(12) Tesorería'!$V:$X</definedName>
    <definedName name="Z_42BB51DB_DC3E_4DA5_9499_5574EB19780E_.wvu.Cols" localSheetId="1" hidden="1">'(2) Control Interno'!$D:$D,'(2) Control Interno'!$F:$F,'(2) Control Interno'!$K:$M,'(2) Control Interno'!$Q:$Q,'(2) Control Interno'!$S:$T,'(2) Control Interno'!$V:$X</definedName>
    <definedName name="Z_42BB51DB_DC3E_4DA5_9499_5574EB19780E_.wvu.Cols" localSheetId="2" hidden="1">'(3) Juridica'!$D:$D,'(3) Juridica'!$F:$F,'(3) Juridica'!$K:$M,'(3) Juridica'!$Q:$Q,'(3) Juridica'!$S:$T,'(3) Juridica'!$V:$X</definedName>
    <definedName name="Z_42BB51DB_DC3E_4DA5_9499_5574EB19780E_.wvu.Cols" localSheetId="3" hidden="1">'(4) Contratación'!$D:$D,'(4) Contratación'!$F:$F,'(4) Contratación'!$K:$M,'(4) Contratación'!$Q:$Q,'(4) Contratación'!$S:$T,'(4) Contratación'!$V:$X</definedName>
    <definedName name="Z_42BB51DB_DC3E_4DA5_9499_5574EB19780E_.wvu.Cols" localSheetId="4" hidden="1">'(5) Talento Humano'!$D:$D,'(5) Talento Humano'!$F:$F,'(5) Talento Humano'!$K:$M,'(5) Talento Humano'!$Q:$Q,'(5) Talento Humano'!$S:$T,'(5) Talento Humano'!$V:$X</definedName>
    <definedName name="Z_42BB51DB_DC3E_4DA5_9499_5574EB19780E_.wvu.Cols" localSheetId="5" hidden="1">'(6) Seguridad y Salud T'!$D:$D,'(6) Seguridad y Salud T'!$F:$F,'(6) Seguridad y Salud T'!$K:$M,'(6) Seguridad y Salud T'!$Q:$Q,'(6) Seguridad y Salud T'!$S:$T,'(6) Seguridad y Salud T'!$V:$X</definedName>
    <definedName name="Z_42BB51DB_DC3E_4DA5_9499_5574EB19780E_.wvu.Cols" localSheetId="6" hidden="1">'(7) Sistemas'!$D:$D,'(7) Sistemas'!$F:$F,'(7) Sistemas'!$K:$M,'(7) Sistemas'!$Q:$Q,'(7) Sistemas'!$S:$T,'(7) Sistemas'!$V:$X</definedName>
    <definedName name="Z_42BB51DB_DC3E_4DA5_9499_5574EB19780E_.wvu.Cols" localSheetId="7" hidden="1">'(8) Archivo Central'!$D:$D,'(8) Archivo Central'!$F:$F,'(8) Archivo Central'!$K:$M,'(8) Archivo Central'!$Q:$Q,'(8) Archivo Central'!$S:$T,'(8) Archivo Central'!$V:$X</definedName>
    <definedName name="Z_42BB51DB_DC3E_4DA5_9499_5574EB19780E_.wvu.Cols" localSheetId="14" hidden="1">Resumen!$Q:$AE,Resumen!$AH:$AX</definedName>
    <definedName name="Z_42BB51DB_DC3E_4DA5_9499_5574EB19780E_.wvu.PrintArea" localSheetId="9" hidden="1">'(10) Contabilidad'!$A$1:$V$11</definedName>
    <definedName name="Z_42BB51DB_DC3E_4DA5_9499_5574EB19780E_.wvu.PrintArea" localSheetId="10" hidden="1">'(11) Presupuesto'!$A$1:$V$10</definedName>
    <definedName name="Z_42BB51DB_DC3E_4DA5_9499_5574EB19780E_.wvu.PrintArea" localSheetId="11" hidden="1">'(12) Tesorería'!$A$1:$V$12</definedName>
    <definedName name="Z_42BB51DB_DC3E_4DA5_9499_5574EB19780E_.wvu.PrintArea" localSheetId="12" hidden="1">'(13) Almacén'!$A$1:$V$11</definedName>
    <definedName name="Z_42BB51DB_DC3E_4DA5_9499_5574EB19780E_.wvu.PrintArea" localSheetId="1" hidden="1">'(2) Control Interno'!$A$1:$V$17</definedName>
    <definedName name="Z_42BB51DB_DC3E_4DA5_9499_5574EB19780E_.wvu.PrintArea" localSheetId="2" hidden="1">'(3) Juridica'!$A$1:$V$13</definedName>
    <definedName name="Z_42BB51DB_DC3E_4DA5_9499_5574EB19780E_.wvu.PrintArea" localSheetId="3" hidden="1">'(4) Contratación'!$A$1:$V$11</definedName>
    <definedName name="Z_42BB51DB_DC3E_4DA5_9499_5574EB19780E_.wvu.PrintArea" localSheetId="4" hidden="1">'(5) Talento Humano'!$A$1:$V$12</definedName>
    <definedName name="Z_42BB51DB_DC3E_4DA5_9499_5574EB19780E_.wvu.PrintArea" localSheetId="5" hidden="1">'(6) Seguridad y Salud T'!$A$1:$V$11</definedName>
    <definedName name="Z_42BB51DB_DC3E_4DA5_9499_5574EB19780E_.wvu.PrintArea" localSheetId="6" hidden="1">'(7) Sistemas'!$A$1:$V$12</definedName>
    <definedName name="Z_42BB51DB_DC3E_4DA5_9499_5574EB19780E_.wvu.PrintArea" localSheetId="7" hidden="1">'(8) Archivo Central'!$A$1:$V$11</definedName>
    <definedName name="Z_42BB51DB_DC3E_4DA5_9499_5574EB19780E_.wvu.PrintArea" localSheetId="8" hidden="1">'(9) Atencion Usuario'!$A$1:$V$11</definedName>
    <definedName name="Z_42BB51DB_DC3E_4DA5_9499_5574EB19780E_.wvu.PrintArea" localSheetId="13" hidden="1">'Evaluación de Controles'!$B$1:$Y$49</definedName>
    <definedName name="Z_42BB51DB_DC3E_4DA5_9499_5574EB19780E_.wvu.PrintArea" localSheetId="15" hidden="1">Evolución!$K$1:$Q$10</definedName>
    <definedName name="Z_42BB51DB_DC3E_4DA5_9499_5574EB19780E_.wvu.PrintArea" localSheetId="17" hidden="1">Impactos!$A$1:$G$12</definedName>
    <definedName name="Z_42BB51DB_DC3E_4DA5_9499_5574EB19780E_.wvu.PrintArea" localSheetId="14" hidden="1">Resumen!$A$1:$O$30</definedName>
    <definedName name="Z_42BB51DB_DC3E_4DA5_9499_5574EB19780E_.wvu.PrintTitles" localSheetId="9" hidden="1">'(10) Contabilidad'!$7:$8</definedName>
    <definedName name="Z_42BB51DB_DC3E_4DA5_9499_5574EB19780E_.wvu.PrintTitles" localSheetId="10" hidden="1">'(11) Presupuesto'!$7:$8</definedName>
    <definedName name="Z_42BB51DB_DC3E_4DA5_9499_5574EB19780E_.wvu.PrintTitles" localSheetId="11" hidden="1">'(12) Tesorería'!$7:$8</definedName>
    <definedName name="Z_42BB51DB_DC3E_4DA5_9499_5574EB19780E_.wvu.PrintTitles" localSheetId="1" hidden="1">'(2) Control Interno'!$7:$8</definedName>
    <definedName name="Z_42BB51DB_DC3E_4DA5_9499_5574EB19780E_.wvu.PrintTitles" localSheetId="2" hidden="1">'(3) Juridica'!$7:$8</definedName>
    <definedName name="Z_42BB51DB_DC3E_4DA5_9499_5574EB19780E_.wvu.PrintTitles" localSheetId="4" hidden="1">'(5) Talento Humano'!$7:$8</definedName>
    <definedName name="Z_42BB51DB_DC3E_4DA5_9499_5574EB19780E_.wvu.PrintTitles" localSheetId="5" hidden="1">'(6) Seguridad y Salud T'!$7:$8</definedName>
    <definedName name="Z_42BB51DB_DC3E_4DA5_9499_5574EB19780E_.wvu.PrintTitles" localSheetId="6" hidden="1">'(7) Sistemas'!$7:$8</definedName>
    <definedName name="Z_42BB51DB_DC3E_4DA5_9499_5574EB19780E_.wvu.PrintTitles" localSheetId="7" hidden="1">'(8) Archivo Central'!$7:$8</definedName>
    <definedName name="Z_42BB51DB_DC3E_4DA5_9499_5574EB19780E_.wvu.PrintTitles" localSheetId="13" hidden="1">'Evaluación de Controles'!$1:$3</definedName>
    <definedName name="Z_4890415D_ABA4_4363_9A7D_9DAD39F08A9F_.wvu.Cols" localSheetId="0" hidden="1">'(1) Planeación'!$D:$D,'(1) Planeación'!$F:$F,'(1) Planeación'!$K:$M,'(1) Planeación'!$Q:$Q,'(1) Planeación'!$S:$T,'(1) Planeación'!$V:$X</definedName>
    <definedName name="Z_4890415D_ABA4_4363_9A7D_9DAD39F08A9F_.wvu.Cols" localSheetId="14" hidden="1">Resumen!$Q:$AE,Resumen!$AH:$AX</definedName>
    <definedName name="Z_4890415D_ABA4_4363_9A7D_9DAD39F08A9F_.wvu.PrintArea" localSheetId="9" hidden="1">'(10) Contabilidad'!$A$1:$V$11</definedName>
    <definedName name="Z_4890415D_ABA4_4363_9A7D_9DAD39F08A9F_.wvu.PrintArea" localSheetId="10" hidden="1">'(11) Presupuesto'!$A$1:$V$10</definedName>
    <definedName name="Z_4890415D_ABA4_4363_9A7D_9DAD39F08A9F_.wvu.PrintArea" localSheetId="11" hidden="1">'(12) Tesorería'!$A$1:$V$12</definedName>
    <definedName name="Z_4890415D_ABA4_4363_9A7D_9DAD39F08A9F_.wvu.PrintArea" localSheetId="12" hidden="1">'(13) Almacén'!$A$1:$V$11</definedName>
    <definedName name="Z_4890415D_ABA4_4363_9A7D_9DAD39F08A9F_.wvu.PrintArea" localSheetId="1" hidden="1">'(2) Control Interno'!$A$1:$V$12</definedName>
    <definedName name="Z_4890415D_ABA4_4363_9A7D_9DAD39F08A9F_.wvu.PrintArea" localSheetId="2" hidden="1">'(3) Juridica'!$A$1:$V$13</definedName>
    <definedName name="Z_4890415D_ABA4_4363_9A7D_9DAD39F08A9F_.wvu.PrintArea" localSheetId="3" hidden="1">'(4) Contratación'!$A$1:$V$11</definedName>
    <definedName name="Z_4890415D_ABA4_4363_9A7D_9DAD39F08A9F_.wvu.PrintArea" localSheetId="4" hidden="1">'(5) Talento Humano'!$A$1:$V$12</definedName>
    <definedName name="Z_4890415D_ABA4_4363_9A7D_9DAD39F08A9F_.wvu.PrintArea" localSheetId="5" hidden="1">'(6) Seguridad y Salud T'!$A$1:$V$11</definedName>
    <definedName name="Z_4890415D_ABA4_4363_9A7D_9DAD39F08A9F_.wvu.PrintArea" localSheetId="6" hidden="1">'(7) Sistemas'!$A$1:$V$12</definedName>
    <definedName name="Z_4890415D_ABA4_4363_9A7D_9DAD39F08A9F_.wvu.PrintArea" localSheetId="7" hidden="1">'(8) Archivo Central'!$A$1:$V$11</definedName>
    <definedName name="Z_4890415D_ABA4_4363_9A7D_9DAD39F08A9F_.wvu.PrintArea" localSheetId="8" hidden="1">'(9) Atencion Usuario'!$A$1:$V$11</definedName>
    <definedName name="Z_4890415D_ABA4_4363_9A7D_9DAD39F08A9F_.wvu.PrintArea" localSheetId="13" hidden="1">'Evaluación de Controles'!$B$1:$Y$49</definedName>
    <definedName name="Z_4890415D_ABA4_4363_9A7D_9DAD39F08A9F_.wvu.PrintArea" localSheetId="15" hidden="1">Evolución!$K$1:$Q$10</definedName>
    <definedName name="Z_4890415D_ABA4_4363_9A7D_9DAD39F08A9F_.wvu.PrintArea" localSheetId="17" hidden="1">Impactos!$A$1:$G$12</definedName>
    <definedName name="Z_4890415D_ABA4_4363_9A7D_9DAD39F08A9F_.wvu.PrintArea" localSheetId="14" hidden="1">Resumen!$A$1:$O$30</definedName>
    <definedName name="Z_4890415D_ABA4_4363_9A7D_9DAD39F08A9F_.wvu.PrintTitles" localSheetId="9" hidden="1">'(10) Contabilidad'!$7:$8</definedName>
    <definedName name="Z_4890415D_ABA4_4363_9A7D_9DAD39F08A9F_.wvu.PrintTitles" localSheetId="10" hidden="1">'(11) Presupuesto'!$7:$8</definedName>
    <definedName name="Z_4890415D_ABA4_4363_9A7D_9DAD39F08A9F_.wvu.PrintTitles" localSheetId="11" hidden="1">'(12) Tesorería'!$7:$8</definedName>
    <definedName name="Z_4890415D_ABA4_4363_9A7D_9DAD39F08A9F_.wvu.PrintTitles" localSheetId="1" hidden="1">'(2) Control Interno'!$7:$8</definedName>
    <definedName name="Z_4890415D_ABA4_4363_9A7D_9DAD39F08A9F_.wvu.PrintTitles" localSheetId="2" hidden="1">'(3) Juridica'!$7:$8</definedName>
    <definedName name="Z_4890415D_ABA4_4363_9A7D_9DAD39F08A9F_.wvu.PrintTitles" localSheetId="4" hidden="1">'(5) Talento Humano'!$7:$8</definedName>
    <definedName name="Z_4890415D_ABA4_4363_9A7D_9DAD39F08A9F_.wvu.PrintTitles" localSheetId="5" hidden="1">'(6) Seguridad y Salud T'!$7:$8</definedName>
    <definedName name="Z_4890415D_ABA4_4363_9A7D_9DAD39F08A9F_.wvu.PrintTitles" localSheetId="6" hidden="1">'(7) Sistemas'!$7:$8</definedName>
    <definedName name="Z_4890415D_ABA4_4363_9A7D_9DAD39F08A9F_.wvu.PrintTitles" localSheetId="7" hidden="1">'(8) Archivo Central'!$7:$8</definedName>
    <definedName name="Z_4890415D_ABA4_4363_9A7D_9DAD39F08A9F_.wvu.PrintTitles" localSheetId="13" hidden="1">'Evaluación de Controles'!$1:$3</definedName>
    <definedName name="Z_915A0EBC_A358_405B_93F7_90752DA34B9F_.wvu.Cols" localSheetId="0" hidden="1">'(1) Planeación'!$D:$D,'(1) Planeación'!$F:$F,'(1) Planeación'!$K:$M,'(1) Planeación'!$Q:$Q,'(1) Planeación'!$S:$T,'(1) Planeación'!$V:$X</definedName>
    <definedName name="Z_915A0EBC_A358_405B_93F7_90752DA34B9F_.wvu.Cols" localSheetId="1" hidden="1">'(2) Control Interno'!$D:$D,'(2) Control Interno'!$F:$F,'(2) Control Interno'!$K:$M,'(2) Control Interno'!$Q:$Q,'(2) Control Interno'!$S:$T,'(2) Control Interno'!$V:$X</definedName>
    <definedName name="Z_915A0EBC_A358_405B_93F7_90752DA34B9F_.wvu.Cols" localSheetId="2" hidden="1">'(3) Juridica'!$D:$D,'(3) Juridica'!$F:$F,'(3) Juridica'!$K:$M,'(3) Juridica'!$Q:$Q,'(3) Juridica'!$S:$T,'(3) Juridica'!$V:$X</definedName>
    <definedName name="Z_915A0EBC_A358_405B_93F7_90752DA34B9F_.wvu.Cols" localSheetId="3" hidden="1">'(4) Contratación'!$D:$D,'(4) Contratación'!$F:$F,'(4) Contratación'!$K:$M,'(4) Contratación'!$Q:$Q,'(4) Contratación'!$S:$T,'(4) Contratación'!$V:$X</definedName>
    <definedName name="Z_915A0EBC_A358_405B_93F7_90752DA34B9F_.wvu.Cols" localSheetId="4" hidden="1">'(5) Talento Humano'!$D:$D,'(5) Talento Humano'!$F:$F,'(5) Talento Humano'!$K:$M,'(5) Talento Humano'!$Q:$Q,'(5) Talento Humano'!$S:$T,'(5) Talento Humano'!$V:$X</definedName>
    <definedName name="Z_915A0EBC_A358_405B_93F7_90752DA34B9F_.wvu.Cols" localSheetId="14" hidden="1">Resumen!$Q:$AE,Resumen!$AH:$AX</definedName>
    <definedName name="Z_915A0EBC_A358_405B_93F7_90752DA34B9F_.wvu.PrintArea" localSheetId="9" hidden="1">'(10) Contabilidad'!$A$1:$V$11</definedName>
    <definedName name="Z_915A0EBC_A358_405B_93F7_90752DA34B9F_.wvu.PrintArea" localSheetId="10" hidden="1">'(11) Presupuesto'!$A$1:$V$10</definedName>
    <definedName name="Z_915A0EBC_A358_405B_93F7_90752DA34B9F_.wvu.PrintArea" localSheetId="11" hidden="1">'(12) Tesorería'!$A$1:$V$12</definedName>
    <definedName name="Z_915A0EBC_A358_405B_93F7_90752DA34B9F_.wvu.PrintArea" localSheetId="12" hidden="1">'(13) Almacén'!$A$1:$V$11</definedName>
    <definedName name="Z_915A0EBC_A358_405B_93F7_90752DA34B9F_.wvu.PrintArea" localSheetId="1" hidden="1">'(2) Control Interno'!$A$1:$V$17</definedName>
    <definedName name="Z_915A0EBC_A358_405B_93F7_90752DA34B9F_.wvu.PrintArea" localSheetId="2" hidden="1">'(3) Juridica'!$A$1:$V$13</definedName>
    <definedName name="Z_915A0EBC_A358_405B_93F7_90752DA34B9F_.wvu.PrintArea" localSheetId="3" hidden="1">'(4) Contratación'!$A$1:$V$11</definedName>
    <definedName name="Z_915A0EBC_A358_405B_93F7_90752DA34B9F_.wvu.PrintArea" localSheetId="4" hidden="1">'(5) Talento Humano'!$A$1:$V$12</definedName>
    <definedName name="Z_915A0EBC_A358_405B_93F7_90752DA34B9F_.wvu.PrintArea" localSheetId="5" hidden="1">'(6) Seguridad y Salud T'!$A$1:$V$11</definedName>
    <definedName name="Z_915A0EBC_A358_405B_93F7_90752DA34B9F_.wvu.PrintArea" localSheetId="6" hidden="1">'(7) Sistemas'!$A$1:$V$12</definedName>
    <definedName name="Z_915A0EBC_A358_405B_93F7_90752DA34B9F_.wvu.PrintArea" localSheetId="7" hidden="1">'(8) Archivo Central'!$A$1:$V$11</definedName>
    <definedName name="Z_915A0EBC_A358_405B_93F7_90752DA34B9F_.wvu.PrintArea" localSheetId="8" hidden="1">'(9) Atencion Usuario'!$A$1:$V$11</definedName>
    <definedName name="Z_915A0EBC_A358_405B_93F7_90752DA34B9F_.wvu.PrintArea" localSheetId="13" hidden="1">'Evaluación de Controles'!$B$1:$Y$49</definedName>
    <definedName name="Z_915A0EBC_A358_405B_93F7_90752DA34B9F_.wvu.PrintArea" localSheetId="15" hidden="1">Evolución!$K$1:$Q$10</definedName>
    <definedName name="Z_915A0EBC_A358_405B_93F7_90752DA34B9F_.wvu.PrintArea" localSheetId="17" hidden="1">Impactos!$A$1:$G$12</definedName>
    <definedName name="Z_915A0EBC_A358_405B_93F7_90752DA34B9F_.wvu.PrintArea" localSheetId="14" hidden="1">Resumen!$A$1:$O$30</definedName>
    <definedName name="Z_915A0EBC_A358_405B_93F7_90752DA34B9F_.wvu.PrintTitles" localSheetId="9" hidden="1">'(10) Contabilidad'!$7:$8</definedName>
    <definedName name="Z_915A0EBC_A358_405B_93F7_90752DA34B9F_.wvu.PrintTitles" localSheetId="10" hidden="1">'(11) Presupuesto'!$7:$8</definedName>
    <definedName name="Z_915A0EBC_A358_405B_93F7_90752DA34B9F_.wvu.PrintTitles" localSheetId="11" hidden="1">'(12) Tesorería'!$7:$8</definedName>
    <definedName name="Z_915A0EBC_A358_405B_93F7_90752DA34B9F_.wvu.PrintTitles" localSheetId="1" hidden="1">'(2) Control Interno'!$7:$8</definedName>
    <definedName name="Z_915A0EBC_A358_405B_93F7_90752DA34B9F_.wvu.PrintTitles" localSheetId="2" hidden="1">'(3) Juridica'!$7:$8</definedName>
    <definedName name="Z_915A0EBC_A358_405B_93F7_90752DA34B9F_.wvu.PrintTitles" localSheetId="4" hidden="1">'(5) Talento Humano'!$7:$8</definedName>
    <definedName name="Z_915A0EBC_A358_405B_93F7_90752DA34B9F_.wvu.PrintTitles" localSheetId="5" hidden="1">'(6) Seguridad y Salud T'!$7:$8</definedName>
    <definedName name="Z_915A0EBC_A358_405B_93F7_90752DA34B9F_.wvu.PrintTitles" localSheetId="6" hidden="1">'(7) Sistemas'!$7:$8</definedName>
    <definedName name="Z_915A0EBC_A358_405B_93F7_90752DA34B9F_.wvu.PrintTitles" localSheetId="7" hidden="1">'(8) Archivo Central'!$7:$8</definedName>
    <definedName name="Z_915A0EBC_A358_405B_93F7_90752DA34B9F_.wvu.PrintTitles" localSheetId="13" hidden="1">'Evaluación de Controles'!$1:$3</definedName>
    <definedName name="Z_97D65C1E_976A_4956_97FC_0E8188ABCFAA_.wvu.Cols" localSheetId="0" hidden="1">'(1) Planeación'!$D:$D,'(1) Planeación'!$F:$F,'(1) Planeación'!$K:$M,'(1) Planeación'!$Q:$Q,'(1) Planeación'!$S:$T,'(1) Planeación'!$V:$X</definedName>
    <definedName name="Z_97D65C1E_976A_4956_97FC_0E8188ABCFAA_.wvu.Cols" localSheetId="9" hidden="1">'(10) Contabilidad'!$D:$D,'(10) Contabilidad'!$F:$F,'(10) Contabilidad'!$K:$M,'(10) Contabilidad'!$Q:$Q,'(10) Contabilidad'!$S:$T,'(10) Contabilidad'!$V:$X</definedName>
    <definedName name="Z_97D65C1E_976A_4956_97FC_0E8188ABCFAA_.wvu.Cols" localSheetId="10" hidden="1">'(11) Presupuesto'!$D:$D,'(11) Presupuesto'!$F:$F,'(11) Presupuesto'!$K:$M,'(11) Presupuesto'!$Q:$Q,'(11) Presupuesto'!$S:$T,'(11) Presupuesto'!$V:$X</definedName>
    <definedName name="Z_97D65C1E_976A_4956_97FC_0E8188ABCFAA_.wvu.Cols" localSheetId="11" hidden="1">'(12) Tesorería'!$D:$D,'(12) Tesorería'!$F:$F,'(12) Tesorería'!$K:$M,'(12) Tesorería'!$Q:$Q,'(12) Tesorería'!$S:$T,'(12) Tesorería'!$V:$X</definedName>
    <definedName name="Z_97D65C1E_976A_4956_97FC_0E8188ABCFAA_.wvu.Cols" localSheetId="12" hidden="1">'(13) Almacén'!$D:$D,'(13) Almacén'!$F:$F,'(13) Almacén'!$K:$M,'(13) Almacén'!$Q:$Q,'(13) Almacén'!$S:$T,'(13) Almacén'!$V:$X</definedName>
    <definedName name="Z_97D65C1E_976A_4956_97FC_0E8188ABCFAA_.wvu.Cols" localSheetId="1" hidden="1">'(2) Control Interno'!$D:$D,'(2) Control Interno'!$F:$F,'(2) Control Interno'!$K:$M,'(2) Control Interno'!$Q:$Q,'(2) Control Interno'!$S:$T,'(2) Control Interno'!$V:$X</definedName>
    <definedName name="Z_97D65C1E_976A_4956_97FC_0E8188ABCFAA_.wvu.Cols" localSheetId="2" hidden="1">'(3) Juridica'!$D:$D,'(3) Juridica'!$F:$F,'(3) Juridica'!$K:$M,'(3) Juridica'!$Q:$Q,'(3) Juridica'!$S:$T,'(3) Juridica'!$V:$X</definedName>
    <definedName name="Z_97D65C1E_976A_4956_97FC_0E8188ABCFAA_.wvu.Cols" localSheetId="3" hidden="1">'(4) Contratación'!$D:$D,'(4) Contratación'!$F:$F,'(4) Contratación'!$K:$M,'(4) Contratación'!$Q:$Q,'(4) Contratación'!$S:$T,'(4) Contratación'!$V:$X</definedName>
    <definedName name="Z_97D65C1E_976A_4956_97FC_0E8188ABCFAA_.wvu.Cols" localSheetId="4" hidden="1">'(5) Talento Humano'!$D:$D,'(5) Talento Humano'!$F:$F,'(5) Talento Humano'!$K:$M,'(5) Talento Humano'!$Q:$Q,'(5) Talento Humano'!$S:$T,'(5) Talento Humano'!$V:$X</definedName>
    <definedName name="Z_97D65C1E_976A_4956_97FC_0E8188ABCFAA_.wvu.Cols" localSheetId="5" hidden="1">'(6) Seguridad y Salud T'!$D:$D,'(6) Seguridad y Salud T'!$F:$F,'(6) Seguridad y Salud T'!$K:$M,'(6) Seguridad y Salud T'!$Q:$Q,'(6) Seguridad y Salud T'!$S:$T,'(6) Seguridad y Salud T'!$V:$X</definedName>
    <definedName name="Z_97D65C1E_976A_4956_97FC_0E8188ABCFAA_.wvu.Cols" localSheetId="6" hidden="1">'(7) Sistemas'!$D:$D,'(7) Sistemas'!$F:$F,'(7) Sistemas'!$K:$M,'(7) Sistemas'!$Q:$Q,'(7) Sistemas'!$S:$T,'(7) Sistemas'!$V:$X</definedName>
    <definedName name="Z_97D65C1E_976A_4956_97FC_0E8188ABCFAA_.wvu.Cols" localSheetId="7" hidden="1">'(8) Archivo Central'!$D:$D,'(8) Archivo Central'!$F:$F,'(8) Archivo Central'!$K:$M,'(8) Archivo Central'!$Q:$Q,'(8) Archivo Central'!$S:$T,'(8) Archivo Central'!$V:$X</definedName>
    <definedName name="Z_97D65C1E_976A_4956_97FC_0E8188ABCFAA_.wvu.Cols" localSheetId="8" hidden="1">'(9) Atencion Usuario'!$D:$D,'(9) Atencion Usuario'!$F:$F,'(9) Atencion Usuario'!$K:$M,'(9) Atencion Usuario'!$Q:$Q,'(9) Atencion Usuario'!$S:$T,'(9) Atencion Usuario'!$V:$X</definedName>
    <definedName name="Z_97D65C1E_976A_4956_97FC_0E8188ABCFAA_.wvu.Cols" localSheetId="14" hidden="1">Resumen!$Q:$AE,Resumen!$AH:$AX</definedName>
    <definedName name="Z_97D65C1E_976A_4956_97FC_0E8188ABCFAA_.wvu.PrintArea" localSheetId="9" hidden="1">'(10) Contabilidad'!$A$1:$V$11</definedName>
    <definedName name="Z_97D65C1E_976A_4956_97FC_0E8188ABCFAA_.wvu.PrintArea" localSheetId="10" hidden="1">'(11) Presupuesto'!$A$1:$V$10</definedName>
    <definedName name="Z_97D65C1E_976A_4956_97FC_0E8188ABCFAA_.wvu.PrintArea" localSheetId="11" hidden="1">'(12) Tesorería'!$A$1:$V$12</definedName>
    <definedName name="Z_97D65C1E_976A_4956_97FC_0E8188ABCFAA_.wvu.PrintArea" localSheetId="12" hidden="1">'(13) Almacén'!$A$1:$V$11</definedName>
    <definedName name="Z_97D65C1E_976A_4956_97FC_0E8188ABCFAA_.wvu.PrintArea" localSheetId="1" hidden="1">'(2) Control Interno'!$A$1:$V$17</definedName>
    <definedName name="Z_97D65C1E_976A_4956_97FC_0E8188ABCFAA_.wvu.PrintArea" localSheetId="2" hidden="1">'(3) Juridica'!$A$1:$V$13</definedName>
    <definedName name="Z_97D65C1E_976A_4956_97FC_0E8188ABCFAA_.wvu.PrintArea" localSheetId="3" hidden="1">'(4) Contratación'!$A$1:$V$11</definedName>
    <definedName name="Z_97D65C1E_976A_4956_97FC_0E8188ABCFAA_.wvu.PrintArea" localSheetId="4" hidden="1">'(5) Talento Humano'!$A$1:$V$12</definedName>
    <definedName name="Z_97D65C1E_976A_4956_97FC_0E8188ABCFAA_.wvu.PrintArea" localSheetId="5" hidden="1">'(6) Seguridad y Salud T'!$A$1:$V$11</definedName>
    <definedName name="Z_97D65C1E_976A_4956_97FC_0E8188ABCFAA_.wvu.PrintArea" localSheetId="6" hidden="1">'(7) Sistemas'!$A$1:$V$12</definedName>
    <definedName name="Z_97D65C1E_976A_4956_97FC_0E8188ABCFAA_.wvu.PrintArea" localSheetId="7" hidden="1">'(8) Archivo Central'!$A$1:$V$11</definedName>
    <definedName name="Z_97D65C1E_976A_4956_97FC_0E8188ABCFAA_.wvu.PrintArea" localSheetId="8" hidden="1">'(9) Atencion Usuario'!$A$1:$V$11</definedName>
    <definedName name="Z_97D65C1E_976A_4956_97FC_0E8188ABCFAA_.wvu.PrintArea" localSheetId="13" hidden="1">'Evaluación de Controles'!$B$1:$Y$49</definedName>
    <definedName name="Z_97D65C1E_976A_4956_97FC_0E8188ABCFAA_.wvu.PrintArea" localSheetId="15" hidden="1">Evolución!$K$1:$Q$10</definedName>
    <definedName name="Z_97D65C1E_976A_4956_97FC_0E8188ABCFAA_.wvu.PrintArea" localSheetId="17" hidden="1">Impactos!$A$1:$G$12</definedName>
    <definedName name="Z_97D65C1E_976A_4956_97FC_0E8188ABCFAA_.wvu.PrintArea" localSheetId="14" hidden="1">Resumen!$A$1:$O$30</definedName>
    <definedName name="Z_97D65C1E_976A_4956_97FC_0E8188ABCFAA_.wvu.PrintTitles" localSheetId="9" hidden="1">'(10) Contabilidad'!$7:$8</definedName>
    <definedName name="Z_97D65C1E_976A_4956_97FC_0E8188ABCFAA_.wvu.PrintTitles" localSheetId="10" hidden="1">'(11) Presupuesto'!$7:$8</definedName>
    <definedName name="Z_97D65C1E_976A_4956_97FC_0E8188ABCFAA_.wvu.PrintTitles" localSheetId="11" hidden="1">'(12) Tesorería'!$7:$8</definedName>
    <definedName name="Z_97D65C1E_976A_4956_97FC_0E8188ABCFAA_.wvu.PrintTitles" localSheetId="1" hidden="1">'(2) Control Interno'!$7:$8</definedName>
    <definedName name="Z_97D65C1E_976A_4956_97FC_0E8188ABCFAA_.wvu.PrintTitles" localSheetId="2" hidden="1">'(3) Juridica'!$7:$8</definedName>
    <definedName name="Z_97D65C1E_976A_4956_97FC_0E8188ABCFAA_.wvu.PrintTitles" localSheetId="4" hidden="1">'(5) Talento Humano'!$7:$8</definedName>
    <definedName name="Z_97D65C1E_976A_4956_97FC_0E8188ABCFAA_.wvu.PrintTitles" localSheetId="5" hidden="1">'(6) Seguridad y Salud T'!$7:$8</definedName>
    <definedName name="Z_97D65C1E_976A_4956_97FC_0E8188ABCFAA_.wvu.PrintTitles" localSheetId="6" hidden="1">'(7) Sistemas'!$7:$8</definedName>
    <definedName name="Z_97D65C1E_976A_4956_97FC_0E8188ABCFAA_.wvu.PrintTitles" localSheetId="7" hidden="1">'(8) Archivo Central'!$7:$8</definedName>
    <definedName name="Z_97D65C1E_976A_4956_97FC_0E8188ABCFAA_.wvu.PrintTitles" localSheetId="13" hidden="1">'Evaluación de Controles'!$1:$3</definedName>
    <definedName name="Z_ADD38025_F4B2_44E2_9D06_07A9BF0F3A51_.wvu.Cols" localSheetId="0" hidden="1">'(1) Planeación'!$D:$D,'(1) Planeación'!$F:$F,'(1) Planeación'!$K:$M,'(1) Planeación'!$Q:$Q,'(1) Planeación'!$S:$T,'(1) Planeación'!$V:$X</definedName>
    <definedName name="Z_ADD38025_F4B2_44E2_9D06_07A9BF0F3A51_.wvu.Cols" localSheetId="9" hidden="1">'(10) Contabilidad'!$D:$D,'(10) Contabilidad'!$F:$F,'(10) Contabilidad'!$K:$M,'(10) Contabilidad'!$Q:$Q,'(10) Contabilidad'!$S:$T,'(10) Contabilidad'!$V:$X</definedName>
    <definedName name="Z_ADD38025_F4B2_44E2_9D06_07A9BF0F3A51_.wvu.Cols" localSheetId="10" hidden="1">'(11) Presupuesto'!$D:$D,'(11) Presupuesto'!$F:$F,'(11) Presupuesto'!$K:$M,'(11) Presupuesto'!$Q:$Q,'(11) Presupuesto'!$S:$T,'(11) Presupuesto'!$V:$X</definedName>
    <definedName name="Z_ADD38025_F4B2_44E2_9D06_07A9BF0F3A51_.wvu.Cols" localSheetId="11" hidden="1">'(12) Tesorería'!$D:$D,'(12) Tesorería'!$F:$F,'(12) Tesorería'!$K:$M,'(12) Tesorería'!$Q:$Q,'(12) Tesorería'!$S:$T,'(12) Tesorería'!$V:$X</definedName>
    <definedName name="Z_ADD38025_F4B2_44E2_9D06_07A9BF0F3A51_.wvu.Cols" localSheetId="12" hidden="1">'(13) Almacén'!$D:$D,'(13) Almacén'!$F:$F,'(13) Almacén'!$K:$M,'(13) Almacén'!$Q:$Q,'(13) Almacén'!$S:$T,'(13) Almacén'!$V:$X</definedName>
    <definedName name="Z_ADD38025_F4B2_44E2_9D06_07A9BF0F3A51_.wvu.Cols" localSheetId="1" hidden="1">'(2) Control Interno'!$D:$D,'(2) Control Interno'!$F:$F,'(2) Control Interno'!$K:$M,'(2) Control Interno'!$Q:$Q,'(2) Control Interno'!$S:$T,'(2) Control Interno'!$V:$X</definedName>
    <definedName name="Z_ADD38025_F4B2_44E2_9D06_07A9BF0F3A51_.wvu.Cols" localSheetId="2" hidden="1">'(3) Juridica'!$D:$D,'(3) Juridica'!$F:$F,'(3) Juridica'!$K:$M,'(3) Juridica'!$Q:$Q,'(3) Juridica'!$S:$T,'(3) Juridica'!$V:$X</definedName>
    <definedName name="Z_ADD38025_F4B2_44E2_9D06_07A9BF0F3A51_.wvu.Cols" localSheetId="3" hidden="1">'(4) Contratación'!$D:$D,'(4) Contratación'!$F:$F,'(4) Contratación'!$K:$M,'(4) Contratación'!$Q:$Q,'(4) Contratación'!$S:$T,'(4) Contratación'!$V:$X</definedName>
    <definedName name="Z_ADD38025_F4B2_44E2_9D06_07A9BF0F3A51_.wvu.Cols" localSheetId="4" hidden="1">'(5) Talento Humano'!$D:$D,'(5) Talento Humano'!$F:$F,'(5) Talento Humano'!$K:$M,'(5) Talento Humano'!$Q:$Q,'(5) Talento Humano'!$S:$T,'(5) Talento Humano'!$V:$X</definedName>
    <definedName name="Z_ADD38025_F4B2_44E2_9D06_07A9BF0F3A51_.wvu.Cols" localSheetId="5" hidden="1">'(6) Seguridad y Salud T'!$D:$D,'(6) Seguridad y Salud T'!$F:$F,'(6) Seguridad y Salud T'!$K:$M,'(6) Seguridad y Salud T'!$Q:$Q,'(6) Seguridad y Salud T'!$S:$T,'(6) Seguridad y Salud T'!$V:$X</definedName>
    <definedName name="Z_ADD38025_F4B2_44E2_9D06_07A9BF0F3A51_.wvu.Cols" localSheetId="6" hidden="1">'(7) Sistemas'!$D:$D,'(7) Sistemas'!$F:$F,'(7) Sistemas'!$K:$M,'(7) Sistemas'!$Q:$Q,'(7) Sistemas'!$S:$T,'(7) Sistemas'!$V:$X</definedName>
    <definedName name="Z_ADD38025_F4B2_44E2_9D06_07A9BF0F3A51_.wvu.Cols" localSheetId="7" hidden="1">'(8) Archivo Central'!$D:$D,'(8) Archivo Central'!$F:$F,'(8) Archivo Central'!$K:$M,'(8) Archivo Central'!$Q:$Q,'(8) Archivo Central'!$S:$T,'(8) Archivo Central'!$V:$X</definedName>
    <definedName name="Z_ADD38025_F4B2_44E2_9D06_07A9BF0F3A51_.wvu.Cols" localSheetId="8" hidden="1">'(9) Atencion Usuario'!$D:$D,'(9) Atencion Usuario'!$F:$F,'(9) Atencion Usuario'!$K:$M,'(9) Atencion Usuario'!$Q:$Q,'(9) Atencion Usuario'!$S:$T,'(9) Atencion Usuario'!$V:$X</definedName>
    <definedName name="Z_ADD38025_F4B2_44E2_9D06_07A9BF0F3A51_.wvu.Cols" localSheetId="14" hidden="1">Resumen!$Q:$AE,Resumen!$AH:$AX</definedName>
    <definedName name="Z_ADD38025_F4B2_44E2_9D06_07A9BF0F3A51_.wvu.PrintArea" localSheetId="9" hidden="1">'(10) Contabilidad'!$A$1:$V$11</definedName>
    <definedName name="Z_ADD38025_F4B2_44E2_9D06_07A9BF0F3A51_.wvu.PrintArea" localSheetId="10" hidden="1">'(11) Presupuesto'!$A$1:$V$10</definedName>
    <definedName name="Z_ADD38025_F4B2_44E2_9D06_07A9BF0F3A51_.wvu.PrintArea" localSheetId="11" hidden="1">'(12) Tesorería'!$A$1:$V$12</definedName>
    <definedName name="Z_ADD38025_F4B2_44E2_9D06_07A9BF0F3A51_.wvu.PrintArea" localSheetId="12" hidden="1">'(13) Almacén'!$A$1:$V$11</definedName>
    <definedName name="Z_ADD38025_F4B2_44E2_9D06_07A9BF0F3A51_.wvu.PrintArea" localSheetId="1" hidden="1">'(2) Control Interno'!$A$1:$V$17</definedName>
    <definedName name="Z_ADD38025_F4B2_44E2_9D06_07A9BF0F3A51_.wvu.PrintArea" localSheetId="2" hidden="1">'(3) Juridica'!$A$1:$V$13</definedName>
    <definedName name="Z_ADD38025_F4B2_44E2_9D06_07A9BF0F3A51_.wvu.PrintArea" localSheetId="3" hidden="1">'(4) Contratación'!$A$1:$V$11</definedName>
    <definedName name="Z_ADD38025_F4B2_44E2_9D06_07A9BF0F3A51_.wvu.PrintArea" localSheetId="4" hidden="1">'(5) Talento Humano'!$A$1:$V$12</definedName>
    <definedName name="Z_ADD38025_F4B2_44E2_9D06_07A9BF0F3A51_.wvu.PrintArea" localSheetId="5" hidden="1">'(6) Seguridad y Salud T'!$A$1:$V$11</definedName>
    <definedName name="Z_ADD38025_F4B2_44E2_9D06_07A9BF0F3A51_.wvu.PrintArea" localSheetId="6" hidden="1">'(7) Sistemas'!$A$1:$V$12</definedName>
    <definedName name="Z_ADD38025_F4B2_44E2_9D06_07A9BF0F3A51_.wvu.PrintArea" localSheetId="7" hidden="1">'(8) Archivo Central'!$A$1:$V$11</definedName>
    <definedName name="Z_ADD38025_F4B2_44E2_9D06_07A9BF0F3A51_.wvu.PrintArea" localSheetId="8" hidden="1">'(9) Atencion Usuario'!$A$1:$V$11</definedName>
    <definedName name="Z_ADD38025_F4B2_44E2_9D06_07A9BF0F3A51_.wvu.PrintArea" localSheetId="13" hidden="1">'Evaluación de Controles'!$B$1:$Y$49</definedName>
    <definedName name="Z_ADD38025_F4B2_44E2_9D06_07A9BF0F3A51_.wvu.PrintArea" localSheetId="15" hidden="1">Evolución!$K$1:$Q$10</definedName>
    <definedName name="Z_ADD38025_F4B2_44E2_9D06_07A9BF0F3A51_.wvu.PrintArea" localSheetId="17" hidden="1">Impactos!$A$1:$G$12</definedName>
    <definedName name="Z_ADD38025_F4B2_44E2_9D06_07A9BF0F3A51_.wvu.PrintArea" localSheetId="14" hidden="1">Resumen!$A$1:$O$30</definedName>
    <definedName name="Z_ADD38025_F4B2_44E2_9D06_07A9BF0F3A51_.wvu.PrintTitles" localSheetId="9" hidden="1">'(10) Contabilidad'!$7:$8</definedName>
    <definedName name="Z_ADD38025_F4B2_44E2_9D06_07A9BF0F3A51_.wvu.PrintTitles" localSheetId="10" hidden="1">'(11) Presupuesto'!$7:$8</definedName>
    <definedName name="Z_ADD38025_F4B2_44E2_9D06_07A9BF0F3A51_.wvu.PrintTitles" localSheetId="11" hidden="1">'(12) Tesorería'!$7:$8</definedName>
    <definedName name="Z_ADD38025_F4B2_44E2_9D06_07A9BF0F3A51_.wvu.PrintTitles" localSheetId="1" hidden="1">'(2) Control Interno'!$7:$8</definedName>
    <definedName name="Z_ADD38025_F4B2_44E2_9D06_07A9BF0F3A51_.wvu.PrintTitles" localSheetId="2" hidden="1">'(3) Juridica'!$7:$8</definedName>
    <definedName name="Z_ADD38025_F4B2_44E2_9D06_07A9BF0F3A51_.wvu.PrintTitles" localSheetId="4" hidden="1">'(5) Talento Humano'!$7:$8</definedName>
    <definedName name="Z_ADD38025_F4B2_44E2_9D06_07A9BF0F3A51_.wvu.PrintTitles" localSheetId="5" hidden="1">'(6) Seguridad y Salud T'!$7:$8</definedName>
    <definedName name="Z_ADD38025_F4B2_44E2_9D06_07A9BF0F3A51_.wvu.PrintTitles" localSheetId="6" hidden="1">'(7) Sistemas'!$7:$8</definedName>
    <definedName name="Z_ADD38025_F4B2_44E2_9D06_07A9BF0F3A51_.wvu.PrintTitles" localSheetId="7" hidden="1">'(8) Archivo Central'!$7:$8</definedName>
    <definedName name="Z_ADD38025_F4B2_44E2_9D06_07A9BF0F3A51_.wvu.PrintTitles" localSheetId="13" hidden="1">'Evaluación de Controles'!$1:$3</definedName>
    <definedName name="Z_AF3BF2A1_5C19_43AE_A08B_3E418E8AE543_.wvu.Cols" localSheetId="0" hidden="1">'(1) Planeación'!$D:$D,'(1) Planeación'!$F:$F,'(1) Planeación'!$K:$M,'(1) Planeación'!$Q:$Q,'(1) Planeación'!$S:$T,'(1) Planeación'!$V:$X</definedName>
    <definedName name="Z_AF3BF2A1_5C19_43AE_A08B_3E418E8AE543_.wvu.Cols" localSheetId="9" hidden="1">'(10) Contabilidad'!$D:$D,'(10) Contabilidad'!$F:$F,'(10) Contabilidad'!$K:$M,'(10) Contabilidad'!$Q:$Q,'(10) Contabilidad'!$S:$T,'(10) Contabilidad'!$V:$X</definedName>
    <definedName name="Z_AF3BF2A1_5C19_43AE_A08B_3E418E8AE543_.wvu.Cols" localSheetId="10" hidden="1">'(11) Presupuesto'!$D:$D,'(11) Presupuesto'!$F:$F,'(11) Presupuesto'!$K:$M,'(11) Presupuesto'!$Q:$Q,'(11) Presupuesto'!$S:$T,'(11) Presupuesto'!$V:$X</definedName>
    <definedName name="Z_AF3BF2A1_5C19_43AE_A08B_3E418E8AE543_.wvu.Cols" localSheetId="11" hidden="1">'(12) Tesorería'!$D:$D,'(12) Tesorería'!$F:$F,'(12) Tesorería'!$K:$M,'(12) Tesorería'!$Q:$Q,'(12) Tesorería'!$S:$T,'(12) Tesorería'!$V:$X</definedName>
    <definedName name="Z_AF3BF2A1_5C19_43AE_A08B_3E418E8AE543_.wvu.Cols" localSheetId="1" hidden="1">'(2) Control Interno'!$D:$D,'(2) Control Interno'!$F:$F,'(2) Control Interno'!$K:$M,'(2) Control Interno'!$Q:$Q,'(2) Control Interno'!$S:$T,'(2) Control Interno'!$V:$X</definedName>
    <definedName name="Z_AF3BF2A1_5C19_43AE_A08B_3E418E8AE543_.wvu.Cols" localSheetId="2" hidden="1">'(3) Juridica'!$D:$D,'(3) Juridica'!$F:$F,'(3) Juridica'!$K:$M,'(3) Juridica'!$Q:$Q,'(3) Juridica'!$S:$T,'(3) Juridica'!$V:$X</definedName>
    <definedName name="Z_AF3BF2A1_5C19_43AE_A08B_3E418E8AE543_.wvu.Cols" localSheetId="3" hidden="1">'(4) Contratación'!$D:$D,'(4) Contratación'!$F:$F,'(4) Contratación'!$K:$M,'(4) Contratación'!$Q:$Q,'(4) Contratación'!$S:$T,'(4) Contratación'!$V:$X</definedName>
    <definedName name="Z_AF3BF2A1_5C19_43AE_A08B_3E418E8AE543_.wvu.Cols" localSheetId="4" hidden="1">'(5) Talento Humano'!$D:$D,'(5) Talento Humano'!$F:$F,'(5) Talento Humano'!$K:$M,'(5) Talento Humano'!$Q:$Q,'(5) Talento Humano'!$S:$T,'(5) Talento Humano'!$V:$X</definedName>
    <definedName name="Z_AF3BF2A1_5C19_43AE_A08B_3E418E8AE543_.wvu.Cols" localSheetId="5" hidden="1">'(6) Seguridad y Salud T'!$D:$D,'(6) Seguridad y Salud T'!$F:$F,'(6) Seguridad y Salud T'!$K:$M,'(6) Seguridad y Salud T'!$Q:$Q,'(6) Seguridad y Salud T'!$S:$T,'(6) Seguridad y Salud T'!$V:$X</definedName>
    <definedName name="Z_AF3BF2A1_5C19_43AE_A08B_3E418E8AE543_.wvu.Cols" localSheetId="6" hidden="1">'(7) Sistemas'!$D:$D,'(7) Sistemas'!$F:$F,'(7) Sistemas'!$K:$M,'(7) Sistemas'!$Q:$Q,'(7) Sistemas'!$S:$T,'(7) Sistemas'!$V:$X</definedName>
    <definedName name="Z_AF3BF2A1_5C19_43AE_A08B_3E418E8AE543_.wvu.Cols" localSheetId="14" hidden="1">Resumen!$Q:$AE,Resumen!$AH:$AX</definedName>
    <definedName name="Z_AF3BF2A1_5C19_43AE_A08B_3E418E8AE543_.wvu.PrintArea" localSheetId="9" hidden="1">'(10) Contabilidad'!$A$1:$V$11</definedName>
    <definedName name="Z_AF3BF2A1_5C19_43AE_A08B_3E418E8AE543_.wvu.PrintArea" localSheetId="10" hidden="1">'(11) Presupuesto'!$A$1:$V$10</definedName>
    <definedName name="Z_AF3BF2A1_5C19_43AE_A08B_3E418E8AE543_.wvu.PrintArea" localSheetId="11" hidden="1">'(12) Tesorería'!$A$1:$V$12</definedName>
    <definedName name="Z_AF3BF2A1_5C19_43AE_A08B_3E418E8AE543_.wvu.PrintArea" localSheetId="12" hidden="1">'(13) Almacén'!$A$1:$V$11</definedName>
    <definedName name="Z_AF3BF2A1_5C19_43AE_A08B_3E418E8AE543_.wvu.PrintArea" localSheetId="1" hidden="1">'(2) Control Interno'!$A$1:$V$17</definedName>
    <definedName name="Z_AF3BF2A1_5C19_43AE_A08B_3E418E8AE543_.wvu.PrintArea" localSheetId="2" hidden="1">'(3) Juridica'!$A$1:$V$13</definedName>
    <definedName name="Z_AF3BF2A1_5C19_43AE_A08B_3E418E8AE543_.wvu.PrintArea" localSheetId="3" hidden="1">'(4) Contratación'!$A$1:$V$11</definedName>
    <definedName name="Z_AF3BF2A1_5C19_43AE_A08B_3E418E8AE543_.wvu.PrintArea" localSheetId="4" hidden="1">'(5) Talento Humano'!$A$1:$V$12</definedName>
    <definedName name="Z_AF3BF2A1_5C19_43AE_A08B_3E418E8AE543_.wvu.PrintArea" localSheetId="5" hidden="1">'(6) Seguridad y Salud T'!$A$1:$V$11</definedName>
    <definedName name="Z_AF3BF2A1_5C19_43AE_A08B_3E418E8AE543_.wvu.PrintArea" localSheetId="6" hidden="1">'(7) Sistemas'!$A$1:$V$12</definedName>
    <definedName name="Z_AF3BF2A1_5C19_43AE_A08B_3E418E8AE543_.wvu.PrintArea" localSheetId="7" hidden="1">'(8) Archivo Central'!$A$1:$V$11</definedName>
    <definedName name="Z_AF3BF2A1_5C19_43AE_A08B_3E418E8AE543_.wvu.PrintArea" localSheetId="8" hidden="1">'(9) Atencion Usuario'!$A$1:$V$11</definedName>
    <definedName name="Z_AF3BF2A1_5C19_43AE_A08B_3E418E8AE543_.wvu.PrintArea" localSheetId="13" hidden="1">'Evaluación de Controles'!$B$1:$Y$49</definedName>
    <definedName name="Z_AF3BF2A1_5C19_43AE_A08B_3E418E8AE543_.wvu.PrintArea" localSheetId="15" hidden="1">Evolución!$K$1:$Q$10</definedName>
    <definedName name="Z_AF3BF2A1_5C19_43AE_A08B_3E418E8AE543_.wvu.PrintArea" localSheetId="17" hidden="1">Impactos!$A$1:$G$12</definedName>
    <definedName name="Z_AF3BF2A1_5C19_43AE_A08B_3E418E8AE543_.wvu.PrintArea" localSheetId="14" hidden="1">Resumen!$A$1:$O$30</definedName>
    <definedName name="Z_AF3BF2A1_5C19_43AE_A08B_3E418E8AE543_.wvu.PrintTitles" localSheetId="9" hidden="1">'(10) Contabilidad'!$7:$8</definedName>
    <definedName name="Z_AF3BF2A1_5C19_43AE_A08B_3E418E8AE543_.wvu.PrintTitles" localSheetId="10" hidden="1">'(11) Presupuesto'!$7:$8</definedName>
    <definedName name="Z_AF3BF2A1_5C19_43AE_A08B_3E418E8AE543_.wvu.PrintTitles" localSheetId="11" hidden="1">'(12) Tesorería'!$7:$8</definedName>
    <definedName name="Z_AF3BF2A1_5C19_43AE_A08B_3E418E8AE543_.wvu.PrintTitles" localSheetId="1" hidden="1">'(2) Control Interno'!$7:$8</definedName>
    <definedName name="Z_AF3BF2A1_5C19_43AE_A08B_3E418E8AE543_.wvu.PrintTitles" localSheetId="2" hidden="1">'(3) Juridica'!$7:$8</definedName>
    <definedName name="Z_AF3BF2A1_5C19_43AE_A08B_3E418E8AE543_.wvu.PrintTitles" localSheetId="4" hidden="1">'(5) Talento Humano'!$7:$8</definedName>
    <definedName name="Z_AF3BF2A1_5C19_43AE_A08B_3E418E8AE543_.wvu.PrintTitles" localSheetId="5" hidden="1">'(6) Seguridad y Salud T'!$7:$8</definedName>
    <definedName name="Z_AF3BF2A1_5C19_43AE_A08B_3E418E8AE543_.wvu.PrintTitles" localSheetId="6" hidden="1">'(7) Sistemas'!$7:$8</definedName>
    <definedName name="Z_AF3BF2A1_5C19_43AE_A08B_3E418E8AE543_.wvu.PrintTitles" localSheetId="7" hidden="1">'(8) Archivo Central'!$7:$8</definedName>
    <definedName name="Z_AF3BF2A1_5C19_43AE_A08B_3E418E8AE543_.wvu.PrintTitles" localSheetId="13" hidden="1">'Evaluación de Controles'!$1:$3</definedName>
    <definedName name="Z_B74BB35E_E214_422E_BB39_6D168553F4C5_.wvu.Cols" localSheetId="0" hidden="1">'(1) Planeación'!$D:$D,'(1) Planeación'!$F:$F,'(1) Planeación'!$K:$M,'(1) Planeación'!$Q:$Q,'(1) Planeación'!$S:$T,'(1) Planeación'!$V:$X</definedName>
    <definedName name="Z_B74BB35E_E214_422E_BB39_6D168553F4C5_.wvu.Cols" localSheetId="1" hidden="1">'(2) Control Interno'!$D:$D,'(2) Control Interno'!$F:$F,'(2) Control Interno'!$K:$M,'(2) Control Interno'!$Q:$Q,'(2) Control Interno'!$S:$T,'(2) Control Interno'!$V:$X</definedName>
    <definedName name="Z_B74BB35E_E214_422E_BB39_6D168553F4C5_.wvu.Cols" localSheetId="2" hidden="1">'(3) Juridica'!$D:$D,'(3) Juridica'!$F:$F,'(3) Juridica'!$K:$M,'(3) Juridica'!$Q:$Q,'(3) Juridica'!$S:$T,'(3) Juridica'!$V:$X</definedName>
    <definedName name="Z_B74BB35E_E214_422E_BB39_6D168553F4C5_.wvu.Cols" localSheetId="3" hidden="1">'(4) Contratación'!$D:$D,'(4) Contratación'!$F:$F,'(4) Contratación'!$K:$M,'(4) Contratación'!$Q:$Q,'(4) Contratación'!$S:$T,'(4) Contratación'!$V:$X</definedName>
    <definedName name="Z_B74BB35E_E214_422E_BB39_6D168553F4C5_.wvu.Cols" localSheetId="14" hidden="1">Resumen!$Q:$AE,Resumen!$AH:$AX</definedName>
    <definedName name="Z_B74BB35E_E214_422E_BB39_6D168553F4C5_.wvu.PrintArea" localSheetId="9" hidden="1">'(10) Contabilidad'!$A$1:$V$11</definedName>
    <definedName name="Z_B74BB35E_E214_422E_BB39_6D168553F4C5_.wvu.PrintArea" localSheetId="10" hidden="1">'(11) Presupuesto'!$A$1:$V$10</definedName>
    <definedName name="Z_B74BB35E_E214_422E_BB39_6D168553F4C5_.wvu.PrintArea" localSheetId="11" hidden="1">'(12) Tesorería'!$A$1:$V$12</definedName>
    <definedName name="Z_B74BB35E_E214_422E_BB39_6D168553F4C5_.wvu.PrintArea" localSheetId="12" hidden="1">'(13) Almacén'!$A$1:$V$11</definedName>
    <definedName name="Z_B74BB35E_E214_422E_BB39_6D168553F4C5_.wvu.PrintArea" localSheetId="1" hidden="1">'(2) Control Interno'!$A$1:$V$17</definedName>
    <definedName name="Z_B74BB35E_E214_422E_BB39_6D168553F4C5_.wvu.PrintArea" localSheetId="2" hidden="1">'(3) Juridica'!$A$1:$V$13</definedName>
    <definedName name="Z_B74BB35E_E214_422E_BB39_6D168553F4C5_.wvu.PrintArea" localSheetId="3" hidden="1">'(4) Contratación'!$A$1:$V$11</definedName>
    <definedName name="Z_B74BB35E_E214_422E_BB39_6D168553F4C5_.wvu.PrintArea" localSheetId="4" hidden="1">'(5) Talento Humano'!$A$1:$V$12</definedName>
    <definedName name="Z_B74BB35E_E214_422E_BB39_6D168553F4C5_.wvu.PrintArea" localSheetId="5" hidden="1">'(6) Seguridad y Salud T'!$A$1:$V$11</definedName>
    <definedName name="Z_B74BB35E_E214_422E_BB39_6D168553F4C5_.wvu.PrintArea" localSheetId="6" hidden="1">'(7) Sistemas'!$A$1:$V$12</definedName>
    <definedName name="Z_B74BB35E_E214_422E_BB39_6D168553F4C5_.wvu.PrintArea" localSheetId="7" hidden="1">'(8) Archivo Central'!$A$1:$V$11</definedName>
    <definedName name="Z_B74BB35E_E214_422E_BB39_6D168553F4C5_.wvu.PrintArea" localSheetId="8" hidden="1">'(9) Atencion Usuario'!$A$1:$V$11</definedName>
    <definedName name="Z_B74BB35E_E214_422E_BB39_6D168553F4C5_.wvu.PrintArea" localSheetId="13" hidden="1">'Evaluación de Controles'!$B$1:$Y$49</definedName>
    <definedName name="Z_B74BB35E_E214_422E_BB39_6D168553F4C5_.wvu.PrintArea" localSheetId="15" hidden="1">Evolución!$K$1:$Q$10</definedName>
    <definedName name="Z_B74BB35E_E214_422E_BB39_6D168553F4C5_.wvu.PrintArea" localSheetId="17" hidden="1">Impactos!$A$1:$G$12</definedName>
    <definedName name="Z_B74BB35E_E214_422E_BB39_6D168553F4C5_.wvu.PrintArea" localSheetId="14" hidden="1">Resumen!$A$1:$O$30</definedName>
    <definedName name="Z_B74BB35E_E214_422E_BB39_6D168553F4C5_.wvu.PrintTitles" localSheetId="9" hidden="1">'(10) Contabilidad'!$7:$8</definedName>
    <definedName name="Z_B74BB35E_E214_422E_BB39_6D168553F4C5_.wvu.PrintTitles" localSheetId="10" hidden="1">'(11) Presupuesto'!$7:$8</definedName>
    <definedName name="Z_B74BB35E_E214_422E_BB39_6D168553F4C5_.wvu.PrintTitles" localSheetId="11" hidden="1">'(12) Tesorería'!$7:$8</definedName>
    <definedName name="Z_B74BB35E_E214_422E_BB39_6D168553F4C5_.wvu.PrintTitles" localSheetId="1" hidden="1">'(2) Control Interno'!$7:$8</definedName>
    <definedName name="Z_B74BB35E_E214_422E_BB39_6D168553F4C5_.wvu.PrintTitles" localSheetId="2" hidden="1">'(3) Juridica'!$7:$8</definedName>
    <definedName name="Z_B74BB35E_E214_422E_BB39_6D168553F4C5_.wvu.PrintTitles" localSheetId="4" hidden="1">'(5) Talento Humano'!$7:$8</definedName>
    <definedName name="Z_B74BB35E_E214_422E_BB39_6D168553F4C5_.wvu.PrintTitles" localSheetId="5" hidden="1">'(6) Seguridad y Salud T'!$7:$8</definedName>
    <definedName name="Z_B74BB35E_E214_422E_BB39_6D168553F4C5_.wvu.PrintTitles" localSheetId="6" hidden="1">'(7) Sistemas'!$7:$8</definedName>
    <definedName name="Z_B74BB35E_E214_422E_BB39_6D168553F4C5_.wvu.PrintTitles" localSheetId="7" hidden="1">'(8) Archivo Central'!$7:$8</definedName>
    <definedName name="Z_B74BB35E_E214_422E_BB39_6D168553F4C5_.wvu.PrintTitles" localSheetId="13" hidden="1">'Evaluación de Controles'!$1:$3</definedName>
    <definedName name="Z_B83C9EB8_C964_4489_98C8_19C81BFAE010_.wvu.Cols" localSheetId="0" hidden="1">'(1) Planeación'!$D:$D,'(1) Planeación'!$F:$F,'(1) Planeación'!$K:$M,'(1) Planeación'!$Q:$Q,'(1) Planeación'!$S:$T,'(1) Planeación'!$V:$X</definedName>
    <definedName name="Z_B83C9EB8_C964_4489_98C8_19C81BFAE010_.wvu.Cols" localSheetId="9" hidden="1">'(10) Contabilidad'!$D:$D,'(10) Contabilidad'!$F:$F,'(10) Contabilidad'!$K:$M,'(10) Contabilidad'!$Q:$Q,'(10) Contabilidad'!$S:$T,'(10) Contabilidad'!$V:$X</definedName>
    <definedName name="Z_B83C9EB8_C964_4489_98C8_19C81BFAE010_.wvu.Cols" localSheetId="10" hidden="1">'(11) Presupuesto'!$D:$D,'(11) Presupuesto'!$F:$F,'(11) Presupuesto'!$K:$M,'(11) Presupuesto'!$Q:$Q,'(11) Presupuesto'!$S:$T,'(11) Presupuesto'!$V:$X</definedName>
    <definedName name="Z_B83C9EB8_C964_4489_98C8_19C81BFAE010_.wvu.Cols" localSheetId="11" hidden="1">'(12) Tesorería'!$D:$D,'(12) Tesorería'!$F:$F,'(12) Tesorería'!$K:$M,'(12) Tesorería'!$Q:$Q,'(12) Tesorería'!$S:$T,'(12) Tesorería'!$V:$X</definedName>
    <definedName name="Z_B83C9EB8_C964_4489_98C8_19C81BFAE010_.wvu.Cols" localSheetId="12" hidden="1">'(13) Almacén'!$D:$D,'(13) Almacén'!$F:$F,'(13) Almacén'!$K:$M,'(13) Almacén'!$Q:$Q,'(13) Almacén'!$S:$T,'(13) Almacén'!$V:$X</definedName>
    <definedName name="Z_B83C9EB8_C964_4489_98C8_19C81BFAE010_.wvu.Cols" localSheetId="1" hidden="1">'(2) Control Interno'!$D:$D,'(2) Control Interno'!$F:$F,'(2) Control Interno'!$K:$M,'(2) Control Interno'!$Q:$Q,'(2) Control Interno'!$S:$T,'(2) Control Interno'!$V:$X</definedName>
    <definedName name="Z_B83C9EB8_C964_4489_98C8_19C81BFAE010_.wvu.Cols" localSheetId="2" hidden="1">'(3) Juridica'!$D:$D,'(3) Juridica'!$F:$F,'(3) Juridica'!$K:$M,'(3) Juridica'!$Q:$Q,'(3) Juridica'!$S:$T,'(3) Juridica'!$V:$X</definedName>
    <definedName name="Z_B83C9EB8_C964_4489_98C8_19C81BFAE010_.wvu.Cols" localSheetId="3" hidden="1">'(4) Contratación'!$D:$D,'(4) Contratación'!$F:$F,'(4) Contratación'!$K:$M,'(4) Contratación'!$Q:$Q,'(4) Contratación'!$S:$T,'(4) Contratación'!$V:$X</definedName>
    <definedName name="Z_B83C9EB8_C964_4489_98C8_19C81BFAE010_.wvu.Cols" localSheetId="4" hidden="1">'(5) Talento Humano'!$D:$D,'(5) Talento Humano'!$F:$F,'(5) Talento Humano'!$K:$M,'(5) Talento Humano'!$Q:$Q,'(5) Talento Humano'!$S:$T,'(5) Talento Humano'!$V:$X</definedName>
    <definedName name="Z_B83C9EB8_C964_4489_98C8_19C81BFAE010_.wvu.Cols" localSheetId="5" hidden="1">'(6) Seguridad y Salud T'!$D:$D,'(6) Seguridad y Salud T'!$F:$F,'(6) Seguridad y Salud T'!$K:$M,'(6) Seguridad y Salud T'!$Q:$Q,'(6) Seguridad y Salud T'!$S:$T,'(6) Seguridad y Salud T'!$V:$X</definedName>
    <definedName name="Z_B83C9EB8_C964_4489_98C8_19C81BFAE010_.wvu.Cols" localSheetId="6" hidden="1">'(7) Sistemas'!$D:$D,'(7) Sistemas'!$F:$F,'(7) Sistemas'!$K:$M,'(7) Sistemas'!$Q:$Q,'(7) Sistemas'!$S:$T,'(7) Sistemas'!$V:$X</definedName>
    <definedName name="Z_B83C9EB8_C964_4489_98C8_19C81BFAE010_.wvu.Cols" localSheetId="7" hidden="1">'(8) Archivo Central'!$D:$D,'(8) Archivo Central'!$F:$F,'(8) Archivo Central'!$K:$M,'(8) Archivo Central'!$Q:$Q,'(8) Archivo Central'!$S:$T,'(8) Archivo Central'!$V:$X</definedName>
    <definedName name="Z_B83C9EB8_C964_4489_98C8_19C81BFAE010_.wvu.Cols" localSheetId="14" hidden="1">Resumen!$Q:$AE,Resumen!$AH:$AX</definedName>
    <definedName name="Z_B83C9EB8_C964_4489_98C8_19C81BFAE010_.wvu.PrintArea" localSheetId="9" hidden="1">'(10) Contabilidad'!$A$1:$V$11</definedName>
    <definedName name="Z_B83C9EB8_C964_4489_98C8_19C81BFAE010_.wvu.PrintArea" localSheetId="10" hidden="1">'(11) Presupuesto'!$A$1:$V$10</definedName>
    <definedName name="Z_B83C9EB8_C964_4489_98C8_19C81BFAE010_.wvu.PrintArea" localSheetId="11" hidden="1">'(12) Tesorería'!$A$1:$V$12</definedName>
    <definedName name="Z_B83C9EB8_C964_4489_98C8_19C81BFAE010_.wvu.PrintArea" localSheetId="12" hidden="1">'(13) Almacén'!$A$1:$V$11</definedName>
    <definedName name="Z_B83C9EB8_C964_4489_98C8_19C81BFAE010_.wvu.PrintArea" localSheetId="1" hidden="1">'(2) Control Interno'!$A$1:$V$17</definedName>
    <definedName name="Z_B83C9EB8_C964_4489_98C8_19C81BFAE010_.wvu.PrintArea" localSheetId="2" hidden="1">'(3) Juridica'!$A$1:$V$13</definedName>
    <definedName name="Z_B83C9EB8_C964_4489_98C8_19C81BFAE010_.wvu.PrintArea" localSheetId="3" hidden="1">'(4) Contratación'!$A$1:$V$11</definedName>
    <definedName name="Z_B83C9EB8_C964_4489_98C8_19C81BFAE010_.wvu.PrintArea" localSheetId="4" hidden="1">'(5) Talento Humano'!$A$1:$V$12</definedName>
    <definedName name="Z_B83C9EB8_C964_4489_98C8_19C81BFAE010_.wvu.PrintArea" localSheetId="5" hidden="1">'(6) Seguridad y Salud T'!$A$1:$V$11</definedName>
    <definedName name="Z_B83C9EB8_C964_4489_98C8_19C81BFAE010_.wvu.PrintArea" localSheetId="6" hidden="1">'(7) Sistemas'!$A$1:$V$12</definedName>
    <definedName name="Z_B83C9EB8_C964_4489_98C8_19C81BFAE010_.wvu.PrintArea" localSheetId="7" hidden="1">'(8) Archivo Central'!$A$1:$V$11</definedName>
    <definedName name="Z_B83C9EB8_C964_4489_98C8_19C81BFAE010_.wvu.PrintArea" localSheetId="8" hidden="1">'(9) Atencion Usuario'!$A$1:$V$11</definedName>
    <definedName name="Z_B83C9EB8_C964_4489_98C8_19C81BFAE010_.wvu.PrintArea" localSheetId="13" hidden="1">'Evaluación de Controles'!$B$1:$Y$49</definedName>
    <definedName name="Z_B83C9EB8_C964_4489_98C8_19C81BFAE010_.wvu.PrintArea" localSheetId="15" hidden="1">Evolución!$K$1:$Q$10</definedName>
    <definedName name="Z_B83C9EB8_C964_4489_98C8_19C81BFAE010_.wvu.PrintArea" localSheetId="17" hidden="1">Impactos!$A$1:$G$12</definedName>
    <definedName name="Z_B83C9EB8_C964_4489_98C8_19C81BFAE010_.wvu.PrintArea" localSheetId="14" hidden="1">Resumen!$A$1:$O$30</definedName>
    <definedName name="Z_B83C9EB8_C964_4489_98C8_19C81BFAE010_.wvu.PrintTitles" localSheetId="9" hidden="1">'(10) Contabilidad'!$7:$8</definedName>
    <definedName name="Z_B83C9EB8_C964_4489_98C8_19C81BFAE010_.wvu.PrintTitles" localSheetId="10" hidden="1">'(11) Presupuesto'!$7:$8</definedName>
    <definedName name="Z_B83C9EB8_C964_4489_98C8_19C81BFAE010_.wvu.PrintTitles" localSheetId="11" hidden="1">'(12) Tesorería'!$7:$8</definedName>
    <definedName name="Z_B83C9EB8_C964_4489_98C8_19C81BFAE010_.wvu.PrintTitles" localSheetId="1" hidden="1">'(2) Control Interno'!$7:$8</definedName>
    <definedName name="Z_B83C9EB8_C964_4489_98C8_19C81BFAE010_.wvu.PrintTitles" localSheetId="2" hidden="1">'(3) Juridica'!$7:$8</definedName>
    <definedName name="Z_B83C9EB8_C964_4489_98C8_19C81BFAE010_.wvu.PrintTitles" localSheetId="4" hidden="1">'(5) Talento Humano'!$7:$8</definedName>
    <definedName name="Z_B83C9EB8_C964_4489_98C8_19C81BFAE010_.wvu.PrintTitles" localSheetId="5" hidden="1">'(6) Seguridad y Salud T'!$7:$8</definedName>
    <definedName name="Z_B83C9EB8_C964_4489_98C8_19C81BFAE010_.wvu.PrintTitles" localSheetId="6" hidden="1">'(7) Sistemas'!$7:$8</definedName>
    <definedName name="Z_B83C9EB8_C964_4489_98C8_19C81BFAE010_.wvu.PrintTitles" localSheetId="7" hidden="1">'(8) Archivo Central'!$7:$8</definedName>
    <definedName name="Z_B83C9EB8_C964_4489_98C8_19C81BFAE010_.wvu.PrintTitles" localSheetId="13" hidden="1">'Evaluación de Controles'!$1:$3</definedName>
    <definedName name="Z_C8C25E0F_313C_40E1_BC27_B55128053FAD_.wvu.Cols" localSheetId="0" hidden="1">'(1) Planeación'!$D:$D,'(1) Planeación'!$F:$F,'(1) Planeación'!$K:$M,'(1) Planeación'!$Q:$Q,'(1) Planeación'!$S:$T,'(1) Planeación'!$V:$X</definedName>
    <definedName name="Z_C8C25E0F_313C_40E1_BC27_B55128053FAD_.wvu.Cols" localSheetId="10" hidden="1">'(11) Presupuesto'!$D:$D,'(11) Presupuesto'!$F:$F,'(11) Presupuesto'!$K:$M,'(11) Presupuesto'!$Q:$Q,'(11) Presupuesto'!$S:$T,'(11) Presupuesto'!$V:$X</definedName>
    <definedName name="Z_C8C25E0F_313C_40E1_BC27_B55128053FAD_.wvu.Cols" localSheetId="1" hidden="1">'(2) Control Interno'!$D:$D,'(2) Control Interno'!$F:$F,'(2) Control Interno'!$K:$M,'(2) Control Interno'!$Q:$Q,'(2) Control Interno'!$S:$T,'(2) Control Interno'!$V:$X</definedName>
    <definedName name="Z_C8C25E0F_313C_40E1_BC27_B55128053FAD_.wvu.Cols" localSheetId="2" hidden="1">'(3) Juridica'!$D:$D,'(3) Juridica'!$F:$F,'(3) Juridica'!$K:$M,'(3) Juridica'!$Q:$Q,'(3) Juridica'!$S:$T,'(3) Juridica'!$V:$X</definedName>
    <definedName name="Z_C8C25E0F_313C_40E1_BC27_B55128053FAD_.wvu.Cols" localSheetId="3" hidden="1">'(4) Contratación'!$D:$D,'(4) Contratación'!$F:$F,'(4) Contratación'!$K:$M,'(4) Contratación'!$Q:$Q,'(4) Contratación'!$S:$T,'(4) Contratación'!$V:$X</definedName>
    <definedName name="Z_C8C25E0F_313C_40E1_BC27_B55128053FAD_.wvu.Cols" localSheetId="4" hidden="1">'(5) Talento Humano'!$D:$D,'(5) Talento Humano'!$F:$F,'(5) Talento Humano'!$K:$M,'(5) Talento Humano'!$Q:$Q,'(5) Talento Humano'!$S:$T,'(5) Talento Humano'!$V:$X</definedName>
    <definedName name="Z_C8C25E0F_313C_40E1_BC27_B55128053FAD_.wvu.Cols" localSheetId="5" hidden="1">'(6) Seguridad y Salud T'!$D:$D,'(6) Seguridad y Salud T'!$F:$F,'(6) Seguridad y Salud T'!$K:$M,'(6) Seguridad y Salud T'!$Q:$Q,'(6) Seguridad y Salud T'!$S:$T,'(6) Seguridad y Salud T'!$V:$X</definedName>
    <definedName name="Z_C8C25E0F_313C_40E1_BC27_B55128053FAD_.wvu.Cols" localSheetId="14" hidden="1">Resumen!$Q:$AE,Resumen!$AH:$AX</definedName>
    <definedName name="Z_C8C25E0F_313C_40E1_BC27_B55128053FAD_.wvu.PrintArea" localSheetId="9" hidden="1">'(10) Contabilidad'!$A$1:$V$11</definedName>
    <definedName name="Z_C8C25E0F_313C_40E1_BC27_B55128053FAD_.wvu.PrintArea" localSheetId="10" hidden="1">'(11) Presupuesto'!$A$1:$V$10</definedName>
    <definedName name="Z_C8C25E0F_313C_40E1_BC27_B55128053FAD_.wvu.PrintArea" localSheetId="11" hidden="1">'(12) Tesorería'!$A$1:$V$12</definedName>
    <definedName name="Z_C8C25E0F_313C_40E1_BC27_B55128053FAD_.wvu.PrintArea" localSheetId="12" hidden="1">'(13) Almacén'!$A$1:$V$11</definedName>
    <definedName name="Z_C8C25E0F_313C_40E1_BC27_B55128053FAD_.wvu.PrintArea" localSheetId="1" hidden="1">'(2) Control Interno'!$A$1:$V$17</definedName>
    <definedName name="Z_C8C25E0F_313C_40E1_BC27_B55128053FAD_.wvu.PrintArea" localSheetId="2" hidden="1">'(3) Juridica'!$A$1:$V$13</definedName>
    <definedName name="Z_C8C25E0F_313C_40E1_BC27_B55128053FAD_.wvu.PrintArea" localSheetId="3" hidden="1">'(4) Contratación'!$A$1:$V$11</definedName>
    <definedName name="Z_C8C25E0F_313C_40E1_BC27_B55128053FAD_.wvu.PrintArea" localSheetId="4" hidden="1">'(5) Talento Humano'!$A$1:$V$12</definedName>
    <definedName name="Z_C8C25E0F_313C_40E1_BC27_B55128053FAD_.wvu.PrintArea" localSheetId="5" hidden="1">'(6) Seguridad y Salud T'!$A$1:$V$11</definedName>
    <definedName name="Z_C8C25E0F_313C_40E1_BC27_B55128053FAD_.wvu.PrintArea" localSheetId="6" hidden="1">'(7) Sistemas'!$A$1:$V$12</definedName>
    <definedName name="Z_C8C25E0F_313C_40E1_BC27_B55128053FAD_.wvu.PrintArea" localSheetId="7" hidden="1">'(8) Archivo Central'!$A$1:$V$11</definedName>
    <definedName name="Z_C8C25E0F_313C_40E1_BC27_B55128053FAD_.wvu.PrintArea" localSheetId="8" hidden="1">'(9) Atencion Usuario'!$A$1:$V$11</definedName>
    <definedName name="Z_C8C25E0F_313C_40E1_BC27_B55128053FAD_.wvu.PrintArea" localSheetId="13" hidden="1">'Evaluación de Controles'!$B$1:$Y$49</definedName>
    <definedName name="Z_C8C25E0F_313C_40E1_BC27_B55128053FAD_.wvu.PrintArea" localSheetId="15" hidden="1">Evolución!$K$1:$Q$10</definedName>
    <definedName name="Z_C8C25E0F_313C_40E1_BC27_B55128053FAD_.wvu.PrintArea" localSheetId="17" hidden="1">Impactos!$A$1:$G$12</definedName>
    <definedName name="Z_C8C25E0F_313C_40E1_BC27_B55128053FAD_.wvu.PrintArea" localSheetId="14" hidden="1">Resumen!$A$1:$O$30</definedName>
    <definedName name="Z_C8C25E0F_313C_40E1_BC27_B55128053FAD_.wvu.PrintTitles" localSheetId="9" hidden="1">'(10) Contabilidad'!$7:$8</definedName>
    <definedName name="Z_C8C25E0F_313C_40E1_BC27_B55128053FAD_.wvu.PrintTitles" localSheetId="10" hidden="1">'(11) Presupuesto'!$7:$8</definedName>
    <definedName name="Z_C8C25E0F_313C_40E1_BC27_B55128053FAD_.wvu.PrintTitles" localSheetId="11" hidden="1">'(12) Tesorería'!$7:$8</definedName>
    <definedName name="Z_C8C25E0F_313C_40E1_BC27_B55128053FAD_.wvu.PrintTitles" localSheetId="1" hidden="1">'(2) Control Interno'!$7:$8</definedName>
    <definedName name="Z_C8C25E0F_313C_40E1_BC27_B55128053FAD_.wvu.PrintTitles" localSheetId="2" hidden="1">'(3) Juridica'!$7:$8</definedName>
    <definedName name="Z_C8C25E0F_313C_40E1_BC27_B55128053FAD_.wvu.PrintTitles" localSheetId="4" hidden="1">'(5) Talento Humano'!$7:$8</definedName>
    <definedName name="Z_C8C25E0F_313C_40E1_BC27_B55128053FAD_.wvu.PrintTitles" localSheetId="5" hidden="1">'(6) Seguridad y Salud T'!$7:$8</definedName>
    <definedName name="Z_C8C25E0F_313C_40E1_BC27_B55128053FAD_.wvu.PrintTitles" localSheetId="6" hidden="1">'(7) Sistemas'!$7:$8</definedName>
    <definedName name="Z_C8C25E0F_313C_40E1_BC27_B55128053FAD_.wvu.PrintTitles" localSheetId="7" hidden="1">'(8) Archivo Central'!$7:$8</definedName>
    <definedName name="Z_C8C25E0F_313C_40E1_BC27_B55128053FAD_.wvu.PrintTitles" localSheetId="13" hidden="1">'Evaluación de Controles'!$1:$3</definedName>
    <definedName name="Z_C9A17BF0_2451_44C4_898F_CFB8403323EA_.wvu.Cols" localSheetId="0" hidden="1">'(1) Planeación'!$D:$D,'(1) Planeación'!$F:$F,'(1) Planeación'!$K:$M,'(1) Planeación'!$Q:$Q,'(1) Planeación'!$S:$T,'(1) Planeación'!$V:$X</definedName>
    <definedName name="Z_C9A17BF0_2451_44C4_898F_CFB8403323EA_.wvu.Cols" localSheetId="9" hidden="1">'(10) Contabilidad'!$D:$D,'(10) Contabilidad'!$F:$F,'(10) Contabilidad'!$K:$M,'(10) Contabilidad'!$Q:$Q,'(10) Contabilidad'!$S:$T,'(10) Contabilidad'!$V:$X</definedName>
    <definedName name="Z_C9A17BF0_2451_44C4_898F_CFB8403323EA_.wvu.Cols" localSheetId="10" hidden="1">'(11) Presupuesto'!$D:$D,'(11) Presupuesto'!$F:$F,'(11) Presupuesto'!$K:$M,'(11) Presupuesto'!$Q:$Q,'(11) Presupuesto'!$S:$T,'(11) Presupuesto'!$V:$X</definedName>
    <definedName name="Z_C9A17BF0_2451_44C4_898F_CFB8403323EA_.wvu.Cols" localSheetId="1" hidden="1">'(2) Control Interno'!$D:$D,'(2) Control Interno'!$F:$F,'(2) Control Interno'!$K:$M,'(2) Control Interno'!$Q:$Q,'(2) Control Interno'!$S:$T,'(2) Control Interno'!$V:$X</definedName>
    <definedName name="Z_C9A17BF0_2451_44C4_898F_CFB8403323EA_.wvu.Cols" localSheetId="2" hidden="1">'(3) Juridica'!$D:$D,'(3) Juridica'!$F:$F,'(3) Juridica'!$K:$M,'(3) Juridica'!$Q:$Q,'(3) Juridica'!$S:$T,'(3) Juridica'!$V:$X</definedName>
    <definedName name="Z_C9A17BF0_2451_44C4_898F_CFB8403323EA_.wvu.Cols" localSheetId="3" hidden="1">'(4) Contratación'!$D:$D,'(4) Contratación'!$F:$F,'(4) Contratación'!$K:$M,'(4) Contratación'!$Q:$Q,'(4) Contratación'!$S:$T,'(4) Contratación'!$V:$X</definedName>
    <definedName name="Z_C9A17BF0_2451_44C4_898F_CFB8403323EA_.wvu.Cols" localSheetId="4" hidden="1">'(5) Talento Humano'!$D:$D,'(5) Talento Humano'!$F:$F,'(5) Talento Humano'!$K:$M,'(5) Talento Humano'!$Q:$Q,'(5) Talento Humano'!$S:$T,'(5) Talento Humano'!$V:$X</definedName>
    <definedName name="Z_C9A17BF0_2451_44C4_898F_CFB8403323EA_.wvu.Cols" localSheetId="5" hidden="1">'(6) Seguridad y Salud T'!$D:$D,'(6) Seguridad y Salud T'!$F:$F,'(6) Seguridad y Salud T'!$K:$M,'(6) Seguridad y Salud T'!$Q:$Q,'(6) Seguridad y Salud T'!$S:$T,'(6) Seguridad y Salud T'!$V:$X</definedName>
    <definedName name="Z_C9A17BF0_2451_44C4_898F_CFB8403323EA_.wvu.Cols" localSheetId="14" hidden="1">Resumen!$Q:$AE,Resumen!$AH:$AX</definedName>
    <definedName name="Z_C9A17BF0_2451_44C4_898F_CFB8403323EA_.wvu.PrintArea" localSheetId="9" hidden="1">'(10) Contabilidad'!$A$1:$V$11</definedName>
    <definedName name="Z_C9A17BF0_2451_44C4_898F_CFB8403323EA_.wvu.PrintArea" localSheetId="10" hidden="1">'(11) Presupuesto'!$A$1:$V$10</definedName>
    <definedName name="Z_C9A17BF0_2451_44C4_898F_CFB8403323EA_.wvu.PrintArea" localSheetId="11" hidden="1">'(12) Tesorería'!$A$1:$V$12</definedName>
    <definedName name="Z_C9A17BF0_2451_44C4_898F_CFB8403323EA_.wvu.PrintArea" localSheetId="12" hidden="1">'(13) Almacén'!$A$1:$V$11</definedName>
    <definedName name="Z_C9A17BF0_2451_44C4_898F_CFB8403323EA_.wvu.PrintArea" localSheetId="1" hidden="1">'(2) Control Interno'!$A$1:$V$17</definedName>
    <definedName name="Z_C9A17BF0_2451_44C4_898F_CFB8403323EA_.wvu.PrintArea" localSheetId="2" hidden="1">'(3) Juridica'!$A$1:$V$13</definedName>
    <definedName name="Z_C9A17BF0_2451_44C4_898F_CFB8403323EA_.wvu.PrintArea" localSheetId="3" hidden="1">'(4) Contratación'!$A$1:$V$11</definedName>
    <definedName name="Z_C9A17BF0_2451_44C4_898F_CFB8403323EA_.wvu.PrintArea" localSheetId="4" hidden="1">'(5) Talento Humano'!$A$1:$V$12</definedName>
    <definedName name="Z_C9A17BF0_2451_44C4_898F_CFB8403323EA_.wvu.PrintArea" localSheetId="5" hidden="1">'(6) Seguridad y Salud T'!$A$1:$V$11</definedName>
    <definedName name="Z_C9A17BF0_2451_44C4_898F_CFB8403323EA_.wvu.PrintArea" localSheetId="6" hidden="1">'(7) Sistemas'!$A$1:$V$12</definedName>
    <definedName name="Z_C9A17BF0_2451_44C4_898F_CFB8403323EA_.wvu.PrintArea" localSheetId="7" hidden="1">'(8) Archivo Central'!$A$1:$V$11</definedName>
    <definedName name="Z_C9A17BF0_2451_44C4_898F_CFB8403323EA_.wvu.PrintArea" localSheetId="8" hidden="1">'(9) Atencion Usuario'!$A$1:$V$11</definedName>
    <definedName name="Z_C9A17BF0_2451_44C4_898F_CFB8403323EA_.wvu.PrintArea" localSheetId="13" hidden="1">'Evaluación de Controles'!$B$1:$Y$49</definedName>
    <definedName name="Z_C9A17BF0_2451_44C4_898F_CFB8403323EA_.wvu.PrintArea" localSheetId="15" hidden="1">Evolución!$K$1:$Q$10</definedName>
    <definedName name="Z_C9A17BF0_2451_44C4_898F_CFB8403323EA_.wvu.PrintArea" localSheetId="17" hidden="1">Impactos!$A$1:$G$12</definedName>
    <definedName name="Z_C9A17BF0_2451_44C4_898F_CFB8403323EA_.wvu.PrintArea" localSheetId="14" hidden="1">Resumen!$A$1:$O$30</definedName>
    <definedName name="Z_C9A17BF0_2451_44C4_898F_CFB8403323EA_.wvu.PrintTitles" localSheetId="9" hidden="1">'(10) Contabilidad'!$7:$8</definedName>
    <definedName name="Z_C9A17BF0_2451_44C4_898F_CFB8403323EA_.wvu.PrintTitles" localSheetId="10" hidden="1">'(11) Presupuesto'!$7:$8</definedName>
    <definedName name="Z_C9A17BF0_2451_44C4_898F_CFB8403323EA_.wvu.PrintTitles" localSheetId="11" hidden="1">'(12) Tesorería'!$7:$8</definedName>
    <definedName name="Z_C9A17BF0_2451_44C4_898F_CFB8403323EA_.wvu.PrintTitles" localSheetId="1" hidden="1">'(2) Control Interno'!$7:$8</definedName>
    <definedName name="Z_C9A17BF0_2451_44C4_898F_CFB8403323EA_.wvu.PrintTitles" localSheetId="2" hidden="1">'(3) Juridica'!$7:$8</definedName>
    <definedName name="Z_C9A17BF0_2451_44C4_898F_CFB8403323EA_.wvu.PrintTitles" localSheetId="4" hidden="1">'(5) Talento Humano'!$7:$8</definedName>
    <definedName name="Z_C9A17BF0_2451_44C4_898F_CFB8403323EA_.wvu.PrintTitles" localSheetId="5" hidden="1">'(6) Seguridad y Salud T'!$7:$8</definedName>
    <definedName name="Z_C9A17BF0_2451_44C4_898F_CFB8403323EA_.wvu.PrintTitles" localSheetId="6" hidden="1">'(7) Sistemas'!$7:$8</definedName>
    <definedName name="Z_C9A17BF0_2451_44C4_898F_CFB8403323EA_.wvu.PrintTitles" localSheetId="7" hidden="1">'(8) Archivo Central'!$7:$8</definedName>
    <definedName name="Z_C9A17BF0_2451_44C4_898F_CFB8403323EA_.wvu.PrintTitles" localSheetId="13" hidden="1">'Evaluación de Controles'!$1:$3</definedName>
    <definedName name="Z_C9A812A3_B23E_4057_8694_158B0DEE8D06_.wvu.Cols" localSheetId="0" hidden="1">'(1) Planeación'!$D:$D,'(1) Planeación'!$F:$F,'(1) Planeación'!$K:$M,'(1) Planeación'!$Q:$Q,'(1) Planeación'!$S:$T,'(1) Planeación'!$V:$X</definedName>
    <definedName name="Z_C9A812A3_B23E_4057_8694_158B0DEE8D06_.wvu.Cols" localSheetId="1" hidden="1">'(2) Control Interno'!$D:$D,'(2) Control Interno'!$F:$F,'(2) Control Interno'!$K:$M,'(2) Control Interno'!$Q:$Q,'(2) Control Interno'!$S:$T,'(2) Control Interno'!$V:$X</definedName>
    <definedName name="Z_C9A812A3_B23E_4057_8694_158B0DEE8D06_.wvu.Cols" localSheetId="2" hidden="1">'(3) Juridica'!$D:$D,'(3) Juridica'!$F:$F,'(3) Juridica'!$K:$M,'(3) Juridica'!$Q:$Q,'(3) Juridica'!$S:$T,'(3) Juridica'!$V:$X</definedName>
    <definedName name="Z_C9A812A3_B23E_4057_8694_158B0DEE8D06_.wvu.Cols" localSheetId="14" hidden="1">Resumen!$Q:$AE,Resumen!$AH:$AX</definedName>
    <definedName name="Z_C9A812A3_B23E_4057_8694_158B0DEE8D06_.wvu.PrintArea" localSheetId="9" hidden="1">'(10) Contabilidad'!$A$1:$V$11</definedName>
    <definedName name="Z_C9A812A3_B23E_4057_8694_158B0DEE8D06_.wvu.PrintArea" localSheetId="10" hidden="1">'(11) Presupuesto'!$A$1:$V$10</definedName>
    <definedName name="Z_C9A812A3_B23E_4057_8694_158B0DEE8D06_.wvu.PrintArea" localSheetId="11" hidden="1">'(12) Tesorería'!$A$1:$V$12</definedName>
    <definedName name="Z_C9A812A3_B23E_4057_8694_158B0DEE8D06_.wvu.PrintArea" localSheetId="12" hidden="1">'(13) Almacén'!$A$1:$V$11</definedName>
    <definedName name="Z_C9A812A3_B23E_4057_8694_158B0DEE8D06_.wvu.PrintArea" localSheetId="1" hidden="1">'(2) Control Interno'!$A$1:$V$17</definedName>
    <definedName name="Z_C9A812A3_B23E_4057_8694_158B0DEE8D06_.wvu.PrintArea" localSheetId="2" hidden="1">'(3) Juridica'!$A$1:$V$13</definedName>
    <definedName name="Z_C9A812A3_B23E_4057_8694_158B0DEE8D06_.wvu.PrintArea" localSheetId="3" hidden="1">'(4) Contratación'!$A$1:$V$11</definedName>
    <definedName name="Z_C9A812A3_B23E_4057_8694_158B0DEE8D06_.wvu.PrintArea" localSheetId="4" hidden="1">'(5) Talento Humano'!$A$1:$V$12</definedName>
    <definedName name="Z_C9A812A3_B23E_4057_8694_158B0DEE8D06_.wvu.PrintArea" localSheetId="5" hidden="1">'(6) Seguridad y Salud T'!$A$1:$V$11</definedName>
    <definedName name="Z_C9A812A3_B23E_4057_8694_158B0DEE8D06_.wvu.PrintArea" localSheetId="6" hidden="1">'(7) Sistemas'!$A$1:$V$12</definedName>
    <definedName name="Z_C9A812A3_B23E_4057_8694_158B0DEE8D06_.wvu.PrintArea" localSheetId="7" hidden="1">'(8) Archivo Central'!$A$1:$V$11</definedName>
    <definedName name="Z_C9A812A3_B23E_4057_8694_158B0DEE8D06_.wvu.PrintArea" localSheetId="8" hidden="1">'(9) Atencion Usuario'!$A$1:$V$11</definedName>
    <definedName name="Z_C9A812A3_B23E_4057_8694_158B0DEE8D06_.wvu.PrintArea" localSheetId="13" hidden="1">'Evaluación de Controles'!$B$1:$Y$49</definedName>
    <definedName name="Z_C9A812A3_B23E_4057_8694_158B0DEE8D06_.wvu.PrintArea" localSheetId="15" hidden="1">Evolución!$K$1:$Q$10</definedName>
    <definedName name="Z_C9A812A3_B23E_4057_8694_158B0DEE8D06_.wvu.PrintArea" localSheetId="17" hidden="1">Impactos!$A$1:$G$12</definedName>
    <definedName name="Z_C9A812A3_B23E_4057_8694_158B0DEE8D06_.wvu.PrintArea" localSheetId="14" hidden="1">Resumen!$A$1:$O$30</definedName>
    <definedName name="Z_C9A812A3_B23E_4057_8694_158B0DEE8D06_.wvu.PrintTitles" localSheetId="9" hidden="1">'(10) Contabilidad'!$7:$8</definedName>
    <definedName name="Z_C9A812A3_B23E_4057_8694_158B0DEE8D06_.wvu.PrintTitles" localSheetId="10" hidden="1">'(11) Presupuesto'!$7:$8</definedName>
    <definedName name="Z_C9A812A3_B23E_4057_8694_158B0DEE8D06_.wvu.PrintTitles" localSheetId="11" hidden="1">'(12) Tesorería'!$7:$8</definedName>
    <definedName name="Z_C9A812A3_B23E_4057_8694_158B0DEE8D06_.wvu.PrintTitles" localSheetId="1" hidden="1">'(2) Control Interno'!$7:$8</definedName>
    <definedName name="Z_C9A812A3_B23E_4057_8694_158B0DEE8D06_.wvu.PrintTitles" localSheetId="2" hidden="1">'(3) Juridica'!$7:$8</definedName>
    <definedName name="Z_C9A812A3_B23E_4057_8694_158B0DEE8D06_.wvu.PrintTitles" localSheetId="4" hidden="1">'(5) Talento Humano'!$7:$8</definedName>
    <definedName name="Z_C9A812A3_B23E_4057_8694_158B0DEE8D06_.wvu.PrintTitles" localSheetId="5" hidden="1">'(6) Seguridad y Salud T'!$7:$8</definedName>
    <definedName name="Z_C9A812A3_B23E_4057_8694_158B0DEE8D06_.wvu.PrintTitles" localSheetId="6" hidden="1">'(7) Sistemas'!$7:$8</definedName>
    <definedName name="Z_C9A812A3_B23E_4057_8694_158B0DEE8D06_.wvu.PrintTitles" localSheetId="7" hidden="1">'(8) Archivo Central'!$7:$8</definedName>
    <definedName name="Z_C9A812A3_B23E_4057_8694_158B0DEE8D06_.wvu.PrintTitles" localSheetId="13" hidden="1">'Evaluación de Controles'!$1:$3</definedName>
    <definedName name="Z_CC42E740_ADA2_4B3E_AB77_9BBCCE9EC444_.wvu.Cols" localSheetId="0" hidden="1">'(1) Planeación'!$D:$D,'(1) Planeación'!$F:$F,'(1) Planeación'!$K:$M,'(1) Planeación'!$Q:$Q,'(1) Planeación'!$S:$T,'(1) Planeación'!$V:$X</definedName>
    <definedName name="Z_CC42E740_ADA2_4B3E_AB77_9BBCCE9EC444_.wvu.Cols" localSheetId="9" hidden="1">'(10) Contabilidad'!$D:$D,'(10) Contabilidad'!$F:$F,'(10) Contabilidad'!$K:$M,'(10) Contabilidad'!$Q:$Q,'(10) Contabilidad'!$S:$T,'(10) Contabilidad'!$V:$X</definedName>
    <definedName name="Z_CC42E740_ADA2_4B3E_AB77_9BBCCE9EC444_.wvu.Cols" localSheetId="10" hidden="1">'(11) Presupuesto'!$D:$D,'(11) Presupuesto'!$F:$F,'(11) Presupuesto'!$K:$M,'(11) Presupuesto'!$Q:$Q,'(11) Presupuesto'!$S:$T,'(11) Presupuesto'!$V:$X</definedName>
    <definedName name="Z_CC42E740_ADA2_4B3E_AB77_9BBCCE9EC444_.wvu.Cols" localSheetId="11" hidden="1">'(12) Tesorería'!$D:$D,'(12) Tesorería'!$F:$F,'(12) Tesorería'!$K:$M,'(12) Tesorería'!$Q:$Q,'(12) Tesorería'!$S:$T,'(12) Tesorería'!$V:$X</definedName>
    <definedName name="Z_CC42E740_ADA2_4B3E_AB77_9BBCCE9EC444_.wvu.Cols" localSheetId="1" hidden="1">'(2) Control Interno'!$D:$D,'(2) Control Interno'!$F:$F,'(2) Control Interno'!$K:$M,'(2) Control Interno'!$Q:$Q,'(2) Control Interno'!$S:$T,'(2) Control Interno'!$V:$X</definedName>
    <definedName name="Z_CC42E740_ADA2_4B3E_AB77_9BBCCE9EC444_.wvu.Cols" localSheetId="2" hidden="1">'(3) Juridica'!$D:$D,'(3) Juridica'!$F:$F,'(3) Juridica'!$K:$M,'(3) Juridica'!$Q:$Q,'(3) Juridica'!$S:$T,'(3) Juridica'!$V:$X</definedName>
    <definedName name="Z_CC42E740_ADA2_4B3E_AB77_9BBCCE9EC444_.wvu.Cols" localSheetId="3" hidden="1">'(4) Contratación'!$D:$D,'(4) Contratación'!$F:$F,'(4) Contratación'!$K:$M,'(4) Contratación'!$Q:$Q,'(4) Contratación'!$S:$T,'(4) Contratación'!$V:$X</definedName>
    <definedName name="Z_CC42E740_ADA2_4B3E_AB77_9BBCCE9EC444_.wvu.Cols" localSheetId="4" hidden="1">'(5) Talento Humano'!$D:$D,'(5) Talento Humano'!$F:$F,'(5) Talento Humano'!$K:$M,'(5) Talento Humano'!$Q:$Q,'(5) Talento Humano'!$S:$T,'(5) Talento Humano'!$V:$X</definedName>
    <definedName name="Z_CC42E740_ADA2_4B3E_AB77_9BBCCE9EC444_.wvu.Cols" localSheetId="5" hidden="1">'(6) Seguridad y Salud T'!$D:$D,'(6) Seguridad y Salud T'!$F:$F,'(6) Seguridad y Salud T'!$K:$M,'(6) Seguridad y Salud T'!$Q:$Q,'(6) Seguridad y Salud T'!$S:$T,'(6) Seguridad y Salud T'!$V:$X</definedName>
    <definedName name="Z_CC42E740_ADA2_4B3E_AB77_9BBCCE9EC444_.wvu.Cols" localSheetId="14" hidden="1">Resumen!$Q:$AE,Resumen!$AH:$AX</definedName>
    <definedName name="Z_CC42E740_ADA2_4B3E_AB77_9BBCCE9EC444_.wvu.PrintArea" localSheetId="9" hidden="1">'(10) Contabilidad'!$A$1:$V$11</definedName>
    <definedName name="Z_CC42E740_ADA2_4B3E_AB77_9BBCCE9EC444_.wvu.PrintArea" localSheetId="10" hidden="1">'(11) Presupuesto'!$A$1:$V$10</definedName>
    <definedName name="Z_CC42E740_ADA2_4B3E_AB77_9BBCCE9EC444_.wvu.PrintArea" localSheetId="11" hidden="1">'(12) Tesorería'!$A$1:$V$12</definedName>
    <definedName name="Z_CC42E740_ADA2_4B3E_AB77_9BBCCE9EC444_.wvu.PrintArea" localSheetId="12" hidden="1">'(13) Almacén'!$A$1:$V$11</definedName>
    <definedName name="Z_CC42E740_ADA2_4B3E_AB77_9BBCCE9EC444_.wvu.PrintArea" localSheetId="1" hidden="1">'(2) Control Interno'!$A$1:$V$17</definedName>
    <definedName name="Z_CC42E740_ADA2_4B3E_AB77_9BBCCE9EC444_.wvu.PrintArea" localSheetId="2" hidden="1">'(3) Juridica'!$A$1:$V$13</definedName>
    <definedName name="Z_CC42E740_ADA2_4B3E_AB77_9BBCCE9EC444_.wvu.PrintArea" localSheetId="3" hidden="1">'(4) Contratación'!$A$1:$V$11</definedName>
    <definedName name="Z_CC42E740_ADA2_4B3E_AB77_9BBCCE9EC444_.wvu.PrintArea" localSheetId="4" hidden="1">'(5) Talento Humano'!$A$1:$V$12</definedName>
    <definedName name="Z_CC42E740_ADA2_4B3E_AB77_9BBCCE9EC444_.wvu.PrintArea" localSheetId="5" hidden="1">'(6) Seguridad y Salud T'!$A$1:$V$11</definedName>
    <definedName name="Z_CC42E740_ADA2_4B3E_AB77_9BBCCE9EC444_.wvu.PrintArea" localSheetId="6" hidden="1">'(7) Sistemas'!$A$1:$V$12</definedName>
    <definedName name="Z_CC42E740_ADA2_4B3E_AB77_9BBCCE9EC444_.wvu.PrintArea" localSheetId="7" hidden="1">'(8) Archivo Central'!$A$1:$V$11</definedName>
    <definedName name="Z_CC42E740_ADA2_4B3E_AB77_9BBCCE9EC444_.wvu.PrintArea" localSheetId="8" hidden="1">'(9) Atencion Usuario'!$A$1:$V$11</definedName>
    <definedName name="Z_CC42E740_ADA2_4B3E_AB77_9BBCCE9EC444_.wvu.PrintArea" localSheetId="13" hidden="1">'Evaluación de Controles'!$B$1:$Y$49</definedName>
    <definedName name="Z_CC42E740_ADA2_4B3E_AB77_9BBCCE9EC444_.wvu.PrintArea" localSheetId="15" hidden="1">Evolución!$K$1:$Q$10</definedName>
    <definedName name="Z_CC42E740_ADA2_4B3E_AB77_9BBCCE9EC444_.wvu.PrintArea" localSheetId="17" hidden="1">Impactos!$A$1:$G$12</definedName>
    <definedName name="Z_CC42E740_ADA2_4B3E_AB77_9BBCCE9EC444_.wvu.PrintArea" localSheetId="14" hidden="1">Resumen!$A$1:$O$30</definedName>
    <definedName name="Z_CC42E740_ADA2_4B3E_AB77_9BBCCE9EC444_.wvu.PrintTitles" localSheetId="9" hidden="1">'(10) Contabilidad'!$7:$8</definedName>
    <definedName name="Z_CC42E740_ADA2_4B3E_AB77_9BBCCE9EC444_.wvu.PrintTitles" localSheetId="10" hidden="1">'(11) Presupuesto'!$7:$8</definedName>
    <definedName name="Z_CC42E740_ADA2_4B3E_AB77_9BBCCE9EC444_.wvu.PrintTitles" localSheetId="11" hidden="1">'(12) Tesorería'!$7:$8</definedName>
    <definedName name="Z_CC42E740_ADA2_4B3E_AB77_9BBCCE9EC444_.wvu.PrintTitles" localSheetId="1" hidden="1">'(2) Control Interno'!$7:$8</definedName>
    <definedName name="Z_CC42E740_ADA2_4B3E_AB77_9BBCCE9EC444_.wvu.PrintTitles" localSheetId="2" hidden="1">'(3) Juridica'!$7:$8</definedName>
    <definedName name="Z_CC42E740_ADA2_4B3E_AB77_9BBCCE9EC444_.wvu.PrintTitles" localSheetId="4" hidden="1">'(5) Talento Humano'!$7:$8</definedName>
    <definedName name="Z_CC42E740_ADA2_4B3E_AB77_9BBCCE9EC444_.wvu.PrintTitles" localSheetId="5" hidden="1">'(6) Seguridad y Salud T'!$7:$8</definedName>
    <definedName name="Z_CC42E740_ADA2_4B3E_AB77_9BBCCE9EC444_.wvu.PrintTitles" localSheetId="6" hidden="1">'(7) Sistemas'!$7:$8</definedName>
    <definedName name="Z_CC42E740_ADA2_4B3E_AB77_9BBCCE9EC444_.wvu.PrintTitles" localSheetId="7" hidden="1">'(8) Archivo Central'!$7:$8</definedName>
    <definedName name="Z_CC42E740_ADA2_4B3E_AB77_9BBCCE9EC444_.wvu.PrintTitles" localSheetId="13" hidden="1">'Evaluación de Controles'!$1:$3</definedName>
    <definedName name="Z_D504B807_AE7E_4042_848D_21D8E9CBBAC1_.wvu.Cols" localSheetId="0" hidden="1">'(1) Planeación'!$D:$D,'(1) Planeación'!$F:$F,'(1) Planeación'!$K:$M,'(1) Planeación'!$Q:$Q,'(1) Planeación'!$S:$T,'(1) Planeación'!$V:$X</definedName>
    <definedName name="Z_D504B807_AE7E_4042_848D_21D8E9CBBAC1_.wvu.Cols" localSheetId="1" hidden="1">'(2) Control Interno'!$D:$D,'(2) Control Interno'!$F:$F,'(2) Control Interno'!$K:$M,'(2) Control Interno'!$Q:$Q,'(2) Control Interno'!$S:$T,'(2) Control Interno'!$V:$X</definedName>
    <definedName name="Z_D504B807_AE7E_4042_848D_21D8E9CBBAC1_.wvu.Cols" localSheetId="14" hidden="1">Resumen!$Q:$AE,Resumen!$AH:$AX</definedName>
    <definedName name="Z_D504B807_AE7E_4042_848D_21D8E9CBBAC1_.wvu.PrintArea" localSheetId="9" hidden="1">'(10) Contabilidad'!$A$1:$V$11</definedName>
    <definedName name="Z_D504B807_AE7E_4042_848D_21D8E9CBBAC1_.wvu.PrintArea" localSheetId="10" hidden="1">'(11) Presupuesto'!$A$1:$V$10</definedName>
    <definedName name="Z_D504B807_AE7E_4042_848D_21D8E9CBBAC1_.wvu.PrintArea" localSheetId="11" hidden="1">'(12) Tesorería'!$A$1:$V$12</definedName>
    <definedName name="Z_D504B807_AE7E_4042_848D_21D8E9CBBAC1_.wvu.PrintArea" localSheetId="12" hidden="1">'(13) Almacén'!$A$1:$V$11</definedName>
    <definedName name="Z_D504B807_AE7E_4042_848D_21D8E9CBBAC1_.wvu.PrintArea" localSheetId="1" hidden="1">'(2) Control Interno'!$A$1:$V$12</definedName>
    <definedName name="Z_D504B807_AE7E_4042_848D_21D8E9CBBAC1_.wvu.PrintArea" localSheetId="2" hidden="1">'(3) Juridica'!$A$1:$V$13</definedName>
    <definedName name="Z_D504B807_AE7E_4042_848D_21D8E9CBBAC1_.wvu.PrintArea" localSheetId="3" hidden="1">'(4) Contratación'!$A$1:$V$11</definedName>
    <definedName name="Z_D504B807_AE7E_4042_848D_21D8E9CBBAC1_.wvu.PrintArea" localSheetId="4" hidden="1">'(5) Talento Humano'!$A$1:$V$12</definedName>
    <definedName name="Z_D504B807_AE7E_4042_848D_21D8E9CBBAC1_.wvu.PrintArea" localSheetId="5" hidden="1">'(6) Seguridad y Salud T'!$A$1:$V$11</definedName>
    <definedName name="Z_D504B807_AE7E_4042_848D_21D8E9CBBAC1_.wvu.PrintArea" localSheetId="6" hidden="1">'(7) Sistemas'!$A$1:$V$12</definedName>
    <definedName name="Z_D504B807_AE7E_4042_848D_21D8E9CBBAC1_.wvu.PrintArea" localSheetId="7" hidden="1">'(8) Archivo Central'!$A$1:$V$11</definedName>
    <definedName name="Z_D504B807_AE7E_4042_848D_21D8E9CBBAC1_.wvu.PrintArea" localSheetId="8" hidden="1">'(9) Atencion Usuario'!$A$1:$V$11</definedName>
    <definedName name="Z_D504B807_AE7E_4042_848D_21D8E9CBBAC1_.wvu.PrintArea" localSheetId="13" hidden="1">'Evaluación de Controles'!$B$1:$Y$49</definedName>
    <definedName name="Z_D504B807_AE7E_4042_848D_21D8E9CBBAC1_.wvu.PrintArea" localSheetId="15" hidden="1">Evolución!$K$1:$Q$10</definedName>
    <definedName name="Z_D504B807_AE7E_4042_848D_21D8E9CBBAC1_.wvu.PrintArea" localSheetId="17" hidden="1">Impactos!$A$1:$G$12</definedName>
    <definedName name="Z_D504B807_AE7E_4042_848D_21D8E9CBBAC1_.wvu.PrintArea" localSheetId="14" hidden="1">Resumen!$A$1:$O$30</definedName>
    <definedName name="Z_D504B807_AE7E_4042_848D_21D8E9CBBAC1_.wvu.PrintTitles" localSheetId="9" hidden="1">'(10) Contabilidad'!$7:$8</definedName>
    <definedName name="Z_D504B807_AE7E_4042_848D_21D8E9CBBAC1_.wvu.PrintTitles" localSheetId="10" hidden="1">'(11) Presupuesto'!$7:$8</definedName>
    <definedName name="Z_D504B807_AE7E_4042_848D_21D8E9CBBAC1_.wvu.PrintTitles" localSheetId="11" hidden="1">'(12) Tesorería'!$7:$8</definedName>
    <definedName name="Z_D504B807_AE7E_4042_848D_21D8E9CBBAC1_.wvu.PrintTitles" localSheetId="1" hidden="1">'(2) Control Interno'!$7:$8</definedName>
    <definedName name="Z_D504B807_AE7E_4042_848D_21D8E9CBBAC1_.wvu.PrintTitles" localSheetId="2" hidden="1">'(3) Juridica'!$7:$8</definedName>
    <definedName name="Z_D504B807_AE7E_4042_848D_21D8E9CBBAC1_.wvu.PrintTitles" localSheetId="4" hidden="1">'(5) Talento Humano'!$7:$8</definedName>
    <definedName name="Z_D504B807_AE7E_4042_848D_21D8E9CBBAC1_.wvu.PrintTitles" localSheetId="5" hidden="1">'(6) Seguridad y Salud T'!$7:$8</definedName>
    <definedName name="Z_D504B807_AE7E_4042_848D_21D8E9CBBAC1_.wvu.PrintTitles" localSheetId="6" hidden="1">'(7) Sistemas'!$7:$8</definedName>
    <definedName name="Z_D504B807_AE7E_4042_848D_21D8E9CBBAC1_.wvu.PrintTitles" localSheetId="7" hidden="1">'(8) Archivo Central'!$7:$8</definedName>
    <definedName name="Z_D504B807_AE7E_4042_848D_21D8E9CBBAC1_.wvu.PrintTitles" localSheetId="13" hidden="1">'Evaluación de Controles'!$1:$3</definedName>
    <definedName name="Z_D674221F_3F50_45D7_B99E_107AE99970DE_.wvu.Cols" localSheetId="0" hidden="1">'(1) Planeación'!$D:$D,'(1) Planeación'!$F:$F,'(1) Planeación'!$K:$M,'(1) Planeación'!$Q:$Q,'(1) Planeación'!$S:$T,'(1) Planeación'!$V:$X</definedName>
    <definedName name="Z_D674221F_3F50_45D7_B99E_107AE99970DE_.wvu.Cols" localSheetId="9" hidden="1">'(10) Contabilidad'!$D:$D,'(10) Contabilidad'!$F:$F,'(10) Contabilidad'!$K:$M,'(10) Contabilidad'!$Q:$Q,'(10) Contabilidad'!$S:$T,'(10) Contabilidad'!$V:$X</definedName>
    <definedName name="Z_D674221F_3F50_45D7_B99E_107AE99970DE_.wvu.Cols" localSheetId="10" hidden="1">'(11) Presupuesto'!$D:$D,'(11) Presupuesto'!$F:$F,'(11) Presupuesto'!$K:$M,'(11) Presupuesto'!$Q:$Q,'(11) Presupuesto'!$S:$T,'(11) Presupuesto'!$V:$X</definedName>
    <definedName name="Z_D674221F_3F50_45D7_B99E_107AE99970DE_.wvu.Cols" localSheetId="1" hidden="1">'(2) Control Interno'!$D:$D,'(2) Control Interno'!$F:$F,'(2) Control Interno'!$K:$M,'(2) Control Interno'!$Q:$Q,'(2) Control Interno'!$S:$T,'(2) Control Interno'!$V:$X</definedName>
    <definedName name="Z_D674221F_3F50_45D7_B99E_107AE99970DE_.wvu.Cols" localSheetId="2" hidden="1">'(3) Juridica'!$D:$D,'(3) Juridica'!$F:$F,'(3) Juridica'!$K:$M,'(3) Juridica'!$Q:$Q,'(3) Juridica'!$S:$T,'(3) Juridica'!$V:$X</definedName>
    <definedName name="Z_D674221F_3F50_45D7_B99E_107AE99970DE_.wvu.Cols" localSheetId="3" hidden="1">'(4) Contratación'!$D:$D,'(4) Contratación'!$F:$F,'(4) Contratación'!$K:$M,'(4) Contratación'!$Q:$Q,'(4) Contratación'!$S:$T,'(4) Contratación'!$V:$X</definedName>
    <definedName name="Z_D674221F_3F50_45D7_B99E_107AE99970DE_.wvu.Cols" localSheetId="4" hidden="1">'(5) Talento Humano'!$D:$D,'(5) Talento Humano'!$F:$F,'(5) Talento Humano'!$K:$M,'(5) Talento Humano'!$Q:$Q,'(5) Talento Humano'!$S:$T,'(5) Talento Humano'!$V:$X</definedName>
    <definedName name="Z_D674221F_3F50_45D7_B99E_107AE99970DE_.wvu.Cols" localSheetId="5" hidden="1">'(6) Seguridad y Salud T'!$D:$D,'(6) Seguridad y Salud T'!$F:$F,'(6) Seguridad y Salud T'!$K:$M,'(6) Seguridad y Salud T'!$Q:$Q,'(6) Seguridad y Salud T'!$S:$T,'(6) Seguridad y Salud T'!$V:$X</definedName>
    <definedName name="Z_D674221F_3F50_45D7_B99E_107AE99970DE_.wvu.Cols" localSheetId="14" hidden="1">Resumen!$Q:$AE,Resumen!$AH:$AX</definedName>
    <definedName name="Z_D674221F_3F50_45D7_B99E_107AE99970DE_.wvu.PrintArea" localSheetId="9" hidden="1">'(10) Contabilidad'!$A$1:$V$11</definedName>
    <definedName name="Z_D674221F_3F50_45D7_B99E_107AE99970DE_.wvu.PrintArea" localSheetId="10" hidden="1">'(11) Presupuesto'!$A$1:$V$10</definedName>
    <definedName name="Z_D674221F_3F50_45D7_B99E_107AE99970DE_.wvu.PrintArea" localSheetId="11" hidden="1">'(12) Tesorería'!$A$1:$V$12</definedName>
    <definedName name="Z_D674221F_3F50_45D7_B99E_107AE99970DE_.wvu.PrintArea" localSheetId="12" hidden="1">'(13) Almacén'!$A$1:$V$11</definedName>
    <definedName name="Z_D674221F_3F50_45D7_B99E_107AE99970DE_.wvu.PrintArea" localSheetId="1" hidden="1">'(2) Control Interno'!$A$1:$V$17</definedName>
    <definedName name="Z_D674221F_3F50_45D7_B99E_107AE99970DE_.wvu.PrintArea" localSheetId="2" hidden="1">'(3) Juridica'!$A$1:$V$13</definedName>
    <definedName name="Z_D674221F_3F50_45D7_B99E_107AE99970DE_.wvu.PrintArea" localSheetId="3" hidden="1">'(4) Contratación'!$A$1:$V$11</definedName>
    <definedName name="Z_D674221F_3F50_45D7_B99E_107AE99970DE_.wvu.PrintArea" localSheetId="4" hidden="1">'(5) Talento Humano'!$A$1:$V$12</definedName>
    <definedName name="Z_D674221F_3F50_45D7_B99E_107AE99970DE_.wvu.PrintArea" localSheetId="5" hidden="1">'(6) Seguridad y Salud T'!$A$1:$V$11</definedName>
    <definedName name="Z_D674221F_3F50_45D7_B99E_107AE99970DE_.wvu.PrintArea" localSheetId="6" hidden="1">'(7) Sistemas'!$A$1:$V$12</definedName>
    <definedName name="Z_D674221F_3F50_45D7_B99E_107AE99970DE_.wvu.PrintArea" localSheetId="7" hidden="1">'(8) Archivo Central'!$A$1:$V$11</definedName>
    <definedName name="Z_D674221F_3F50_45D7_B99E_107AE99970DE_.wvu.PrintArea" localSheetId="8" hidden="1">'(9) Atencion Usuario'!$A$1:$V$11</definedName>
    <definedName name="Z_D674221F_3F50_45D7_B99E_107AE99970DE_.wvu.PrintArea" localSheetId="13" hidden="1">'Evaluación de Controles'!$B$1:$Y$49</definedName>
    <definedName name="Z_D674221F_3F50_45D7_B99E_107AE99970DE_.wvu.PrintArea" localSheetId="15" hidden="1">Evolución!$K$1:$Q$10</definedName>
    <definedName name="Z_D674221F_3F50_45D7_B99E_107AE99970DE_.wvu.PrintArea" localSheetId="17" hidden="1">Impactos!$A$1:$G$12</definedName>
    <definedName name="Z_D674221F_3F50_45D7_B99E_107AE99970DE_.wvu.PrintArea" localSheetId="14" hidden="1">Resumen!$A$1:$O$30</definedName>
    <definedName name="Z_D674221F_3F50_45D7_B99E_107AE99970DE_.wvu.PrintTitles" localSheetId="9" hidden="1">'(10) Contabilidad'!$7:$8</definedName>
    <definedName name="Z_D674221F_3F50_45D7_B99E_107AE99970DE_.wvu.PrintTitles" localSheetId="10" hidden="1">'(11) Presupuesto'!$7:$8</definedName>
    <definedName name="Z_D674221F_3F50_45D7_B99E_107AE99970DE_.wvu.PrintTitles" localSheetId="11" hidden="1">'(12) Tesorería'!$7:$8</definedName>
    <definedName name="Z_D674221F_3F50_45D7_B99E_107AE99970DE_.wvu.PrintTitles" localSheetId="1" hidden="1">'(2) Control Interno'!$7:$8</definedName>
    <definedName name="Z_D674221F_3F50_45D7_B99E_107AE99970DE_.wvu.PrintTitles" localSheetId="2" hidden="1">'(3) Juridica'!$7:$8</definedName>
    <definedName name="Z_D674221F_3F50_45D7_B99E_107AE99970DE_.wvu.PrintTitles" localSheetId="4" hidden="1">'(5) Talento Humano'!$7:$8</definedName>
    <definedName name="Z_D674221F_3F50_45D7_B99E_107AE99970DE_.wvu.PrintTitles" localSheetId="5" hidden="1">'(6) Seguridad y Salud T'!$7:$8</definedName>
    <definedName name="Z_D674221F_3F50_45D7_B99E_107AE99970DE_.wvu.PrintTitles" localSheetId="6" hidden="1">'(7) Sistemas'!$7:$8</definedName>
    <definedName name="Z_D674221F_3F50_45D7_B99E_107AE99970DE_.wvu.PrintTitles" localSheetId="7" hidden="1">'(8) Archivo Central'!$7:$8</definedName>
    <definedName name="Z_D674221F_3F50_45D7_B99E_107AE99970DE_.wvu.PrintTitles" localSheetId="13" hidden="1">'Evaluación de Controles'!$1:$3</definedName>
    <definedName name="Z_D8BB7E15_0E8F_45FC_AD1A_6D8C295A087C_.wvu.Cols" localSheetId="0" hidden="1">'(1) Planeación'!$D:$D,'(1) Planeación'!$F:$F,'(1) Planeación'!$K:$M,'(1) Planeación'!$Q:$Q,'(1) Planeación'!$S:$T,'(1) Planeación'!$V:$X</definedName>
    <definedName name="Z_D8BB7E15_0E8F_45FC_AD1A_6D8C295A087C_.wvu.Cols" localSheetId="9" hidden="1">'(10) Contabilidad'!$D:$D,'(10) Contabilidad'!$F:$F,'(10) Contabilidad'!$K:$M,'(10) Contabilidad'!$Q:$Q,'(10) Contabilidad'!$S:$T,'(10) Contabilidad'!$V:$X</definedName>
    <definedName name="Z_D8BB7E15_0E8F_45FC_AD1A_6D8C295A087C_.wvu.Cols" localSheetId="10" hidden="1">'(11) Presupuesto'!$D:$D,'(11) Presupuesto'!$F:$F,'(11) Presupuesto'!$K:$M,'(11) Presupuesto'!$Q:$Q,'(11) Presupuesto'!$S:$T,'(11) Presupuesto'!$V:$X</definedName>
    <definedName name="Z_D8BB7E15_0E8F_45FC_AD1A_6D8C295A087C_.wvu.Cols" localSheetId="11" hidden="1">'(12) Tesorería'!$D:$D,'(12) Tesorería'!$F:$F,'(12) Tesorería'!$K:$M,'(12) Tesorería'!$Q:$Q,'(12) Tesorería'!$S:$T,'(12) Tesorería'!$V:$X</definedName>
    <definedName name="Z_D8BB7E15_0E8F_45FC_AD1A_6D8C295A087C_.wvu.Cols" localSheetId="1" hidden="1">'(2) Control Interno'!$D:$D,'(2) Control Interno'!$F:$F,'(2) Control Interno'!$K:$M,'(2) Control Interno'!$Q:$Q,'(2) Control Interno'!$S:$T,'(2) Control Interno'!$V:$X</definedName>
    <definedName name="Z_D8BB7E15_0E8F_45FC_AD1A_6D8C295A087C_.wvu.Cols" localSheetId="2" hidden="1">'(3) Juridica'!$D:$D,'(3) Juridica'!$F:$F,'(3) Juridica'!$K:$M,'(3) Juridica'!$Q:$Q,'(3) Juridica'!$S:$T,'(3) Juridica'!$V:$X</definedName>
    <definedName name="Z_D8BB7E15_0E8F_45FC_AD1A_6D8C295A087C_.wvu.Cols" localSheetId="3" hidden="1">'(4) Contratación'!$D:$D,'(4) Contratación'!$F:$F,'(4) Contratación'!$K:$M,'(4) Contratación'!$Q:$Q,'(4) Contratación'!$S:$T,'(4) Contratación'!$V:$X</definedName>
    <definedName name="Z_D8BB7E15_0E8F_45FC_AD1A_6D8C295A087C_.wvu.Cols" localSheetId="4" hidden="1">'(5) Talento Humano'!$D:$D,'(5) Talento Humano'!$F:$F,'(5) Talento Humano'!$K:$M,'(5) Talento Humano'!$Q:$Q,'(5) Talento Humano'!$S:$T,'(5) Talento Humano'!$V:$X</definedName>
    <definedName name="Z_D8BB7E15_0E8F_45FC_AD1A_6D8C295A087C_.wvu.Cols" localSheetId="5" hidden="1">'(6) Seguridad y Salud T'!$D:$D,'(6) Seguridad y Salud T'!$F:$F,'(6) Seguridad y Salud T'!$K:$M,'(6) Seguridad y Salud T'!$Q:$Q,'(6) Seguridad y Salud T'!$S:$T,'(6) Seguridad y Salud T'!$V:$X</definedName>
    <definedName name="Z_D8BB7E15_0E8F_45FC_AD1A_6D8C295A087C_.wvu.Cols" localSheetId="6" hidden="1">'(7) Sistemas'!$D:$D,'(7) Sistemas'!$F:$F,'(7) Sistemas'!$K:$M,'(7) Sistemas'!$Q:$Q,'(7) Sistemas'!$S:$T,'(7) Sistemas'!$V:$X</definedName>
    <definedName name="Z_D8BB7E15_0E8F_45FC_AD1A_6D8C295A087C_.wvu.Cols" localSheetId="7" hidden="1">'(8) Archivo Central'!$D:$D,'(8) Archivo Central'!$F:$F,'(8) Archivo Central'!$K:$M,'(8) Archivo Central'!$Q:$Q,'(8) Archivo Central'!$S:$T,'(8) Archivo Central'!$V:$X</definedName>
    <definedName name="Z_D8BB7E15_0E8F_45FC_AD1A_6D8C295A087C_.wvu.Cols" localSheetId="14" hidden="1">Resumen!$Q:$AE,Resumen!$AH:$AX</definedName>
    <definedName name="Z_D8BB7E15_0E8F_45FC_AD1A_6D8C295A087C_.wvu.PrintArea" localSheetId="9" hidden="1">'(10) Contabilidad'!$A$1:$V$11</definedName>
    <definedName name="Z_D8BB7E15_0E8F_45FC_AD1A_6D8C295A087C_.wvu.PrintArea" localSheetId="10" hidden="1">'(11) Presupuesto'!$A$1:$V$10</definedName>
    <definedName name="Z_D8BB7E15_0E8F_45FC_AD1A_6D8C295A087C_.wvu.PrintArea" localSheetId="11" hidden="1">'(12) Tesorería'!$A$1:$V$12</definedName>
    <definedName name="Z_D8BB7E15_0E8F_45FC_AD1A_6D8C295A087C_.wvu.PrintArea" localSheetId="12" hidden="1">'(13) Almacén'!$A$1:$V$11</definedName>
    <definedName name="Z_D8BB7E15_0E8F_45FC_AD1A_6D8C295A087C_.wvu.PrintArea" localSheetId="1" hidden="1">'(2) Control Interno'!$A$1:$V$17</definedName>
    <definedName name="Z_D8BB7E15_0E8F_45FC_AD1A_6D8C295A087C_.wvu.PrintArea" localSheetId="2" hidden="1">'(3) Juridica'!$A$1:$V$13</definedName>
    <definedName name="Z_D8BB7E15_0E8F_45FC_AD1A_6D8C295A087C_.wvu.PrintArea" localSheetId="3" hidden="1">'(4) Contratación'!$A$1:$V$11</definedName>
    <definedName name="Z_D8BB7E15_0E8F_45FC_AD1A_6D8C295A087C_.wvu.PrintArea" localSheetId="4" hidden="1">'(5) Talento Humano'!$A$1:$V$12</definedName>
    <definedName name="Z_D8BB7E15_0E8F_45FC_AD1A_6D8C295A087C_.wvu.PrintArea" localSheetId="5" hidden="1">'(6) Seguridad y Salud T'!$A$1:$V$11</definedName>
    <definedName name="Z_D8BB7E15_0E8F_45FC_AD1A_6D8C295A087C_.wvu.PrintArea" localSheetId="6" hidden="1">'(7) Sistemas'!$A$1:$V$12</definedName>
    <definedName name="Z_D8BB7E15_0E8F_45FC_AD1A_6D8C295A087C_.wvu.PrintArea" localSheetId="7" hidden="1">'(8) Archivo Central'!$A$1:$V$11</definedName>
    <definedName name="Z_D8BB7E15_0E8F_45FC_AD1A_6D8C295A087C_.wvu.PrintArea" localSheetId="8" hidden="1">'(9) Atencion Usuario'!$A$1:$V$11</definedName>
    <definedName name="Z_D8BB7E15_0E8F_45FC_AD1A_6D8C295A087C_.wvu.PrintArea" localSheetId="13" hidden="1">'Evaluación de Controles'!$B$1:$Y$49</definedName>
    <definedName name="Z_D8BB7E15_0E8F_45FC_AD1A_6D8C295A087C_.wvu.PrintArea" localSheetId="15" hidden="1">Evolución!$K$1:$Q$10</definedName>
    <definedName name="Z_D8BB7E15_0E8F_45FC_AD1A_6D8C295A087C_.wvu.PrintArea" localSheetId="17" hidden="1">Impactos!$A$1:$G$12</definedName>
    <definedName name="Z_D8BB7E15_0E8F_45FC_AD1A_6D8C295A087C_.wvu.PrintArea" localSheetId="14" hidden="1">Resumen!$A$1:$O$30</definedName>
    <definedName name="Z_D8BB7E15_0E8F_45FC_AD1A_6D8C295A087C_.wvu.PrintTitles" localSheetId="9" hidden="1">'(10) Contabilidad'!$7:$8</definedName>
    <definedName name="Z_D8BB7E15_0E8F_45FC_AD1A_6D8C295A087C_.wvu.PrintTitles" localSheetId="10" hidden="1">'(11) Presupuesto'!$7:$8</definedName>
    <definedName name="Z_D8BB7E15_0E8F_45FC_AD1A_6D8C295A087C_.wvu.PrintTitles" localSheetId="11" hidden="1">'(12) Tesorería'!$7:$8</definedName>
    <definedName name="Z_D8BB7E15_0E8F_45FC_AD1A_6D8C295A087C_.wvu.PrintTitles" localSheetId="1" hidden="1">'(2) Control Interno'!$7:$8</definedName>
    <definedName name="Z_D8BB7E15_0E8F_45FC_AD1A_6D8C295A087C_.wvu.PrintTitles" localSheetId="2" hidden="1">'(3) Juridica'!$7:$8</definedName>
    <definedName name="Z_D8BB7E15_0E8F_45FC_AD1A_6D8C295A087C_.wvu.PrintTitles" localSheetId="4" hidden="1">'(5) Talento Humano'!$7:$8</definedName>
    <definedName name="Z_D8BB7E15_0E8F_45FC_AD1A_6D8C295A087C_.wvu.PrintTitles" localSheetId="5" hidden="1">'(6) Seguridad y Salud T'!$7:$8</definedName>
    <definedName name="Z_D8BB7E15_0E8F_45FC_AD1A_6D8C295A087C_.wvu.PrintTitles" localSheetId="6" hidden="1">'(7) Sistemas'!$7:$8</definedName>
    <definedName name="Z_D8BB7E15_0E8F_45FC_AD1A_6D8C295A087C_.wvu.PrintTitles" localSheetId="7" hidden="1">'(8) Archivo Central'!$7:$8</definedName>
    <definedName name="Z_D8BB7E15_0E8F_45FC_AD1A_6D8C295A087C_.wvu.PrintTitles" localSheetId="13" hidden="1">'Evaluación de Controles'!$1:$3</definedName>
    <definedName name="Z_DC041AD4_35AB_4F1B_9F3D_F08C88A9A16C_.wvu.Cols" localSheetId="0" hidden="1">'(1) Planeación'!$D:$D,'(1) Planeación'!$F:$F,'(1) Planeación'!$K:$M,'(1) Planeación'!$Q:$Q,'(1) Planeación'!$S:$T,'(1) Planeación'!$V:$X</definedName>
    <definedName name="Z_DC041AD4_35AB_4F1B_9F3D_F08C88A9A16C_.wvu.Cols" localSheetId="9" hidden="1">'(10) Contabilidad'!$D:$D,'(10) Contabilidad'!$F:$F,'(10) Contabilidad'!$K:$M,'(10) Contabilidad'!$Q:$Q,'(10) Contabilidad'!$S:$T,'(10) Contabilidad'!$V:$X</definedName>
    <definedName name="Z_DC041AD4_35AB_4F1B_9F3D_F08C88A9A16C_.wvu.Cols" localSheetId="10" hidden="1">'(11) Presupuesto'!$D:$D,'(11) Presupuesto'!$F:$F,'(11) Presupuesto'!$K:$M,'(11) Presupuesto'!$Q:$Q,'(11) Presupuesto'!$S:$T,'(11) Presupuesto'!$V:$X</definedName>
    <definedName name="Z_DC041AD4_35AB_4F1B_9F3D_F08C88A9A16C_.wvu.Cols" localSheetId="1" hidden="1">'(2) Control Interno'!$D:$D,'(2) Control Interno'!$F:$F,'(2) Control Interno'!$K:$M,'(2) Control Interno'!$Q:$Q,'(2) Control Interno'!$S:$T,'(2) Control Interno'!$V:$X</definedName>
    <definedName name="Z_DC041AD4_35AB_4F1B_9F3D_F08C88A9A16C_.wvu.Cols" localSheetId="2" hidden="1">'(3) Juridica'!$D:$D,'(3) Juridica'!$F:$F,'(3) Juridica'!$K:$M,'(3) Juridica'!$Q:$Q,'(3) Juridica'!$S:$T,'(3) Juridica'!$V:$X</definedName>
    <definedName name="Z_DC041AD4_35AB_4F1B_9F3D_F08C88A9A16C_.wvu.Cols" localSheetId="3" hidden="1">'(4) Contratación'!$D:$D,'(4) Contratación'!$F:$F,'(4) Contratación'!$K:$M,'(4) Contratación'!$Q:$Q,'(4) Contratación'!$S:$T,'(4) Contratación'!$V:$X</definedName>
    <definedName name="Z_DC041AD4_35AB_4F1B_9F3D_F08C88A9A16C_.wvu.Cols" localSheetId="4" hidden="1">'(5) Talento Humano'!$D:$D,'(5) Talento Humano'!$F:$F,'(5) Talento Humano'!$K:$M,'(5) Talento Humano'!$Q:$Q,'(5) Talento Humano'!$S:$T,'(5) Talento Humano'!$V:$X</definedName>
    <definedName name="Z_DC041AD4_35AB_4F1B_9F3D_F08C88A9A16C_.wvu.Cols" localSheetId="5" hidden="1">'(6) Seguridad y Salud T'!$D:$D,'(6) Seguridad y Salud T'!$F:$F,'(6) Seguridad y Salud T'!$K:$M,'(6) Seguridad y Salud T'!$Q:$Q,'(6) Seguridad y Salud T'!$S:$T,'(6) Seguridad y Salud T'!$V:$X</definedName>
    <definedName name="Z_DC041AD4_35AB_4F1B_9F3D_F08C88A9A16C_.wvu.Cols" localSheetId="14" hidden="1">Resumen!$Q:$AE,Resumen!$AH:$AX</definedName>
    <definedName name="Z_DC041AD4_35AB_4F1B_9F3D_F08C88A9A16C_.wvu.PrintArea" localSheetId="9" hidden="1">'(10) Contabilidad'!$A$1:$V$11</definedName>
    <definedName name="Z_DC041AD4_35AB_4F1B_9F3D_F08C88A9A16C_.wvu.PrintArea" localSheetId="10" hidden="1">'(11) Presupuesto'!$A$1:$V$10</definedName>
    <definedName name="Z_DC041AD4_35AB_4F1B_9F3D_F08C88A9A16C_.wvu.PrintArea" localSheetId="11" hidden="1">'(12) Tesorería'!$A$1:$V$12</definedName>
    <definedName name="Z_DC041AD4_35AB_4F1B_9F3D_F08C88A9A16C_.wvu.PrintArea" localSheetId="12" hidden="1">'(13) Almacén'!$A$1:$V$11</definedName>
    <definedName name="Z_DC041AD4_35AB_4F1B_9F3D_F08C88A9A16C_.wvu.PrintArea" localSheetId="1" hidden="1">'(2) Control Interno'!$A$1:$V$17</definedName>
    <definedName name="Z_DC041AD4_35AB_4F1B_9F3D_F08C88A9A16C_.wvu.PrintArea" localSheetId="2" hidden="1">'(3) Juridica'!$A$1:$V$13</definedName>
    <definedName name="Z_DC041AD4_35AB_4F1B_9F3D_F08C88A9A16C_.wvu.PrintArea" localSheetId="3" hidden="1">'(4) Contratación'!$A$1:$V$11</definedName>
    <definedName name="Z_DC041AD4_35AB_4F1B_9F3D_F08C88A9A16C_.wvu.PrintArea" localSheetId="4" hidden="1">'(5) Talento Humano'!$A$1:$V$12</definedName>
    <definedName name="Z_DC041AD4_35AB_4F1B_9F3D_F08C88A9A16C_.wvu.PrintArea" localSheetId="5" hidden="1">'(6) Seguridad y Salud T'!$A$1:$V$11</definedName>
    <definedName name="Z_DC041AD4_35AB_4F1B_9F3D_F08C88A9A16C_.wvu.PrintArea" localSheetId="6" hidden="1">'(7) Sistemas'!$A$1:$V$12</definedName>
    <definedName name="Z_DC041AD4_35AB_4F1B_9F3D_F08C88A9A16C_.wvu.PrintArea" localSheetId="7" hidden="1">'(8) Archivo Central'!$A$1:$V$11</definedName>
    <definedName name="Z_DC041AD4_35AB_4F1B_9F3D_F08C88A9A16C_.wvu.PrintArea" localSheetId="8" hidden="1">'(9) Atencion Usuario'!$A$1:$V$11</definedName>
    <definedName name="Z_DC041AD4_35AB_4F1B_9F3D_F08C88A9A16C_.wvu.PrintArea" localSheetId="13" hidden="1">'Evaluación de Controles'!$B$1:$Y$49</definedName>
    <definedName name="Z_DC041AD4_35AB_4F1B_9F3D_F08C88A9A16C_.wvu.PrintArea" localSheetId="15" hidden="1">Evolución!$K$1:$Q$10</definedName>
    <definedName name="Z_DC041AD4_35AB_4F1B_9F3D_F08C88A9A16C_.wvu.PrintArea" localSheetId="17" hidden="1">Impactos!$A$1:$G$12</definedName>
    <definedName name="Z_DC041AD4_35AB_4F1B_9F3D_F08C88A9A16C_.wvu.PrintArea" localSheetId="14" hidden="1">Resumen!$A$1:$O$30</definedName>
    <definedName name="Z_DC041AD4_35AB_4F1B_9F3D_F08C88A9A16C_.wvu.PrintTitles" localSheetId="9" hidden="1">'(10) Contabilidad'!$7:$8</definedName>
    <definedName name="Z_DC041AD4_35AB_4F1B_9F3D_F08C88A9A16C_.wvu.PrintTitles" localSheetId="10" hidden="1">'(11) Presupuesto'!$7:$8</definedName>
    <definedName name="Z_DC041AD4_35AB_4F1B_9F3D_F08C88A9A16C_.wvu.PrintTitles" localSheetId="11" hidden="1">'(12) Tesorería'!$7:$8</definedName>
    <definedName name="Z_DC041AD4_35AB_4F1B_9F3D_F08C88A9A16C_.wvu.PrintTitles" localSheetId="1" hidden="1">'(2) Control Interno'!$7:$8</definedName>
    <definedName name="Z_DC041AD4_35AB_4F1B_9F3D_F08C88A9A16C_.wvu.PrintTitles" localSheetId="2" hidden="1">'(3) Juridica'!$7:$8</definedName>
    <definedName name="Z_DC041AD4_35AB_4F1B_9F3D_F08C88A9A16C_.wvu.PrintTitles" localSheetId="4" hidden="1">'(5) Talento Humano'!$7:$8</definedName>
    <definedName name="Z_DC041AD4_35AB_4F1B_9F3D_F08C88A9A16C_.wvu.PrintTitles" localSheetId="5" hidden="1">'(6) Seguridad y Salud T'!$7:$8</definedName>
    <definedName name="Z_DC041AD4_35AB_4F1B_9F3D_F08C88A9A16C_.wvu.PrintTitles" localSheetId="6" hidden="1">'(7) Sistemas'!$7:$8</definedName>
    <definedName name="Z_DC041AD4_35AB_4F1B_9F3D_F08C88A9A16C_.wvu.PrintTitles" localSheetId="7" hidden="1">'(8) Archivo Central'!$7:$8</definedName>
    <definedName name="Z_DC041AD4_35AB_4F1B_9F3D_F08C88A9A16C_.wvu.PrintTitles" localSheetId="13" hidden="1">'Evaluación de Controles'!$1:$3</definedName>
    <definedName name="Z_E51A7B7A_B72C_4D0D_BEC9_3100296DDB1B_.wvu.Cols" localSheetId="0" hidden="1">'(1) Planeación'!$D:$D,'(1) Planeación'!$F:$F,'(1) Planeación'!$K:$M,'(1) Planeación'!$Q:$Q,'(1) Planeación'!$S:$T,'(1) Planeación'!$V:$X</definedName>
    <definedName name="Z_E51A7B7A_B72C_4D0D_BEC9_3100296DDB1B_.wvu.Cols" localSheetId="9" hidden="1">'(10) Contabilidad'!$D:$D,'(10) Contabilidad'!$F:$F,'(10) Contabilidad'!$K:$M,'(10) Contabilidad'!$Q:$Q,'(10) Contabilidad'!$S:$T,'(10) Contabilidad'!$V:$X</definedName>
    <definedName name="Z_E51A7B7A_B72C_4D0D_BEC9_3100296DDB1B_.wvu.Cols" localSheetId="10" hidden="1">'(11) Presupuesto'!$D:$D,'(11) Presupuesto'!$F:$F,'(11) Presupuesto'!$K:$M,'(11) Presupuesto'!$Q:$Q,'(11) Presupuesto'!$S:$T,'(11) Presupuesto'!$V:$X</definedName>
    <definedName name="Z_E51A7B7A_B72C_4D0D_BEC9_3100296DDB1B_.wvu.Cols" localSheetId="1" hidden="1">'(2) Control Interno'!$D:$D,'(2) Control Interno'!$F:$F,'(2) Control Interno'!$K:$M,'(2) Control Interno'!$Q:$Q,'(2) Control Interno'!$S:$T,'(2) Control Interno'!$V:$X</definedName>
    <definedName name="Z_E51A7B7A_B72C_4D0D_BEC9_3100296DDB1B_.wvu.Cols" localSheetId="2" hidden="1">'(3) Juridica'!$D:$D,'(3) Juridica'!$F:$F,'(3) Juridica'!$K:$M,'(3) Juridica'!$Q:$Q,'(3) Juridica'!$S:$T,'(3) Juridica'!$V:$X</definedName>
    <definedName name="Z_E51A7B7A_B72C_4D0D_BEC9_3100296DDB1B_.wvu.Cols" localSheetId="3" hidden="1">'(4) Contratación'!$D:$D,'(4) Contratación'!$F:$F,'(4) Contratación'!$K:$M,'(4) Contratación'!$Q:$Q,'(4) Contratación'!$S:$T,'(4) Contratación'!$V:$X</definedName>
    <definedName name="Z_E51A7B7A_B72C_4D0D_BEC9_3100296DDB1B_.wvu.Cols" localSheetId="4" hidden="1">'(5) Talento Humano'!$D:$D,'(5) Talento Humano'!$F:$F,'(5) Talento Humano'!$K:$M,'(5) Talento Humano'!$Q:$Q,'(5) Talento Humano'!$S:$T,'(5) Talento Humano'!$V:$X</definedName>
    <definedName name="Z_E51A7B7A_B72C_4D0D_BEC9_3100296DDB1B_.wvu.Cols" localSheetId="5" hidden="1">'(6) Seguridad y Salud T'!$D:$D,'(6) Seguridad y Salud T'!$F:$F,'(6) Seguridad y Salud T'!$K:$M,'(6) Seguridad y Salud T'!$Q:$Q,'(6) Seguridad y Salud T'!$S:$T,'(6) Seguridad y Salud T'!$V:$X</definedName>
    <definedName name="Z_E51A7B7A_B72C_4D0D_BEC9_3100296DDB1B_.wvu.Cols" localSheetId="14" hidden="1">Resumen!$Q:$AE,Resumen!$AH:$AX</definedName>
    <definedName name="Z_E51A7B7A_B72C_4D0D_BEC9_3100296DDB1B_.wvu.PrintArea" localSheetId="9" hidden="1">'(10) Contabilidad'!$A$1:$V$11</definedName>
    <definedName name="Z_E51A7B7A_B72C_4D0D_BEC9_3100296DDB1B_.wvu.PrintArea" localSheetId="10" hidden="1">'(11) Presupuesto'!$A$1:$V$10</definedName>
    <definedName name="Z_E51A7B7A_B72C_4D0D_BEC9_3100296DDB1B_.wvu.PrintArea" localSheetId="11" hidden="1">'(12) Tesorería'!$A$1:$V$12</definedName>
    <definedName name="Z_E51A7B7A_B72C_4D0D_BEC9_3100296DDB1B_.wvu.PrintArea" localSheetId="12" hidden="1">'(13) Almacén'!$A$1:$V$11</definedName>
    <definedName name="Z_E51A7B7A_B72C_4D0D_BEC9_3100296DDB1B_.wvu.PrintArea" localSheetId="1" hidden="1">'(2) Control Interno'!$A$1:$V$17</definedName>
    <definedName name="Z_E51A7B7A_B72C_4D0D_BEC9_3100296DDB1B_.wvu.PrintArea" localSheetId="2" hidden="1">'(3) Juridica'!$A$1:$V$13</definedName>
    <definedName name="Z_E51A7B7A_B72C_4D0D_BEC9_3100296DDB1B_.wvu.PrintArea" localSheetId="3" hidden="1">'(4) Contratación'!$A$1:$V$11</definedName>
    <definedName name="Z_E51A7B7A_B72C_4D0D_BEC9_3100296DDB1B_.wvu.PrintArea" localSheetId="4" hidden="1">'(5) Talento Humano'!$A$1:$V$12</definedName>
    <definedName name="Z_E51A7B7A_B72C_4D0D_BEC9_3100296DDB1B_.wvu.PrintArea" localSheetId="5" hidden="1">'(6) Seguridad y Salud T'!$A$1:$V$11</definedName>
    <definedName name="Z_E51A7B7A_B72C_4D0D_BEC9_3100296DDB1B_.wvu.PrintArea" localSheetId="6" hidden="1">'(7) Sistemas'!$A$1:$V$12</definedName>
    <definedName name="Z_E51A7B7A_B72C_4D0D_BEC9_3100296DDB1B_.wvu.PrintArea" localSheetId="7" hidden="1">'(8) Archivo Central'!$A$1:$V$11</definedName>
    <definedName name="Z_E51A7B7A_B72C_4D0D_BEC9_3100296DDB1B_.wvu.PrintArea" localSheetId="8" hidden="1">'(9) Atencion Usuario'!$A$1:$V$11</definedName>
    <definedName name="Z_E51A7B7A_B72C_4D0D_BEC9_3100296DDB1B_.wvu.PrintArea" localSheetId="13" hidden="1">'Evaluación de Controles'!$B$1:$Y$49</definedName>
    <definedName name="Z_E51A7B7A_B72C_4D0D_BEC9_3100296DDB1B_.wvu.PrintArea" localSheetId="15" hidden="1">Evolución!$K$1:$Q$10</definedName>
    <definedName name="Z_E51A7B7A_B72C_4D0D_BEC9_3100296DDB1B_.wvu.PrintArea" localSheetId="17" hidden="1">Impactos!$A$1:$G$12</definedName>
    <definedName name="Z_E51A7B7A_B72C_4D0D_BEC9_3100296DDB1B_.wvu.PrintArea" localSheetId="14" hidden="1">Resumen!$A$1:$O$30</definedName>
    <definedName name="Z_E51A7B7A_B72C_4D0D_BEC9_3100296DDB1B_.wvu.PrintTitles" localSheetId="9" hidden="1">'(10) Contabilidad'!$7:$8</definedName>
    <definedName name="Z_E51A7B7A_B72C_4D0D_BEC9_3100296DDB1B_.wvu.PrintTitles" localSheetId="10" hidden="1">'(11) Presupuesto'!$7:$8</definedName>
    <definedName name="Z_E51A7B7A_B72C_4D0D_BEC9_3100296DDB1B_.wvu.PrintTitles" localSheetId="11" hidden="1">'(12) Tesorería'!$7:$8</definedName>
    <definedName name="Z_E51A7B7A_B72C_4D0D_BEC9_3100296DDB1B_.wvu.PrintTitles" localSheetId="1" hidden="1">'(2) Control Interno'!$7:$8</definedName>
    <definedName name="Z_E51A7B7A_B72C_4D0D_BEC9_3100296DDB1B_.wvu.PrintTitles" localSheetId="2" hidden="1">'(3) Juridica'!$7:$8</definedName>
    <definedName name="Z_E51A7B7A_B72C_4D0D_BEC9_3100296DDB1B_.wvu.PrintTitles" localSheetId="4" hidden="1">'(5) Talento Humano'!$7:$8</definedName>
    <definedName name="Z_E51A7B7A_B72C_4D0D_BEC9_3100296DDB1B_.wvu.PrintTitles" localSheetId="5" hidden="1">'(6) Seguridad y Salud T'!$7:$8</definedName>
    <definedName name="Z_E51A7B7A_B72C_4D0D_BEC9_3100296DDB1B_.wvu.PrintTitles" localSheetId="6" hidden="1">'(7) Sistemas'!$7:$8</definedName>
    <definedName name="Z_E51A7B7A_B72C_4D0D_BEC9_3100296DDB1B_.wvu.PrintTitles" localSheetId="7" hidden="1">'(8) Archivo Central'!$7:$8</definedName>
    <definedName name="Z_E51A7B7A_B72C_4D0D_BEC9_3100296DDB1B_.wvu.PrintTitles" localSheetId="13" hidden="1">'Evaluación de Controles'!$1:$3</definedName>
    <definedName name="Z_F7D68F61_F89A_4541_9A78_C25C58CA23E3_.wvu.Cols" localSheetId="0" hidden="1">'(1) Planeación'!$D:$D,'(1) Planeación'!$F:$F,'(1) Planeación'!$K:$M,'(1) Planeación'!$Q:$Q,'(1) Planeación'!$S:$T,'(1) Planeación'!$V:$X</definedName>
    <definedName name="Z_F7D68F61_F89A_4541_9A78_C25C58CA23E3_.wvu.Cols" localSheetId="14" hidden="1">Resumen!$Q:$AE,Resumen!$AH:$AX</definedName>
    <definedName name="Z_F7D68F61_F89A_4541_9A78_C25C58CA23E3_.wvu.PrintArea" localSheetId="9" hidden="1">'(10) Contabilidad'!$A$1:$V$11</definedName>
    <definedName name="Z_F7D68F61_F89A_4541_9A78_C25C58CA23E3_.wvu.PrintArea" localSheetId="10" hidden="1">'(11) Presupuesto'!$A$1:$V$10</definedName>
    <definedName name="Z_F7D68F61_F89A_4541_9A78_C25C58CA23E3_.wvu.PrintArea" localSheetId="11" hidden="1">'(12) Tesorería'!$A$1:$V$12</definedName>
    <definedName name="Z_F7D68F61_F89A_4541_9A78_C25C58CA23E3_.wvu.PrintArea" localSheetId="12" hidden="1">'(13) Almacén'!$A$1:$V$11</definedName>
    <definedName name="Z_F7D68F61_F89A_4541_9A78_C25C58CA23E3_.wvu.PrintArea" localSheetId="1" hidden="1">'(2) Control Interno'!$A$1:$V$12</definedName>
    <definedName name="Z_F7D68F61_F89A_4541_9A78_C25C58CA23E3_.wvu.PrintArea" localSheetId="2" hidden="1">'(3) Juridica'!$A$1:$V$13</definedName>
    <definedName name="Z_F7D68F61_F89A_4541_9A78_C25C58CA23E3_.wvu.PrintArea" localSheetId="3" hidden="1">'(4) Contratación'!$A$1:$V$11</definedName>
    <definedName name="Z_F7D68F61_F89A_4541_9A78_C25C58CA23E3_.wvu.PrintArea" localSheetId="4" hidden="1">'(5) Talento Humano'!$A$1:$V$12</definedName>
    <definedName name="Z_F7D68F61_F89A_4541_9A78_C25C58CA23E3_.wvu.PrintArea" localSheetId="5" hidden="1">'(6) Seguridad y Salud T'!$A$1:$V$11</definedName>
    <definedName name="Z_F7D68F61_F89A_4541_9A78_C25C58CA23E3_.wvu.PrintArea" localSheetId="6" hidden="1">'(7) Sistemas'!$A$1:$V$12</definedName>
    <definedName name="Z_F7D68F61_F89A_4541_9A78_C25C58CA23E3_.wvu.PrintArea" localSheetId="7" hidden="1">'(8) Archivo Central'!$A$1:$V$11</definedName>
    <definedName name="Z_F7D68F61_F89A_4541_9A78_C25C58CA23E3_.wvu.PrintArea" localSheetId="8" hidden="1">'(9) Atencion Usuario'!$A$1:$V$11</definedName>
    <definedName name="Z_F7D68F61_F89A_4541_9A78_C25C58CA23E3_.wvu.PrintArea" localSheetId="13" hidden="1">'Evaluación de Controles'!$B$1:$Y$49</definedName>
    <definedName name="Z_F7D68F61_F89A_4541_9A78_C25C58CA23E3_.wvu.PrintArea" localSheetId="15" hidden="1">Evolución!$K$1:$Q$10</definedName>
    <definedName name="Z_F7D68F61_F89A_4541_9A78_C25C58CA23E3_.wvu.PrintArea" localSheetId="17" hidden="1">Impactos!$A$1:$G$12</definedName>
    <definedName name="Z_F7D68F61_F89A_4541_9A78_C25C58CA23E3_.wvu.PrintArea" localSheetId="14" hidden="1">Resumen!$A$1:$O$30</definedName>
    <definedName name="Z_F7D68F61_F89A_4541_9A78_C25C58CA23E3_.wvu.PrintTitles" localSheetId="9" hidden="1">'(10) Contabilidad'!$7:$8</definedName>
    <definedName name="Z_F7D68F61_F89A_4541_9A78_C25C58CA23E3_.wvu.PrintTitles" localSheetId="10" hidden="1">'(11) Presupuesto'!$7:$8</definedName>
    <definedName name="Z_F7D68F61_F89A_4541_9A78_C25C58CA23E3_.wvu.PrintTitles" localSheetId="11" hidden="1">'(12) Tesorería'!$7:$8</definedName>
    <definedName name="Z_F7D68F61_F89A_4541_9A78_C25C58CA23E3_.wvu.PrintTitles" localSheetId="1" hidden="1">'(2) Control Interno'!$7:$8</definedName>
    <definedName name="Z_F7D68F61_F89A_4541_9A78_C25C58CA23E3_.wvu.PrintTitles" localSheetId="2" hidden="1">'(3) Juridica'!$7:$8</definedName>
    <definedName name="Z_F7D68F61_F89A_4541_9A78_C25C58CA23E3_.wvu.PrintTitles" localSheetId="4" hidden="1">'(5) Talento Humano'!$7:$8</definedName>
    <definedName name="Z_F7D68F61_F89A_4541_9A78_C25C58CA23E3_.wvu.PrintTitles" localSheetId="5" hidden="1">'(6) Seguridad y Salud T'!$7:$8</definedName>
    <definedName name="Z_F7D68F61_F89A_4541_9A78_C25C58CA23E3_.wvu.PrintTitles" localSheetId="6" hidden="1">'(7) Sistemas'!$7:$8</definedName>
    <definedName name="Z_F7D68F61_F89A_4541_9A78_C25C58CA23E3_.wvu.PrintTitles" localSheetId="7" hidden="1">'(8) Archivo Central'!$7:$8</definedName>
    <definedName name="Z_F7D68F61_F89A_4541_9A78_C25C58CA23E3_.wvu.PrintTitles" localSheetId="13" hidden="1">'Evaluación de Controles'!$1:$3</definedName>
  </definedNames>
  <calcPr calcId="152511"/>
  <customWorkbookViews>
    <customWorkbookView name="mapa_20" guid="{97D65C1E-976A-4956-97FC-0E8188ABCFAA}" maximized="1" xWindow="-8" yWindow="-8" windowWidth="1382" windowHeight="744" tabRatio="961" activeSheetId="31"/>
    <customWorkbookView name="mapa_19" guid="{ADD38025-F4B2-44E2-9D06-07A9BF0F3A51}" maximized="1" xWindow="-8" yWindow="-8" windowWidth="1382" windowHeight="744" tabRatio="961" activeSheetId="28"/>
    <customWorkbookView name="mapa_14" guid="{AF3BF2A1-5C19-43AE-A08B-3E418E8AE543}" maximized="1" xWindow="-8" yWindow="-8" windowWidth="1382" windowHeight="744" tabRatio="961" activeSheetId="13"/>
    <customWorkbookView name="mapa_13" guid="{CC42E740-ADA2-4B3E-AB77-9BBCCE9EC444}" maximized="1" xWindow="-8" yWindow="-8" windowWidth="1382" windowHeight="744" tabRatio="961" activeSheetId="5"/>
    <customWorkbookView name="mapa_12" guid="{DC041AD4-35AB-4F1B-9F3D-F08C88A9A16C}" maximized="1" xWindow="-8" yWindow="-8" windowWidth="1382" windowHeight="744" tabRatio="961" activeSheetId="12"/>
    <customWorkbookView name="mapa_11" guid="{C9A17BF0-2451-44C4-898F-CFB8403323EA}" maximized="1" xWindow="-8" yWindow="-8" windowWidth="1382" windowHeight="744" tabRatio="961" activeSheetId="2"/>
    <customWorkbookView name="mapa_10" guid="{E51A7B7A-B72C-4D0D-BEC9-3100296DDB1B}" maximized="1" xWindow="-8" yWindow="-8" windowWidth="1382" windowHeight="744" tabRatio="961" activeSheetId="16"/>
    <customWorkbookView name="mapa_09" guid="{D674221F-3F50-45D7-B99E-107AE99970DE}" maximized="1" xWindow="-8" yWindow="-8" windowWidth="1382" windowHeight="744" tabRatio="961" activeSheetId="1"/>
    <customWorkbookView name="mapa_08" guid="{C8C25E0F-313C-40E1-BC27-B55128053FAD}" maximized="1" xWindow="-8" yWindow="-8" windowWidth="1382" windowHeight="744" tabRatio="961" activeSheetId="3"/>
    <customWorkbookView name="mapa_07" guid="{31578BE1-199E-4DDD-BD28-180CDA7042A3}" maximized="1" xWindow="-8" yWindow="-8" windowWidth="1382" windowHeight="744" tabRatio="961" activeSheetId="20"/>
    <customWorkbookView name="mapa_06" guid="{915A0EBC-A358-405B-93F7-90752DA34B9F}" maximized="1" xWindow="-8" yWindow="-8" windowWidth="1382" windowHeight="744" tabRatio="961" activeSheetId="11"/>
    <customWorkbookView name="mapa_05" guid="{B74BB35E-E214-422E-BB39-6D168553F4C5}" maximized="1" xWindow="-8" yWindow="-8" windowWidth="1382" windowHeight="744" tabRatio="961" activeSheetId="15"/>
    <customWorkbookView name="mapa_04" guid="{C9A812A3-B23E-4057-8694-158B0DEE8D06}" maximized="1" xWindow="-8" yWindow="-8" windowWidth="1382" windowHeight="744" tabRatio="961" activeSheetId="9"/>
    <customWorkbookView name="mapa_03" guid="{D504B807-AE7E-4042-848D-21D8E9CBBAC1}" maximized="1" xWindow="-8" yWindow="-8" windowWidth="1382" windowHeight="744" tabRatio="961" activeSheetId="17"/>
    <customWorkbookView name="Mapa_01" guid="{4890415D-ABA4-4363-9A7D-9DAD39F08A9F}" maximized="1" xWindow="-8" yWindow="-8" windowWidth="1382" windowHeight="744" tabRatio="961" activeSheetId="19"/>
    <customWorkbookView name="Mapa_02" guid="{F7D68F61-F89A-4541-9A78-C25C58CA23E3}" maximized="1" xWindow="-8" yWindow="-8" windowWidth="1382" windowHeight="744" tabRatio="961" activeSheetId="18"/>
    <customWorkbookView name="mapa_15" guid="{D8BB7E15-0E8F-45FC-AD1A-6D8C295A087C}" maximized="1" xWindow="-8" yWindow="-8" windowWidth="1382" windowHeight="744" tabRatio="961" activeSheetId="14"/>
    <customWorkbookView name="mapa_16" guid="{42BB51DB-DC3E-4DA5-9499-5574EB19780E}" maximized="1" xWindow="-8" yWindow="-8" windowWidth="1382" windowHeight="744" tabRatio="961" activeSheetId="10"/>
    <customWorkbookView name="mapa_17" guid="{B83C9EB8-C964-4489-98C8-19C81BFAE010}" maximized="1" xWindow="-8" yWindow="-8" windowWidth="1382" windowHeight="744" tabRatio="961" activeSheetId="6"/>
  </customWorkbookViews>
</workbook>
</file>

<file path=xl/calcChain.xml><?xml version="1.0" encoding="utf-8"?>
<calcChain xmlns="http://schemas.openxmlformats.org/spreadsheetml/2006/main">
  <c r="Y11" i="15"/>
  <c r="Y10"/>
  <c r="Y9"/>
  <c r="Y13" i="9"/>
  <c r="Y12"/>
  <c r="Y11"/>
  <c r="Y9"/>
  <c r="Y12" i="17" l="1"/>
  <c r="Y11" i="6" l="1"/>
  <c r="Y10"/>
  <c r="Y10" i="13"/>
  <c r="Y9"/>
  <c r="Y11" i="5"/>
  <c r="Y10"/>
  <c r="Y11" i="11"/>
  <c r="Y10"/>
  <c r="W10" i="3" l="1"/>
  <c r="W9"/>
  <c r="W9" i="14" l="1"/>
  <c r="W11" i="1" l="1"/>
  <c r="W10"/>
  <c r="W11" i="6" l="1"/>
  <c r="W10"/>
  <c r="W9"/>
  <c r="W11" i="20" l="1"/>
  <c r="W9"/>
  <c r="W12" i="13"/>
  <c r="W10"/>
  <c r="W9" l="1"/>
  <c r="W11"/>
  <c r="W11" i="11" l="1"/>
  <c r="W10"/>
  <c r="W9"/>
  <c r="W11" i="5" l="1"/>
  <c r="W10"/>
  <c r="W12" i="17" l="1"/>
  <c r="L12" i="5" l="1"/>
  <c r="O12"/>
  <c r="L11"/>
  <c r="O11"/>
  <c r="L10"/>
  <c r="O10"/>
  <c r="I12"/>
  <c r="L10" i="14" l="1"/>
  <c r="I10"/>
  <c r="D2" i="26" l="1"/>
  <c r="I9" i="9"/>
  <c r="L9"/>
  <c r="I10"/>
  <c r="L10"/>
  <c r="I11"/>
  <c r="L11"/>
  <c r="I12"/>
  <c r="L12"/>
  <c r="I13"/>
  <c r="L13"/>
  <c r="L10" i="17" l="1"/>
  <c r="X4" i="33" l="1"/>
  <c r="X5"/>
  <c r="X6"/>
  <c r="X7"/>
  <c r="L9" i="19" l="1"/>
  <c r="Z19" i="21" l="1"/>
  <c r="AA19"/>
  <c r="AB19"/>
  <c r="AC19"/>
  <c r="Y19"/>
  <c r="AC7"/>
  <c r="AC8"/>
  <c r="AC9"/>
  <c r="AC10"/>
  <c r="AC11"/>
  <c r="AC12"/>
  <c r="AC13"/>
  <c r="AC14"/>
  <c r="AC15"/>
  <c r="AC16"/>
  <c r="AC17"/>
  <c r="AC6"/>
  <c r="AC5"/>
  <c r="T19"/>
  <c r="U19"/>
  <c r="V19"/>
  <c r="W19"/>
  <c r="S19"/>
  <c r="W6"/>
  <c r="W7"/>
  <c r="W8"/>
  <c r="W9"/>
  <c r="W10"/>
  <c r="W11"/>
  <c r="W12"/>
  <c r="W13"/>
  <c r="W14"/>
  <c r="W15"/>
  <c r="W16"/>
  <c r="W17"/>
  <c r="W5"/>
  <c r="AY10"/>
  <c r="AY9"/>
  <c r="AY8"/>
  <c r="AY7"/>
  <c r="AY6"/>
  <c r="AY5"/>
  <c r="X8" i="33"/>
  <c r="M9" i="17" s="1"/>
  <c r="L9"/>
  <c r="O9" i="5" l="1"/>
  <c r="O10" i="1"/>
  <c r="O9" i="3"/>
  <c r="O10" i="20"/>
  <c r="O11"/>
  <c r="O9"/>
  <c r="O10" i="11"/>
  <c r="O9"/>
  <c r="O10" i="15"/>
  <c r="O11"/>
  <c r="O9"/>
  <c r="O10" i="17" l="1"/>
  <c r="L12" i="13" l="1"/>
  <c r="I12"/>
  <c r="X30" i="33"/>
  <c r="M12" i="13" s="1"/>
  <c r="O12" l="1"/>
  <c r="N12"/>
  <c r="P12" l="1"/>
  <c r="L10" i="28" l="1"/>
  <c r="L11"/>
  <c r="L9"/>
  <c r="L10" i="6"/>
  <c r="L11"/>
  <c r="L9"/>
  <c r="L11" i="14"/>
  <c r="L9"/>
  <c r="L10" i="13"/>
  <c r="L11"/>
  <c r="L9"/>
  <c r="L9" i="5"/>
  <c r="L10" i="1"/>
  <c r="L11"/>
  <c r="L9"/>
  <c r="L10" i="3"/>
  <c r="L9"/>
  <c r="L10" i="20"/>
  <c r="L11"/>
  <c r="L9"/>
  <c r="L10" i="11"/>
  <c r="L11"/>
  <c r="L12"/>
  <c r="L9"/>
  <c r="L10" i="15"/>
  <c r="L11"/>
  <c r="L9"/>
  <c r="L11" i="17"/>
  <c r="L12"/>
  <c r="X34" i="33" l="1"/>
  <c r="M9" i="28" s="1"/>
  <c r="X35" i="33"/>
  <c r="M10" i="28" s="1"/>
  <c r="O9" l="1"/>
  <c r="N9"/>
  <c r="O10"/>
  <c r="N10"/>
  <c r="X47" i="33"/>
  <c r="M10" i="6" s="1"/>
  <c r="X46" i="33"/>
  <c r="M9" i="6" s="1"/>
  <c r="X36" i="33"/>
  <c r="M11" i="28" s="1"/>
  <c r="X48" i="33"/>
  <c r="M11" i="6" s="1"/>
  <c r="X39" i="33"/>
  <c r="M11" i="1" s="1"/>
  <c r="X38" i="33"/>
  <c r="M10" i="1" s="1"/>
  <c r="N10" s="1"/>
  <c r="X37" i="33"/>
  <c r="M9" i="1" s="1"/>
  <c r="X41" i="33"/>
  <c r="M10" i="3" s="1"/>
  <c r="X40" i="33"/>
  <c r="M9" i="3" s="1"/>
  <c r="N9" s="1"/>
  <c r="X45" i="33"/>
  <c r="M12" i="5" s="1"/>
  <c r="N12" s="1"/>
  <c r="P12" s="1"/>
  <c r="X44" i="33"/>
  <c r="M11" i="5" s="1"/>
  <c r="N11" s="1"/>
  <c r="P11" s="1"/>
  <c r="X43" i="33"/>
  <c r="M10" i="5" s="1"/>
  <c r="N10" s="1"/>
  <c r="P10" s="1"/>
  <c r="X42" i="33"/>
  <c r="X29"/>
  <c r="M11" i="13" s="1"/>
  <c r="X28" i="33"/>
  <c r="M10" i="13" s="1"/>
  <c r="X27" i="33"/>
  <c r="M9" i="13" s="1"/>
  <c r="X32" i="33"/>
  <c r="M10" i="14" s="1"/>
  <c r="X31" i="33"/>
  <c r="M9" i="14" s="1"/>
  <c r="X33" i="33"/>
  <c r="M11" i="14" s="1"/>
  <c r="X11" i="33"/>
  <c r="M12" i="17" s="1"/>
  <c r="N12" s="1"/>
  <c r="X10" i="33"/>
  <c r="M11" i="17" s="1"/>
  <c r="N11" s="1"/>
  <c r="X9" i="33"/>
  <c r="M10" i="17" s="1"/>
  <c r="N10" s="1"/>
  <c r="N9"/>
  <c r="X16" i="33"/>
  <c r="M13" i="9" s="1"/>
  <c r="X15" i="33"/>
  <c r="M12" i="9" s="1"/>
  <c r="X14" i="33"/>
  <c r="M11" i="9" s="1"/>
  <c r="X13" i="33"/>
  <c r="M10" i="9" s="1"/>
  <c r="X12" i="33"/>
  <c r="M9" i="9" s="1"/>
  <c r="X23" i="33"/>
  <c r="M12" i="11" s="1"/>
  <c r="X22" i="33"/>
  <c r="M11" i="11" s="1"/>
  <c r="X21" i="33"/>
  <c r="M10" i="11" s="1"/>
  <c r="N10" s="1"/>
  <c r="X20" i="33"/>
  <c r="M9" i="11" s="1"/>
  <c r="N9" s="1"/>
  <c r="X19" i="33"/>
  <c r="X18"/>
  <c r="X17"/>
  <c r="X24"/>
  <c r="M9" i="20" s="1"/>
  <c r="N9" s="1"/>
  <c r="X26" i="33"/>
  <c r="M11" i="20" s="1"/>
  <c r="N11" s="1"/>
  <c r="X25" i="33"/>
  <c r="M10" i="20" s="1"/>
  <c r="N10" s="1"/>
  <c r="M10" i="19"/>
  <c r="M11"/>
  <c r="M12"/>
  <c r="M9"/>
  <c r="N11" i="1" l="1"/>
  <c r="O11"/>
  <c r="O9"/>
  <c r="N9"/>
  <c r="O10" i="3"/>
  <c r="N10"/>
  <c r="O12" i="11"/>
  <c r="N12"/>
  <c r="N11"/>
  <c r="O11"/>
  <c r="O11" i="13"/>
  <c r="N11"/>
  <c r="O10" i="14"/>
  <c r="N10"/>
  <c r="M11" i="15"/>
  <c r="N11" s="1"/>
  <c r="M10"/>
  <c r="N10" s="1"/>
  <c r="M9"/>
  <c r="N9" s="1"/>
  <c r="O10" i="9"/>
  <c r="N10"/>
  <c r="O12"/>
  <c r="N12"/>
  <c r="O9"/>
  <c r="N9"/>
  <c r="O11"/>
  <c r="N11"/>
  <c r="O13"/>
  <c r="N13"/>
  <c r="N12" i="19"/>
  <c r="O12"/>
  <c r="N11"/>
  <c r="O11"/>
  <c r="N10"/>
  <c r="O10"/>
  <c r="N9"/>
  <c r="O9"/>
  <c r="O11" i="14"/>
  <c r="N11"/>
  <c r="O10" i="13"/>
  <c r="N10"/>
  <c r="O11" i="6"/>
  <c r="N11"/>
  <c r="N11" i="28"/>
  <c r="O11"/>
  <c r="O10" i="6"/>
  <c r="N10"/>
  <c r="O9" i="14"/>
  <c r="N9"/>
  <c r="O9" i="13"/>
  <c r="N9"/>
  <c r="O9" i="6"/>
  <c r="N9"/>
  <c r="O9" i="17"/>
  <c r="O12"/>
  <c r="O11"/>
  <c r="M9" i="5"/>
  <c r="N9" s="1"/>
  <c r="I15" i="28"/>
  <c r="E17" i="21" s="1"/>
  <c r="P16" i="28"/>
  <c r="L17" i="21" s="1"/>
  <c r="I9" i="13"/>
  <c r="I10"/>
  <c r="I12" i="19"/>
  <c r="I11"/>
  <c r="P10" i="14" l="1"/>
  <c r="P13" i="9"/>
  <c r="P11"/>
  <c r="P9"/>
  <c r="P12"/>
  <c r="P10"/>
  <c r="I13" i="28"/>
  <c r="C17" i="21" s="1"/>
  <c r="I16" i="28"/>
  <c r="F17" i="21" s="1"/>
  <c r="H17" s="1"/>
  <c r="P13" i="28"/>
  <c r="I17" i="21" s="1"/>
  <c r="P15" i="28"/>
  <c r="K17" i="21" s="1"/>
  <c r="N17" s="1"/>
  <c r="I14" i="28"/>
  <c r="D17" i="21" s="1"/>
  <c r="P14" i="28"/>
  <c r="J17" i="21" s="1"/>
  <c r="AY11"/>
  <c r="AZ6" l="1"/>
  <c r="AZ5"/>
  <c r="G17"/>
  <c r="O17"/>
  <c r="M17"/>
  <c r="AZ9"/>
  <c r="AZ8"/>
  <c r="AZ7"/>
  <c r="AZ10"/>
  <c r="P12" i="19" l="1"/>
  <c r="P11"/>
  <c r="E2" i="26" l="1"/>
  <c r="F2"/>
  <c r="G2"/>
  <c r="H2"/>
  <c r="D3"/>
  <c r="E3"/>
  <c r="F3"/>
  <c r="G3"/>
  <c r="H3"/>
  <c r="D4"/>
  <c r="E4"/>
  <c r="F4"/>
  <c r="G4"/>
  <c r="H4"/>
  <c r="D5"/>
  <c r="E5"/>
  <c r="F5"/>
  <c r="G5"/>
  <c r="H5"/>
  <c r="D6"/>
  <c r="E6"/>
  <c r="F6"/>
  <c r="G6"/>
  <c r="H6"/>
  <c r="P11" i="20" l="1"/>
  <c r="I11"/>
  <c r="P10"/>
  <c r="I10"/>
  <c r="P9"/>
  <c r="I9"/>
  <c r="P10" i="19"/>
  <c r="I10"/>
  <c r="P9"/>
  <c r="I9"/>
  <c r="I14" s="1"/>
  <c r="P12" i="17"/>
  <c r="I12"/>
  <c r="P11"/>
  <c r="I11"/>
  <c r="P10"/>
  <c r="I10"/>
  <c r="P9"/>
  <c r="I9"/>
  <c r="P11" i="15"/>
  <c r="I11"/>
  <c r="P10"/>
  <c r="I10"/>
  <c r="P9"/>
  <c r="I9"/>
  <c r="P11" i="14"/>
  <c r="I11"/>
  <c r="P9"/>
  <c r="I9"/>
  <c r="P11" i="13"/>
  <c r="I11"/>
  <c r="P10"/>
  <c r="P9"/>
  <c r="P12" i="11"/>
  <c r="I12"/>
  <c r="P11"/>
  <c r="I11"/>
  <c r="P10"/>
  <c r="I10"/>
  <c r="P9"/>
  <c r="I9"/>
  <c r="P11" i="6"/>
  <c r="I11"/>
  <c r="P10"/>
  <c r="I10"/>
  <c r="P9"/>
  <c r="I9"/>
  <c r="I11" i="5"/>
  <c r="I10"/>
  <c r="P9"/>
  <c r="I9"/>
  <c r="I16" i="20" l="1"/>
  <c r="F10" i="21" s="1"/>
  <c r="I14" i="15"/>
  <c r="I13"/>
  <c r="C8" i="21" s="1"/>
  <c r="I16" i="15"/>
  <c r="F8" i="21" s="1"/>
  <c r="I15" i="15"/>
  <c r="E8" i="21" s="1"/>
  <c r="P16" i="15"/>
  <c r="L8" i="21" s="1"/>
  <c r="P15" i="15"/>
  <c r="K8" i="21" s="1"/>
  <c r="P14" i="15"/>
  <c r="J8" i="21" s="1"/>
  <c r="P13" i="15"/>
  <c r="I8" i="21" s="1"/>
  <c r="P17" i="19"/>
  <c r="L5" i="21" s="1"/>
  <c r="P14" i="19"/>
  <c r="I5" i="21" s="1"/>
  <c r="P16" i="19"/>
  <c r="K5" i="21" s="1"/>
  <c r="P15" i="19"/>
  <c r="J5" i="21" s="1"/>
  <c r="I17" i="19"/>
  <c r="F5" i="21" s="1"/>
  <c r="I16" i="19"/>
  <c r="E5" i="21" s="1"/>
  <c r="C5"/>
  <c r="I15" i="19"/>
  <c r="D5" i="21" s="1"/>
  <c r="P16" i="20"/>
  <c r="L10" i="21" s="1"/>
  <c r="P16" i="6"/>
  <c r="I17" i="5"/>
  <c r="F13" i="21" s="1"/>
  <c r="P15" i="9"/>
  <c r="I7" i="21" s="1"/>
  <c r="P16" i="11"/>
  <c r="K9" i="21" s="1"/>
  <c r="P17" i="13"/>
  <c r="L15" i="21" s="1"/>
  <c r="P16" i="14"/>
  <c r="L16" i="21" s="1"/>
  <c r="P17" i="17"/>
  <c r="L6" i="21" s="1"/>
  <c r="P17" i="5"/>
  <c r="L13" i="21" s="1"/>
  <c r="I16" i="6"/>
  <c r="I16" i="9"/>
  <c r="D7" i="21" s="1"/>
  <c r="I16" i="11"/>
  <c r="E9" i="21" s="1"/>
  <c r="I17" i="13"/>
  <c r="F15" i="21" s="1"/>
  <c r="I16" i="14"/>
  <c r="F16" i="21" s="1"/>
  <c r="I17" i="17"/>
  <c r="F6" i="21" s="1"/>
  <c r="I14" i="5"/>
  <c r="C13" i="21" s="1"/>
  <c r="I15" i="5"/>
  <c r="D13" i="21" s="1"/>
  <c r="I16" i="5"/>
  <c r="E13" i="21" s="1"/>
  <c r="P14" i="5"/>
  <c r="I13" i="21" s="1"/>
  <c r="P15" i="5"/>
  <c r="J13" i="21" s="1"/>
  <c r="P16" i="5"/>
  <c r="K13" i="21" s="1"/>
  <c r="I14" i="13"/>
  <c r="C15" i="21" s="1"/>
  <c r="I15" i="13"/>
  <c r="D15" i="21" s="1"/>
  <c r="I16" i="13"/>
  <c r="E15" i="21" s="1"/>
  <c r="P14" i="13"/>
  <c r="I15" i="21" s="1"/>
  <c r="P15" i="13"/>
  <c r="J15" i="21" s="1"/>
  <c r="P16" i="13"/>
  <c r="K15" i="21" s="1"/>
  <c r="I13" i="14"/>
  <c r="C16" i="21" s="1"/>
  <c r="I14" i="14"/>
  <c r="D16" i="21" s="1"/>
  <c r="I15" i="14"/>
  <c r="E16" i="21" s="1"/>
  <c r="I13" i="6"/>
  <c r="I14"/>
  <c r="I15"/>
  <c r="P13"/>
  <c r="P14"/>
  <c r="P15"/>
  <c r="P13" i="14"/>
  <c r="I16" i="21" s="1"/>
  <c r="P14" i="14"/>
  <c r="J16" i="21" s="1"/>
  <c r="P15" i="14"/>
  <c r="K16" i="21" s="1"/>
  <c r="P17" i="11"/>
  <c r="L9" i="21" s="1"/>
  <c r="I17" i="11"/>
  <c r="F9" i="21" s="1"/>
  <c r="P18" i="9"/>
  <c r="L7" i="21" s="1"/>
  <c r="I18" i="9"/>
  <c r="F7" i="21" s="1"/>
  <c r="P17" i="9"/>
  <c r="K7" i="21" s="1"/>
  <c r="I17" i="9"/>
  <c r="E7" i="21" s="1"/>
  <c r="P16" i="9"/>
  <c r="J7" i="21" s="1"/>
  <c r="D8"/>
  <c r="I14" i="11"/>
  <c r="C9" i="21" s="1"/>
  <c r="I15" i="11"/>
  <c r="D9" i="21" s="1"/>
  <c r="P14" i="11"/>
  <c r="I9" i="21" s="1"/>
  <c r="P15" i="11"/>
  <c r="J9" i="21" s="1"/>
  <c r="I13" i="20"/>
  <c r="C10" i="21" s="1"/>
  <c r="I14" i="20"/>
  <c r="D10" i="21" s="1"/>
  <c r="I15" i="20"/>
  <c r="E10" i="21" s="1"/>
  <c r="P13" i="20"/>
  <c r="I10" i="21" s="1"/>
  <c r="P14" i="20"/>
  <c r="J10" i="21" s="1"/>
  <c r="P15" i="20"/>
  <c r="K10" i="21" s="1"/>
  <c r="I14" i="17"/>
  <c r="C6" i="21" s="1"/>
  <c r="I15" i="17"/>
  <c r="D6" i="21" s="1"/>
  <c r="I16" i="17"/>
  <c r="E6" i="21" s="1"/>
  <c r="P14" i="17"/>
  <c r="I6" i="21" s="1"/>
  <c r="P15" i="17"/>
  <c r="J6" i="21" s="1"/>
  <c r="P16" i="17"/>
  <c r="K6" i="21" s="1"/>
  <c r="I15" i="9"/>
  <c r="C7" i="21" s="1"/>
  <c r="P9" i="3"/>
  <c r="P11" i="1"/>
  <c r="P10"/>
  <c r="P9"/>
  <c r="I10"/>
  <c r="I11"/>
  <c r="I9"/>
  <c r="P10" i="3"/>
  <c r="I10"/>
  <c r="I9"/>
  <c r="H5" i="21" l="1"/>
  <c r="G7"/>
  <c r="H7" s="1"/>
  <c r="G9"/>
  <c r="G6"/>
  <c r="G10"/>
  <c r="G8"/>
  <c r="H8" s="1"/>
  <c r="G16"/>
  <c r="H16" s="1"/>
  <c r="G13"/>
  <c r="G15"/>
  <c r="M7"/>
  <c r="N7" s="1"/>
  <c r="I13" i="1"/>
  <c r="C12" i="21" s="1"/>
  <c r="I16" i="1"/>
  <c r="F12" i="21" s="1"/>
  <c r="I15" i="1"/>
  <c r="E12" i="21" s="1"/>
  <c r="I14" i="1"/>
  <c r="D12" i="21" s="1"/>
  <c r="M15"/>
  <c r="N15" s="1"/>
  <c r="M13"/>
  <c r="N13" s="1"/>
  <c r="P16" i="1"/>
  <c r="L12" i="21" s="1"/>
  <c r="P15" i="1"/>
  <c r="K12" i="21" s="1"/>
  <c r="P14" i="1"/>
  <c r="J12" i="21" s="1"/>
  <c r="P13" i="1"/>
  <c r="I12" i="21" s="1"/>
  <c r="M16"/>
  <c r="M8"/>
  <c r="N8" s="1"/>
  <c r="M9"/>
  <c r="N9" s="1"/>
  <c r="M10"/>
  <c r="N10" s="1"/>
  <c r="I13" i="3"/>
  <c r="D11" i="21" s="1"/>
  <c r="I12" i="3"/>
  <c r="C11" i="21" s="1"/>
  <c r="I15" i="3"/>
  <c r="F11" i="21" s="1"/>
  <c r="I14" i="3"/>
  <c r="E11" i="21" s="1"/>
  <c r="P15" i="3"/>
  <c r="L11" i="21" s="1"/>
  <c r="P14" i="3"/>
  <c r="K11" i="21" s="1"/>
  <c r="P13" i="3"/>
  <c r="J11" i="21" s="1"/>
  <c r="P12" i="3"/>
  <c r="I11" i="21" s="1"/>
  <c r="M6"/>
  <c r="N6" s="1"/>
  <c r="G5"/>
  <c r="M5"/>
  <c r="N5" s="1"/>
  <c r="O5" s="1"/>
  <c r="O8" l="1"/>
  <c r="C18"/>
  <c r="G12"/>
  <c r="G11"/>
  <c r="F18"/>
  <c r="L18"/>
  <c r="D18"/>
  <c r="K18"/>
  <c r="I18"/>
  <c r="J18"/>
  <c r="E18"/>
  <c r="M12"/>
  <c r="N12" s="1"/>
  <c r="M11"/>
  <c r="N11" s="1"/>
  <c r="H6"/>
  <c r="O6" s="1"/>
  <c r="H10"/>
  <c r="O10" s="1"/>
  <c r="H9"/>
  <c r="O9" s="1"/>
  <c r="O7"/>
  <c r="H13"/>
  <c r="O13" s="1"/>
  <c r="H15"/>
  <c r="O15" s="1"/>
  <c r="N16"/>
  <c r="O16" s="1"/>
  <c r="G18" l="1"/>
  <c r="H18" s="1"/>
  <c r="M18"/>
  <c r="N18" s="1"/>
  <c r="H12"/>
  <c r="O12" s="1"/>
  <c r="H11"/>
  <c r="O11" s="1"/>
  <c r="O18" l="1"/>
</calcChain>
</file>

<file path=xl/sharedStrings.xml><?xml version="1.0" encoding="utf-8"?>
<sst xmlns="http://schemas.openxmlformats.org/spreadsheetml/2006/main" count="2190" uniqueCount="712">
  <si>
    <t>Proceso:</t>
  </si>
  <si>
    <t>Objetivo del Proceso:</t>
  </si>
  <si>
    <t>CAUSAS</t>
  </si>
  <si>
    <t>RIESGO</t>
  </si>
  <si>
    <t>DESCRIPCIÓN</t>
  </si>
  <si>
    <t>CONSECUENCIAS POTENCIALES</t>
  </si>
  <si>
    <t>Probabilidad</t>
  </si>
  <si>
    <t>Impacto</t>
  </si>
  <si>
    <t>ACCIONES</t>
  </si>
  <si>
    <t>RESPUESTA</t>
  </si>
  <si>
    <t>INDICADOR</t>
  </si>
  <si>
    <t>OPCIÓN DE MANEJO</t>
  </si>
  <si>
    <t>CONTROLES</t>
  </si>
  <si>
    <t>Legal</t>
  </si>
  <si>
    <t>CONTABILIDAD</t>
  </si>
  <si>
    <t>Moderado</t>
  </si>
  <si>
    <t>Financiero</t>
  </si>
  <si>
    <t xml:space="preserve">             MAPA DE RIESGOS INSTITUCIONAL </t>
  </si>
  <si>
    <t>PERIODICIDAD</t>
  </si>
  <si>
    <t>Mensual</t>
  </si>
  <si>
    <t>Trimestral</t>
  </si>
  <si>
    <t>Anual</t>
  </si>
  <si>
    <t xml:space="preserve"> </t>
  </si>
  <si>
    <t>Diario</t>
  </si>
  <si>
    <t>Semanal</t>
  </si>
  <si>
    <t>Zona de Riesgo</t>
  </si>
  <si>
    <t xml:space="preserve">Año: </t>
  </si>
  <si>
    <t>PRESUPUESTO</t>
  </si>
  <si>
    <t>Cumplimiento</t>
  </si>
  <si>
    <t>Tipo de Riesgo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</si>
  <si>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</si>
  <si>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</si>
  <si>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</si>
  <si>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</si>
  <si>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</si>
  <si>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</si>
  <si>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</si>
  <si>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</si>
  <si>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</si>
  <si>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</si>
  <si>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</si>
  <si>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</si>
  <si>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</si>
  <si>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</si>
  <si>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</si>
  <si>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</si>
  <si>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</si>
  <si>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</si>
  <si>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</si>
  <si>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</si>
  <si>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</si>
  <si>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</si>
  <si>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</si>
  <si>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</si>
  <si>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</si>
  <si>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</si>
  <si>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</si>
  <si>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</si>
  <si>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</si>
  <si>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TESORERÍA</t>
  </si>
  <si>
    <t>Efectuar pago a proveedor equivocado</t>
  </si>
  <si>
    <t>Hallazgos de tipo administrativo, incumplimiento de procesos de tesoreria</t>
  </si>
  <si>
    <t>Inconformidad por parte de los proveedores por mora en el pago,por consignación extraviada</t>
  </si>
  <si>
    <t>Verificación del RUT, nombre del proveedor y cuenta a consignar</t>
  </si>
  <si>
    <t>Revisión permanente al momento de efectuar el giro</t>
  </si>
  <si>
    <t>Tesoreria</t>
  </si>
  <si>
    <t>Permanente</t>
  </si>
  <si>
    <t>ALMACÉN</t>
  </si>
  <si>
    <t>Alteraciones en el inventario de la Institución por falencias en el proceso de entrega de bienes y suministros</t>
  </si>
  <si>
    <t>Revisiones periódicas del inventario físico contrastado con el que arroja el sistema</t>
  </si>
  <si>
    <t>Revisión permanente de las existencias</t>
  </si>
  <si>
    <t>Determinar de acuerdo a las revisiones periódicas las inconsistencias encontradas y realizar los seguimientos necesarios para llegar a valores reales</t>
  </si>
  <si>
    <t>JURÍDICA</t>
  </si>
  <si>
    <t>Detrimento patrimonial por pérdida de demandas.</t>
  </si>
  <si>
    <t xml:space="preserve">Asumir completamente el valor de la sentencia, Detrimento patrimonial </t>
  </si>
  <si>
    <t xml:space="preserve"># de asesores Jurídicos con cumplimiento de requisitos. </t>
  </si>
  <si>
    <t>Semestral</t>
  </si>
  <si>
    <t>Talento Humano</t>
  </si>
  <si>
    <t>SISTEMAS</t>
  </si>
  <si>
    <t>Sanciones por parte de los entes de control</t>
  </si>
  <si>
    <t>ARCHIVO</t>
  </si>
  <si>
    <t>Fenomeno Natural (Incendio o Inundación)</t>
  </si>
  <si>
    <t>Perdida de toda la documentación del Archivo Central</t>
  </si>
  <si>
    <t>Consecuencias legales y judiciales para el ordenador del Gasto y para la entidad</t>
  </si>
  <si>
    <t>CONTROL INTERNO</t>
  </si>
  <si>
    <t>Que el Sistema de Control Interno no responda a las expectativass de integración de las distintas dependencias de la Entidad a partir del fomento de la cultura del autocontrol. Trabajo descoordinado entre las diferentes dependencias. Evaluación poco confiable sobre el Sistema de Control Interno</t>
  </si>
  <si>
    <t>Las recomendaciones urgentes no se aplican. No se toman decisiones oportunas. Resultan informes no confiables. Establecimiento de sanciones disciplinarias y/o pecunarias por parte de los entes de control</t>
  </si>
  <si>
    <t>Control Interno</t>
  </si>
  <si>
    <t># de asesorias brindadas/# total de dependencias</t>
  </si>
  <si>
    <t>PLANEACIÓN</t>
  </si>
  <si>
    <t>Coordinador de planeación</t>
  </si>
  <si>
    <t>Coordinador de planeacion</t>
  </si>
  <si>
    <t>Salud Ocupacional</t>
  </si>
  <si>
    <t>Bimestral</t>
  </si>
  <si>
    <t>Confianza e imagen</t>
  </si>
  <si>
    <t>Deficiente cultura de la autoevaluación y el control</t>
  </si>
  <si>
    <t>Premura en el proceso de contratación por necesidades del servicio</t>
  </si>
  <si>
    <t>Baja adherencia a los procedimientos de Almacén</t>
  </si>
  <si>
    <t>Fuerza Mayor</t>
  </si>
  <si>
    <t>Reducir el riesgo</t>
  </si>
  <si>
    <t>Contabilidad</t>
  </si>
  <si>
    <t>Urgencia para el pago debido a compromisos adquiridos con proveedores</t>
  </si>
  <si>
    <t>Deficiencia en mecanismos de verificación</t>
  </si>
  <si>
    <t>Evitar el riesgo</t>
  </si>
  <si>
    <t>Transferir el riesgo</t>
  </si>
  <si>
    <t>Planeación</t>
  </si>
  <si>
    <t>Jurídica</t>
  </si>
  <si>
    <t>Contratación</t>
  </si>
  <si>
    <t>PROCESO:</t>
  </si>
  <si>
    <t>Presupuesto</t>
  </si>
  <si>
    <t>Tesorería</t>
  </si>
  <si>
    <t>Almacén</t>
  </si>
  <si>
    <t>Sistemas</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</si>
  <si>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</si>
  <si>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</si>
  <si>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</si>
  <si>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</si>
  <si>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</si>
  <si>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</si>
  <si>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</si>
  <si>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</si>
  <si>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</si>
  <si>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</si>
  <si>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</si>
  <si>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</si>
  <si>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</si>
  <si>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</si>
  <si>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</si>
  <si>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</si>
  <si>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</si>
  <si>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</si>
  <si>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</si>
  <si>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</si>
  <si>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</si>
  <si>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 xml:space="preserve">Manual de Contratación Institucional no adaptado a mejores prácticas </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</si>
  <si>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</si>
  <si>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</si>
  <si>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</si>
  <si>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</si>
  <si>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</si>
  <si>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</si>
  <si>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</si>
  <si>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</si>
  <si>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</si>
  <si>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</si>
  <si>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</si>
  <si>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</si>
  <si>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</si>
  <si>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</si>
  <si>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Exposición a redes de datos, dispositivos externos, acceso a páginas diferentes a las institucionales</t>
  </si>
  <si>
    <t>EVOLUCIÓN DEL MAPA DE RIESGOS AREA ADMINISTRATIVA</t>
  </si>
  <si>
    <t>Definición y ejecución del Plan de Actividades de la Oficina de Control Interno
Definición y ejecución del Cronograma de Auditorías</t>
  </si>
  <si>
    <t>CONTRATACION</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</si>
  <si>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</si>
  <si>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</si>
  <si>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</si>
  <si>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</si>
  <si>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</si>
  <si>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</si>
  <si>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</si>
  <si>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</si>
  <si>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</si>
  <si>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</si>
  <si>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</si>
  <si>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</si>
  <si>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</si>
  <si>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</si>
  <si>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</si>
  <si>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</si>
  <si>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</si>
  <si>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</si>
  <si>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</si>
  <si>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</si>
  <si>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</si>
  <si>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</si>
  <si>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</si>
  <si>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</si>
  <si>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</si>
  <si>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</si>
  <si>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</si>
  <si>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</si>
  <si>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</si>
  <si>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</si>
  <si>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</si>
  <si>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</si>
  <si>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</si>
  <si>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</si>
  <si>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</si>
  <si>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</si>
  <si>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</si>
  <si>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</si>
  <si>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</si>
  <si>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</si>
  <si>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</si>
  <si>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</si>
  <si>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</si>
  <si>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</si>
  <si>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</si>
  <si>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</si>
  <si>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</si>
  <si>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</si>
  <si>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</si>
  <si>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</si>
  <si>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</si>
  <si>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</si>
  <si>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</si>
  <si>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</si>
  <si>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</si>
  <si>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</si>
  <si>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</si>
  <si>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</si>
  <si>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</si>
  <si>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</si>
  <si>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</si>
  <si>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</si>
  <si>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</si>
  <si>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</si>
  <si>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</si>
  <si>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</si>
  <si>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</si>
  <si>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</si>
  <si>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</si>
  <si>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</si>
  <si>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</si>
  <si>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</si>
  <si>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</si>
  <si>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</si>
  <si>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</si>
  <si>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</si>
  <si>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</si>
  <si>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</si>
  <si>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OBSERVACIONES DE CONTROL INTERNO</t>
  </si>
  <si>
    <t>Perdida de las Demandas, Detrimento patrimonial y atrazo en la elaboración de los procesos</t>
  </si>
  <si>
    <t>Avance 
en la reducción del Riesgo</t>
  </si>
  <si>
    <t xml:space="preserve">Elaboró: </t>
  </si>
  <si>
    <t xml:space="preserve">Guardado en: </t>
  </si>
  <si>
    <t>COMUNICACIONES</t>
  </si>
  <si>
    <t>Evaluación del Control</t>
  </si>
  <si>
    <t>Descripción del Control</t>
  </si>
  <si>
    <t>Observaciones</t>
  </si>
  <si>
    <t>Si</t>
  </si>
  <si>
    <t>No</t>
  </si>
  <si>
    <t>Cód</t>
  </si>
  <si>
    <t xml:space="preserve">Riesgo </t>
  </si>
  <si>
    <t>15 pts</t>
  </si>
  <si>
    <t>5 pts</t>
  </si>
  <si>
    <t>10 pts</t>
  </si>
  <si>
    <t>30 pts</t>
  </si>
  <si>
    <t>TOTAL</t>
  </si>
  <si>
    <t>*  Sistemas o software que permiten incluir contraseñas de acceso, o con controles de seguimiento a aprobaciones o ejecuciones que se realizan a través de este, generación de reportes o indicadores, sistemas de seguridad con scanner, sistemas de grabación, entre otros.
**  Políticas de operación aplicables, autorizaciones a través de firmas o confirmaciones vía correo electrónico, archivos físicos, consecutivos, listas de chequeo, controles de seguridad con personal especializado, entre otros.</t>
  </si>
  <si>
    <t>Seguimiento trimestral al cumplimiento de la información rendida</t>
  </si>
  <si>
    <t xml:space="preserve">Dep </t>
  </si>
  <si>
    <t>CONTRATACIÓN</t>
  </si>
  <si>
    <t>Evaluación a los 
          Controles de Riesgos</t>
  </si>
  <si>
    <t>Inadecuada aplicación de las Políticas de Comunicación</t>
  </si>
  <si>
    <t>Información desactualizada, no pertinente e
incompleta en las herramientas de comunicación
internas y externas.</t>
  </si>
  <si>
    <t xml:space="preserve">Manejo inadecuado de la imagen institucional que
pueda afectar el posicionamiento positivo de la
institución.
</t>
  </si>
  <si>
    <t>Manejo inadecuado de la imagen institucional que
pueda afectar el posicionamiento positivo de la
institución.</t>
  </si>
  <si>
    <t xml:space="preserve">Fortalecimiento de la Política de Comunicaciones al cliente interno de la entidad. Socialización y difusión adecuada de la misma. </t>
  </si>
  <si>
    <t>Fortalecimiento de los Medios de Comunicación Internos Y Externos de la E.S.E.</t>
  </si>
  <si>
    <t xml:space="preserve">Análisis de la información que sale de la entidad, debe ser veraz y oportuna para difundir en medios de comunicación masivos- periodistas.  
Fortalecimiento de los medios de comunicación externos.
</t>
  </si>
  <si>
    <t>Análisis de la información que sale de la entidad, debe ser veraz y oportuna para difundir en medios de comunicación masivos- periodistas.  
Fortalecimiento de los medios de comunicación externos.</t>
  </si>
  <si>
    <t>Desconocimiento de la Política de Comunicaciones por parte de los funcionarios de la E.S.E.</t>
  </si>
  <si>
    <t xml:space="preserve">Mal uso de los criterios para el manejo de la información y comunicación de la E.S.E  dentro y fuera de la entidad por parte de los funcionarios. </t>
  </si>
  <si>
    <t>Desinformación al público externo e interno.
Daño de la imagen corporativa.</t>
  </si>
  <si>
    <t xml:space="preserve">Evitar el Riesgo </t>
  </si>
  <si>
    <t xml:space="preserve">
1. Actualizar y socializar de la Política de Comunicaciones
2. Crear una campaña de socialización.
3. Incorporar el plan de comunicaciones en las inducciones y reinducciones. </t>
  </si>
  <si>
    <t xml:space="preserve">Oficina  de Comunicaciones </t>
  </si>
  <si>
    <t># de personas a las que se les socializa la Política / # personas en la institución.</t>
  </si>
  <si>
    <t xml:space="preserve">1.Falta conocimiento de uso adecuado de los medios de comunicaicón internos y externos.
2.No adherencia al proceso y los procedimientos de
Comunicaciones. 
3.Información desarticulada entre las diferentes áreas, los
procesos y centros de atención.
4.No verificación de información con fuentes primarias.
5.No envío de la información por parte de los diferentes
líderes de proceso al área de Cmunicaciones. </t>
  </si>
  <si>
    <t>Uso inadecuado de los medios de comunicación internos y externos por parte de los funcionarios de la E.S.E.</t>
  </si>
  <si>
    <t xml:space="preserve">1.Perdida de la credibilidad e imagen
institucional.
2.No cumplimiento de actividades, metas,
jornadas, objetivos institucionales.
3.Desisnformación por parte de los diferentes
grupos de interés.
4.Falta de sentido de pertenencia.
5.Perdida de interés por parte de los actores en
las herramientas de comunicación.
6.No acceso oportuno a la información
institucional. </t>
  </si>
  <si>
    <t>1, Elaborar, socializar e implementar el Plan de
Comunicaciones.
2. Monitoreo de Redes Sociales
3, Monitoreo de Medios.
4. Diseño y elaboración de Piezas Comunicativas.
5. Actualización Página Web
6. Posicionamiento de la identidad corporativa.</t>
  </si>
  <si>
    <t>Porcentaje de ejecución del Plan de Comunicaciones</t>
  </si>
  <si>
    <t xml:space="preserve">1.Posibles situaciones que puedan generar una crisis
comunicacional y afecten la imagen de la entidad.
2.Desinformación por partes de los colaboradores.
3.Desconocimiento del Plan de Comunicación 
en Situaciones de Crisis.
4.Filtración de información no autorizada a entidades externas
y medios de comunicación.
5.Desconocimiento lineamientos de Vocero Institucional.
6. Mal uso de las piezas comunicativas con logo de la entidad, sea presentación de diapositivas, diseños, hoja con membrete, documentos,  etc. 
</t>
  </si>
  <si>
    <t>Mala actuación frente a una crisis de comunicación que se genera cuando hay un suceso susceptible de alterar por sus efectos o cobertura mediática de la imagen y los intereses estratégicos frente a la opinión pública y los asociados; de acuerdo a lo anterior, es necesario conocer cómo se debe actuar ante esta situación con el fin de frenar la crisis y reducir o eliminar los efectos negativos que esta pueda producir sobre la imagen y el prestigio del Hospital.</t>
  </si>
  <si>
    <t xml:space="preserve">1.Mala reputación del hospital ante los grupos
de interés.
2.Mala imagen institucional.
3.Errores y reprocesos.
4.Pérdida de interés por parte de los actores en
las herramientas de comunicación.
</t>
  </si>
  <si>
    <t>1.Socializar el Plan de Comunicaciones en
Situaciones de Crisis.
2. Mantener el constante monitoreo de medios.
4.Gestionar la comunicación con veracidad, transparencia y
oportunidad para generar credibilidad y confianza antes los
grupos de interés.
5. Realizar Corrección de Estilo y revisión de la imagen y
uso adecuado de los logos, a las piezas comunicativas.</t>
  </si>
  <si>
    <t xml:space="preserve"># de estrategias de comunicación externas cumplidas / # de estrategias de comunicación externas. </t>
  </si>
  <si>
    <t>Riesgo Inherente</t>
  </si>
  <si>
    <t>Riesgo Residual</t>
  </si>
  <si>
    <t>REGISTROS</t>
  </si>
  <si>
    <t>X</t>
  </si>
  <si>
    <t>Plataformas SECOP y SIA Observa</t>
  </si>
  <si>
    <t>Socialización Plan de Comunicación por correo electrónico
Archivo de Monitoreo de Medios
Archivo digital de piezas gráficas
Página web como medio digital</t>
  </si>
  <si>
    <t>Socialización de la Política por correo institucional y en inducciones a nuevos y reinducciones a antiguos con Talento Humano
Plan de Comunicaciones</t>
  </si>
  <si>
    <t>Redacción Boletines de Prensa
Archivo Monitoreo de Medios
Archivo diseño de piezas gráficas
Envío correos Boletines de Prensa
Envío y publicación piezas gráficas</t>
  </si>
  <si>
    <t>Situación a Junio 30 de 2017</t>
  </si>
  <si>
    <t>Elaboró:</t>
  </si>
  <si>
    <t xml:space="preserve">Revisó: </t>
  </si>
  <si>
    <t>A Marzo 30 de 2018</t>
  </si>
  <si>
    <t>A Junio 30 de 2018</t>
  </si>
  <si>
    <t>INSTITUTO DEPARTAMENTAL DE DEPORTE Y RECREACION DEL QUINDIO "INDEPORTES QUINDIO".</t>
  </si>
  <si>
    <t xml:space="preserve">DEFENSA JUDICIAL - INVESTIGACION DISCIPLINARIA </t>
  </si>
  <si>
    <t xml:space="preserve">SEGURIDAD Y SALUD EN EL TRABAJO </t>
  </si>
  <si>
    <t xml:space="preserve">Archivo Central </t>
  </si>
  <si>
    <t>SEGURIDAD Y SALUD EN ELTRABAJO</t>
  </si>
  <si>
    <t>ARCHIVO CENTRAL</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</si>
  <si>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</si>
  <si>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</si>
  <si>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</si>
  <si>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</si>
  <si>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</si>
  <si>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</si>
  <si>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</si>
  <si>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</si>
  <si>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</si>
  <si>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</si>
  <si>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</si>
  <si>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</si>
  <si>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</si>
  <si>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</si>
  <si>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Proyectos ejecutados de forma inadecuada sin tener relacion con la metas.</t>
  </si>
  <si>
    <t>Procesos implementados sin compromiso por parte de la alta direccion y funcionarios.</t>
  </si>
  <si>
    <t>Plan de Accion y POD elaborados sin seguimiento en la ejecucion de metas.</t>
  </si>
  <si>
    <t xml:space="preserve">Proyectos de reagalias ejecutados sin liquidar por falta de conocimiento. </t>
  </si>
  <si>
    <t>Reporte inadecuado de informacion</t>
  </si>
  <si>
    <t>Seguimiento y evaluacion periodica de  los procesos implementados</t>
  </si>
  <si>
    <t xml:space="preserve">Desconocimiento de los proyectos, del Plan de desarrollo Departamental. </t>
  </si>
  <si>
    <t xml:space="preserve">Detrimento patrimonial, hallazgos de entes de control. </t>
  </si>
  <si>
    <t xml:space="preserve">Realizar control y seguimiento mensual de los proyectos, verificacion de los objetos contractuales con las metas </t>
  </si>
  <si>
    <t>actualizacion del cuadro matriz de seguimiento que identifica la relacion de la meta con el objeto. 2 Realizar flujograma del proceso.</t>
  </si>
  <si>
    <t xml:space="preserve">RESPONSABLE </t>
  </si>
  <si>
    <t xml:space="preserve">Matriz Seguimiento actualizada, Solicitud de certificado de bancos de programas y proyectos de inversion departamental, Expedicion del banco de programas y proyectos </t>
  </si>
  <si>
    <t># De Bancos de Proyectos Certficiados/ # de proyectos solicitados</t>
  </si>
  <si>
    <t>Falta de cultura de planeacion, Organización</t>
  </si>
  <si>
    <t xml:space="preserve">Mensual </t>
  </si>
  <si>
    <t xml:space="preserve">Realizar reuniones o llevar los temas al Comité Insitucional de gestion y Desempeño  para conscientizar a los funcionarios de realizar los procesos correctamente, </t>
  </si>
  <si>
    <t>Actas de reunion de comites.</t>
  </si>
  <si>
    <t># de capacitaicones y reuniones realizadas / # total de capacitaciones y reuniones programas</t>
  </si>
  <si>
    <t>Falta de personal con conocimiento encargado,</t>
  </si>
  <si>
    <t>Sanciones, destitución, riesgos de corrupción. Hallazgos de entes de control, no cumplimiento de metas</t>
  </si>
  <si>
    <t xml:space="preserve">Realizar el seguimiento a la informacion suministrada de cada meta de los planes. </t>
  </si>
  <si>
    <t>Plan de Accion, POD, Plan Anticorrupción, .</t>
  </si>
  <si>
    <t># de planes suscritos con seguimiento/ # total de planes suscritos en el instituto.</t>
  </si>
  <si>
    <t xml:space="preserve">Falta de personal con conocimiento encargado, falta de comunicación entre las areas, </t>
  </si>
  <si>
    <t>Hallazgos de entes de control, Sanciones economicas.</t>
  </si>
  <si>
    <t>Capacitacion funcionario,  informes de empalme entre las areas, informe MGA</t>
  </si>
  <si>
    <t xml:space="preserve">Eventual </t>
  </si>
  <si>
    <t>Realizar cronograma de capacitacion, establercer informes mensaules de ejecuicon y estado del proyecto siempre y cuando hallan proyectos en vigencia.</t>
  </si>
  <si>
    <t>Metodología MGA,  informes Gesproy y  DNP.</t>
  </si>
  <si>
    <t># de proyectos liquidados / Total de proyectos ejecutados activos.</t>
  </si>
  <si>
    <t xml:space="preserve">Asumir el Riesgo </t>
  </si>
  <si>
    <t xml:space="preserve">Reducir el Riesgo </t>
  </si>
  <si>
    <t>Auditorias programadas con influencia en visitas y resultados.</t>
  </si>
  <si>
    <t>Funcionarios sin conocimientos. - Relaciones interpersonales dentro del Insituto.</t>
  </si>
  <si>
    <t>Consolidación de prácticas autocrátricas en la selección de áreas y procesos a controlar.
 - Impunidad que favorece a los corruptos.
 - Pérdida de recursos y de confiabilidad.</t>
  </si>
  <si>
    <t xml:space="preserve">Establecer metodología definiendo estatuto de auditoria interna.                    -  Actas de vericacion en comité C.I.C.I. </t>
  </si>
  <si>
    <t xml:space="preserve">Resolucion Estatuto de auditoria interna. - Informe final de auditoria. - Acta de verificacion de comité C.I.C.I. </t>
  </si>
  <si>
    <t># de auditorias verificadas realizadas/# de auditorias  proyectadas</t>
  </si>
  <si>
    <t>Informe final de Auditoria realizado sin socializacion al lider del proceso.</t>
  </si>
  <si>
    <t>Por carga excesiva de trabajo o falta de tiempo</t>
  </si>
  <si>
    <t xml:space="preserve">Que los Dueños del
proceso evaluado, no
cuenten con
retroalimentación del
mismo a través de la
evaluación independiente
de la Oficina de Control
Interno. Que las recomendaciones dadas no sean  tenidas encuentas para acciones de mejora.
</t>
  </si>
  <si>
    <t>Enviar informe
definitivo al área
competente con las
observaciones y
oportunidades de
mejorameinto
propuestas.</t>
  </si>
  <si>
    <t>Reunión de
seguimiento a la
ejecución del
Programa Anual de
Auditoría Interna
Independiente.                        - Implementacion del estatuto de auditoria interna</t>
  </si>
  <si>
    <t xml:space="preserve">Acta de notificacion de de auditoria. </t>
  </si>
  <si>
    <t># de informes finales de auditorias socializados/# de total de auditorias realizadas.</t>
  </si>
  <si>
    <t xml:space="preserve">Informes de ley obligatorios sin presentacion oportuna </t>
  </si>
  <si>
    <t>desconocmiento de la normatividad,  falta de cultura de planeacion y organización.</t>
  </si>
  <si>
    <t xml:space="preserve">Plan de Actividades de la Oficina de Control Interno - </t>
  </si>
  <si>
    <t># de informes presentados de forma oportuna/# total de informes programados  por ley.</t>
  </si>
  <si>
    <t xml:space="preserve">Informes presentados con sellos de radicacion, link de publicacion cuando se requiera. </t>
  </si>
  <si>
    <t xml:space="preserve">Areas del instituto implementadas sin formentar la cultura de autocontrol </t>
  </si>
  <si>
    <t xml:space="preserve"> 
Capacitaciones orientadas al fomento de la cultura de autocontrol - Plan de accion de CI</t>
  </si>
  <si>
    <t xml:space="preserve"> 
Incluir dentro del programa de capacitaciones, formaciones dirigidas al fomento de la cultura de autocontrol.
Dar cumplimiento a las capacitaciones que se programen y evaluar la eficacia de las mismas</t>
  </si>
  <si>
    <t>Verificacion del comité de Control Institucional de Coordiancion de C.I. Aplicar el estatuto de auditorio interna</t>
  </si>
  <si>
    <t>Verificacion del comité de Control Institucional de Coordiancion de C.I.                  - Aplicar el estatuto de auditorio interna</t>
  </si>
  <si>
    <t>Enviar informe definitivo al área competente con las observaciones y oportunidades de mejorameinto propuestas.</t>
  </si>
  <si>
    <t>1. Mejorar la eficiencia y eficacia de las operaciones. 2. Prevenir y mitigar la ocurrencia de los fraudes. 3. Realizar una gestion adecuada de los riesgos. 4. Aumentar la confiabilidad y oportunidad de la informacion. 5. Dar una adecuado cumplimiento de la normatividad y regulaciones .</t>
  </si>
  <si>
    <t>Objetivos del Proceso:</t>
  </si>
  <si>
    <t xml:space="preserve">Elaboro y Proyecto </t>
  </si>
  <si>
    <t>Recibio</t>
  </si>
  <si>
    <t>Fecha de Seguimiento:  
30 / 04 / 2018</t>
  </si>
  <si>
    <t xml:space="preserve">Elaboro y proyecto </t>
  </si>
  <si>
    <t>Recibio y aprobo</t>
  </si>
  <si>
    <t>Se realiza la evaluacion de los controles al inicio de la suscripcion.</t>
  </si>
  <si>
    <t xml:space="preserve">Descuido o negligencia del abogado. dar respuesta a requerimientos judiciales fuera de los terminos legales </t>
  </si>
  <si>
    <t xml:space="preserve">Procesos Judiciales adelantados con vencimiento de terminos </t>
  </si>
  <si>
    <t xml:space="preserve">Rrevision diaria de los procesos para que se cumple en terminos legales todos sus procedimientos </t>
  </si>
  <si>
    <t>Realizar y actualizar constanteme el Cronograma de presentación de respuestas ante los juzgados de acuerdo a las necesidades dela entidad</t>
  </si>
  <si>
    <t xml:space="preserve">Defensa judicial </t>
  </si>
  <si>
    <t>Oficio de respuesta a las solicitudes judiciales, cronograma presentacion ante los juzgados</t>
  </si>
  <si>
    <t># de procesos adelantados sin vencimiento de términos / total de procesos judiciales que adelanta la Institución</t>
  </si>
  <si>
    <t>Las recomendaciones politicas en la contratacion de abogados sin experiencia</t>
  </si>
  <si>
    <t>Abogados contratados sin experiencia litigiosa en el area.</t>
  </si>
  <si>
    <t>Cumplir a cabalidad la hoja de ruta del Manual de funciones para la selección de los asesores jurídicos  y efectuar una adecuada inducción para los abogados seleccionados</t>
  </si>
  <si>
    <t xml:space="preserve">Seguimiento a la Hoja de Ruta al manual de funciones. Estudio de hojas de vida para el cumplimiento de experiencias para el cargo </t>
  </si>
  <si>
    <t xml:space="preserve">eventual </t>
  </si>
  <si>
    <t>Hojas de vida, Manual de funciones.</t>
  </si>
  <si>
    <t xml:space="preserve">Indebida representacion judicial y negligencia por parte del abogado responsable </t>
  </si>
  <si>
    <t xml:space="preserve">Sentecias resolutivas en contra del insituto sin apelar </t>
  </si>
  <si>
    <t>Hacer uso del recurso en el momento procesal oportuno inmediatamente se conozca el fallo en primera instancia y dentro de los terminos legales.</t>
  </si>
  <si>
    <t>Notificacion de  los fallos  una vez sean expedidos  por la entidad competente.</t>
  </si>
  <si>
    <t>Oficio Memorial de interposicion del recurso.</t>
  </si>
  <si>
    <t xml:space="preserve">  #l de sentencias apeladas./# Total de sentencias proferidas en primera instancias</t>
  </si>
  <si>
    <t>Confusion al incorporar documentos en los expedientes o destinatario de la misma. apertura de sobres por parte de los responsables de la administracion de la correspondencia.</t>
  </si>
  <si>
    <t xml:space="preserve">Procesos Disciplinarios adelantados sin reserva legal </t>
  </si>
  <si>
    <t>Demandas contra el Instituto, Destitucion del cargo, Sanciones disciplinarias para el Abogado.</t>
  </si>
  <si>
    <t>Privacidad en la practica de las diligencias. Diligencias revisadas en oficinas sin acceso al publico, solo personalmente a puerta cerrada o atraves de llamadas telefonicas.</t>
  </si>
  <si>
    <t>Realizar en privado las practica de las diligencias. No divulgar informacion a personas diferentes.</t>
  </si>
  <si>
    <t xml:space="preserve">Investigacion Disciplinaria </t>
  </si>
  <si>
    <t>Acta de diligencias o notificaciones firmadas por las personas implicadas en el proceso.</t>
  </si>
  <si>
    <t xml:space="preserve"># de Actas  de procesos disicplinario firmadas por los interesados/# total de procesos disciplinarios adelantados. </t>
  </si>
  <si>
    <t>Desconociiemto de la normatividad.</t>
  </si>
  <si>
    <t xml:space="preserve">Procesos Disciplinarios tramitados sin el cumplimiento de las normas procedimentales </t>
  </si>
  <si>
    <t>Fallos contrarios a derecho que afectar la hoja de vida del funcionario disciplinario</t>
  </si>
  <si>
    <t xml:space="preserve">Capacitaciones derechos disciplinario, Normograma legal </t>
  </si>
  <si>
    <t>Realizar capacitaciones derecho disciplinario, actulizacion constatne Normograma en materia disciplinaria</t>
  </si>
  <si>
    <t>Actas de asistemcia de capacitaciones, certificaciones, Normograma.</t>
  </si>
  <si>
    <t xml:space="preserve"># de procesos disciplinarios tramitados / # total de procesos disciplinarios iniciados </t>
  </si>
  <si>
    <t xml:space="preserve">Contratos celebrados sin poliza o garantías legales </t>
  </si>
  <si>
    <t>Sanciones fiscales y disciplinarias  para la  entidad.</t>
  </si>
  <si>
    <t xml:space="preserve">Contratos celebrados con falta de requisitos legales </t>
  </si>
  <si>
    <t>Retardo en la entrega de los documentos contractuales</t>
  </si>
  <si>
    <t xml:space="preserve">Procesos contractuales publicados con fallas en el publicacion de la documentacion </t>
  </si>
  <si>
    <t xml:space="preserve">Consecuencias legales para ordenador del gasto de la entidad., hallazgos de entes de control </t>
  </si>
  <si>
    <t>Revision Estudios previos, Seguimiento a los contratos, Aprobacion de polizas por parte oficina juridica. Antes de notificacion de supervicion y acta de inicio.</t>
  </si>
  <si>
    <t>Lista de chequeo de los contratos celebrados en la entidad con base en el manual de contratacion</t>
  </si>
  <si>
    <t xml:space="preserve">Seguimiento a la revision de los estudios previos, verificacion listas de chequeo. Resolucion firmada de aprobacion de polizas. </t>
  </si>
  <si>
    <t xml:space="preserve">Oficina Juridica </t>
  </si>
  <si>
    <t>Carpetas de contratos. Con toda la documentacion firmadas.</t>
  </si>
  <si>
    <t># de contratos celebrados  con grarantias legasles /# total de contratos celebrados en los que se hace exigible la garantia.</t>
  </si>
  <si>
    <t xml:space="preserve">Aplicar listas de chequeo acorde con la normatividad vigente y el manual de contratacion actualizados cuando se requiera </t>
  </si>
  <si>
    <t xml:space="preserve">Lsita de chequeo diligenciada, normograma. Contrato revisado </t>
  </si>
  <si>
    <t># de contratos que contenga lista de chequeo implementada /# total de de contratos celebrados</t>
  </si>
  <si>
    <t xml:space="preserve">Entregar a tiempo la informacion , Publicación de los contratos en las plataformas, </t>
  </si>
  <si>
    <t>Oficina juridica - Contratista de apoyo Sistemas 2</t>
  </si>
  <si>
    <t xml:space="preserve">Plataformas SECOP y SIA Observa. Informe de publicaciones mensual </t>
  </si>
  <si>
    <t># de contratos publicados correctamente / # total de contratos celebrados</t>
  </si>
  <si>
    <t>Atencion al Usuario</t>
  </si>
  <si>
    <t xml:space="preserve">Atencion al Usuruario </t>
  </si>
  <si>
    <t xml:space="preserve">Calificación Mapa de Riesgos General </t>
  </si>
  <si>
    <t xml:space="preserve">Nelson Mauricio Carvajal Carrillo - Jefe Oficina de Control Interno </t>
  </si>
  <si>
    <t>D:\CONTROL INTERNO\DOCUMENTOS 2018\4. MAPA DE RIESGOS\Identificacion de los riesgos</t>
  </si>
  <si>
    <t xml:space="preserve">Olga Lucia Fernandez cardenas - Gerente </t>
  </si>
  <si>
    <t>Aprobo:</t>
  </si>
  <si>
    <t xml:space="preserve">Olga Lucia Fernandez Cardenas </t>
  </si>
  <si>
    <t>Verla por la Seguridad y Salud de los Trabajadores y elaborar y ejecutar el sistema de gestion de Seguridad y Salud en el trabajo.</t>
  </si>
  <si>
    <t>Jordandas laborales Establecidad que generan complicaciones (Publico, Biomecanico, Fiscio, Locativo y Psicosocial)</t>
  </si>
  <si>
    <t>Presencia de ausentismo laboral por accidentes de trabajo o enfermeda laboral.</t>
  </si>
  <si>
    <t xml:space="preserve">Incapacidad temporal, permanente  y reubicacion laboral.              - Disminucion de la productividad del proceso. </t>
  </si>
  <si>
    <t>Identificar la notificacion y la investigacion de incidentes, accidentes de trabajo y enfermedades laborales.</t>
  </si>
  <si>
    <t>Realizar examenes periodicos, medicos ocupacionales.                      - Capacitaciones al perosnal para prevenir y mitigar accidentes de trabajos sobre actos inseguros y condiciones inseguras dentro de sus lugares de trabajo.</t>
  </si>
  <si>
    <t>RESPONSABLE</t>
  </si>
  <si>
    <t xml:space="preserve">Lider Seguridad y Salud en el Trabajo </t>
  </si>
  <si>
    <t xml:space="preserve">Soportes de asistencia de capacitacion.           -Custodia de historias clinicas. </t>
  </si>
  <si>
    <t>Asignacion de recursos establecidos con insuficiente atencion por parte de la alta direccion.</t>
  </si>
  <si>
    <t>Escaso presupuesto para la implementacion y ejecucion del  SGSST.</t>
  </si>
  <si>
    <t>Obtaculiza la labor para la implementacion de las medidas planeadas.                  - Sanciones por el incumplimiento a la elaboracion del SGSST.                                        -</t>
  </si>
  <si>
    <t xml:space="preserve">Definir  recursos necesarios para la implementacion y diseño SGSST y comunicarlos a la alta direccion para que sean incorporados al prespupuesto de cada vigencia. </t>
  </si>
  <si>
    <t>Revisar la capacidad del SGSST para satisfacer la necesidades globales del insituto en materia de SST.</t>
  </si>
  <si>
    <t xml:space="preserve">Anual </t>
  </si>
  <si>
    <t>Plan anual de trabajo SGSST</t>
  </si>
  <si>
    <t>Plan anual de trabajo Elaborado - Socializado - e incorporado en el presupuesto.</t>
  </si>
  <si>
    <t xml:space="preserve">Posturas en el area de trabajo prolongadas que generan enfermedades ergonomicas  en los trabajadores </t>
  </si>
  <si>
    <t>Lesiones por transtornos osteomuscolares</t>
  </si>
  <si>
    <t>Localizacion de dolores en cuellos espalda, hombros, muñeca y manos que impiden cumplir con las actividades diarias.</t>
  </si>
  <si>
    <t>Capacitacion de Higiene postural.             -Implementacion de pausas activas.</t>
  </si>
  <si>
    <t>Vigilar las condicciones en los ambientes de trabajo.                                          -Implementar programas de prevencion y promocion para enfermedades generadas por transtornos osteomusculares.</t>
  </si>
  <si>
    <t xml:space="preserve">Bimestral </t>
  </si>
  <si>
    <t xml:space="preserve">Soportes de capacitaciones.               -Matriz de peligros.                    -Vigilancia epidemiologica </t>
  </si>
  <si>
    <t xml:space="preserve">Trimestral </t>
  </si>
  <si>
    <t xml:space="preserve">Reduce el Riesgo </t>
  </si>
  <si>
    <t xml:space="preserve">Inventario del instituto existente con diferencias entre movimientos fisicos con el sistema </t>
  </si>
  <si>
    <t>Desconocimiento del procedimiento que hacen parte del manual de funciones. No aplicación de los formatos (kardex - ingresos y egresos de almacen)</t>
  </si>
  <si>
    <t>Incertidumbre frente al stock de inventarios.                    - Incumplimiento apoyo a eventos del instituto.</t>
  </si>
  <si>
    <t xml:space="preserve">Semestral </t>
  </si>
  <si>
    <t xml:space="preserve">Lider de Almacen </t>
  </si>
  <si>
    <t>Formato diligencias de ingresosy egresos.                     - Kardez digital              -Acta de arqueo.</t>
  </si>
  <si>
    <t># de revisiones realizadas/# total de revisiones programadas.</t>
  </si>
  <si>
    <t>Entrega de bienes y suministros a cada uno de las areas sin los debidos soportes (Solicitudes de almacen diligenciados firmados para efectuar dicha entrega</t>
  </si>
  <si>
    <t>Despacho de bienes y suministros unicamente con la solicitud de pedido   debidamente firmados</t>
  </si>
  <si>
    <t xml:space="preserve">Solicitar al personal que realiza pedidos internos de bienes y suministros la respectiva solicitud de pedido y cumplimiento de los respectivos soportes </t>
  </si>
  <si>
    <t>Solicitud y acta de entrega realizadas por cada una de la áreas</t>
  </si>
  <si>
    <t># deSolicitudes de bienes y suministros / # de acta de  inventario entregado con soportes</t>
  </si>
  <si>
    <t>Stock de bienes y suministros requeridos insuficientes</t>
  </si>
  <si>
    <t>Dificultades presupuestales.                       -  Mala planeacion</t>
  </si>
  <si>
    <t>Entrega inoportuna de los pedidos internos externos por parte del área de almacén</t>
  </si>
  <si>
    <t xml:space="preserve">Lider de almacen y lider  almacen area tecnica </t>
  </si>
  <si>
    <t>Mantener el stock suficiente de bienes y suministros de acuerdo a las  necesidades de cada área</t>
  </si>
  <si>
    <t xml:space="preserve">Permanente </t>
  </si>
  <si>
    <t>Formato de ingresos y salidades, y solicitudes al macen.</t>
  </si>
  <si>
    <t>Stock bienes y suministors entregados / # de pedidos de bienes y suministros.</t>
  </si>
  <si>
    <t>Por hurto de archivo.              - Por dar de baja a docuementos sin cumplimiento de tabla de retencion</t>
  </si>
  <si>
    <t>Brindar informacion errada.                -Omision de informacion               - Demandas contra el insituto o procedimientos judiciales.             -Sanciones por entes de control.</t>
  </si>
  <si>
    <t>Documentos de archivo con registro historico que no se encuentran fisicamente.</t>
  </si>
  <si>
    <t>Libro radicador y libro de prestamo.                     - Aplicación de las tablas de retencion.                        - Restringer el acceso a personal no autorizado.</t>
  </si>
  <si>
    <t xml:space="preserve">Diligencias todo en el libro radicador y de prestamos.                            - Aprobacion y acta de comité IGD de baja de documentos. </t>
  </si>
  <si>
    <t xml:space="preserve">Lider de Archivo central </t>
  </si>
  <si>
    <t>Libros de Radicación y Préstamo de Documentos.                  - Actas de comité.</t>
  </si>
  <si>
    <t xml:space="preserve">ATENCION AL USUARIO </t>
  </si>
  <si>
    <t>Cambio del sitio de almacenamiento.       - Aplicar medidas de prevencion a corto plazo.</t>
  </si>
  <si>
    <t>Ubicación de documentos dentro de las estanterias.                    - Hacer revisiones periodica del sisema electrico e hidraulico y de estructura.</t>
  </si>
  <si>
    <t xml:space="preserve">Lider de Archivo central - Jefe adminsitrativa y financiera </t>
  </si>
  <si>
    <t xml:space="preserve">Actas de visita con especificaciones </t>
  </si>
  <si>
    <t># de visitas de control realizadas  /# total de visitas en el año (4)</t>
  </si>
  <si>
    <t xml:space="preserve">documentacion del archivo central con deterioro en la informacion. </t>
  </si>
  <si>
    <t>n condiciones del almacenamiento y conservacion.</t>
  </si>
  <si>
    <t xml:space="preserve">Perdida de la informacion parcial o total.                              -No disponibilidad de la documentacion al requerirse </t>
  </si>
  <si>
    <t>Revisión periodica de la documentación archivada para detectar cualquer anomalia que pueda deteriorarla</t>
  </si>
  <si>
    <t>Definir documentalmente el control para evitar el deterioro de la documentación y de igual forma las frecuencias de verificación que aseguren la disponibilidad de la misma.</t>
  </si>
  <si>
    <t>Libro radicador y libro de prestamo.                     - Aplicación de las tablas de retencion.                        - Restringir el acceso a personal no autorizado.</t>
  </si>
  <si>
    <t>Equipos de computo existentes infectados con virus informatico</t>
  </si>
  <si>
    <t>Sobrecostos y parálisis en los procesos ejecutados y el posible robo de informacion.</t>
  </si>
  <si>
    <t>Implementar la politica de seguridad y privacidad de informacion.                    -Actualizar parches de seguridad-                    -Restringuir el acceso a paginas que no sean de uso institucional.                 -Mantener todos los equipos con software de deteccion de archivos dañinos.            -Implementacion de software anti ramssoware.</t>
  </si>
  <si>
    <t>Implementar en su totalidad la politica de seguridad y privacidad de la informacion.                                 -Generar backups diarios para la base de datos de red,                                                          -actualizar permanentemente el antivirus institucional</t>
  </si>
  <si>
    <t>Lider Sistemas de información 1</t>
  </si>
  <si>
    <t>Acta de socializacion de la politica de seguridad y privacidad.                      -Registro de eventos que sucedan en cada equipo.                        -</t>
  </si>
  <si>
    <t># de equipos de computo con las implementaciones necesarias para su seguridad / # total de equipos del instituto</t>
  </si>
  <si>
    <t xml:space="preserve">Sistemas operativos en funcionamiento sin licencias </t>
  </si>
  <si>
    <t>Falta de presupuesto.            - Falta de conocimietno de funcioarios de sistemas.</t>
  </si>
  <si>
    <t>Hojas de vidas de los equipos de computo.                   -Software libre y open sourse</t>
  </si>
  <si>
    <t>Realizar el inventario de las licencias de los equipos de la entidad.                -Diligenciamiento de hojas de vida para detectar incosistencias.</t>
  </si>
  <si>
    <t>Hojas de vida de los equipos de computo.</t>
  </si>
  <si>
    <t># de equipos con licenciamiento /# total de equipos con que cuenta la entidad.</t>
  </si>
  <si>
    <t>Insuficiente inversión en Sistemas de Información
Eventos ajenos a la institución (fallas eléctricos)</t>
  </si>
  <si>
    <t xml:space="preserve">Softwares en funcionamiento con perdida de la informacion. </t>
  </si>
  <si>
    <t xml:space="preserve">Paralisis en los procesos.                                    -informacion suministrada errada por perdida de la informacion.                         </t>
  </si>
  <si>
    <t>Backups de la Información                        -Sistemas de alimentacion auxiliar (UPS)</t>
  </si>
  <si>
    <t xml:space="preserve">Generacion de Backups  de la informacion. </t>
  </si>
  <si>
    <t>Lider Sistemas de información 2</t>
  </si>
  <si>
    <t>Registro de copias de seguridad firmadas por el funcionario responsable del equipo.</t>
  </si>
  <si>
    <t>#Backups realizados en cada equipo / # total de equipos en el instituto.</t>
  </si>
  <si>
    <t>Usuarios realizan de manera deficiente el manejo de los equipos</t>
  </si>
  <si>
    <t>Falta de capacitacion de inducion y reinduccion del uso de los sistemas de informacion.</t>
  </si>
  <si>
    <t>Parallisis de los servicios.                                       -Retrazo en los procesos.                                -sobrecostos para la entidad.</t>
  </si>
  <si>
    <t>Socializacion de politica de seguridad y privacidad de la informacion.                              -Socializacion de cuidados basicos delos equipos.</t>
  </si>
  <si>
    <t>Realizar la socializacion de la politcada de seguirdad y privacidad de la informacion  y delos cuidados basico de los equipos de computo.</t>
  </si>
  <si>
    <t xml:space="preserve">Acta de socializacion de la politica de seguridad y privacidad.                      -folleto de cuidados basicos de computo </t>
  </si>
  <si>
    <t># de funcioarios capacitados / # total de funcioarios de la entidad.</t>
  </si>
  <si>
    <t>Cheques y token habilitados con vulnerabilidad ante el robo.</t>
  </si>
  <si>
    <t>Descuido del funcionario con el ocntrol de seguridad en la tesoreria.</t>
  </si>
  <si>
    <t xml:space="preserve">Perdida de dinero.                  -Hallazgos disciplinarios por entes de control.                 </t>
  </si>
  <si>
    <t xml:space="preserve">Guardar los cheques y el token en la caja fuerte </t>
  </si>
  <si>
    <t xml:space="preserve">Mantener los cheques y token dentro de la caja fuerte </t>
  </si>
  <si>
    <t xml:space="preserve">No requiere </t>
  </si>
  <si>
    <t># de chequeras y token guardados / # de chequeras y token habilitados en el banco.</t>
  </si>
  <si>
    <t>Pago de cuentas programadas sin los debidos soportes de pago.</t>
  </si>
  <si>
    <t xml:space="preserve">Verificar los soportes de ejecucion del contrato </t>
  </si>
  <si>
    <t xml:space="preserve">Dar cumplimiento a la lista a la verificacion de los soportes </t>
  </si>
  <si>
    <t xml:space="preserve">Supervisor - presupuesto - tesoreria </t>
  </si>
  <si>
    <t xml:space="preserve">Orden de pago y acta de supervision diligenciadas y firmadas </t>
  </si>
  <si>
    <t xml:space="preserve">Descuido en los mencanimos de verificacion de saldos en las cuentas bancarias </t>
  </si>
  <si>
    <t xml:space="preserve">Realizar pagos sin verificar los saldos en libros en bancos </t>
  </si>
  <si>
    <t xml:space="preserve">Hallazgos disiciplinarios por parte de la contraloria.                              - Sobregiro que acarrean intereses y sanciones </t>
  </si>
  <si>
    <t>Monitoreo permanente con revision de saldos en cuentas bancarias en revision de chequera y monitoreo de saldo en el portal empresarial.</t>
  </si>
  <si>
    <t>Realizar lospagos con base en los saldos disponibles en los libros de bancos y en la plataforma empresarial.</t>
  </si>
  <si>
    <t xml:space="preserve">Diario </t>
  </si>
  <si>
    <t>Saldos diario del libro de bancos, saldo diario de las cuentas bancarias en el portal empresarial.</t>
  </si>
  <si>
    <t xml:space="preserve">Servidores publicos sin conomcientos adecuados sobre las funciones y la entidad </t>
  </si>
  <si>
    <t xml:space="preserve">Los servidores publicos no cuenta con conocimientos adecuados sobre la insititucion y sobre sus funciones.                                    - Hallazgo adminstratvios de entes de control </t>
  </si>
  <si>
    <t>Realizar proceso de inducion y reinduccion que permitan garantizar su realizacion del ingresos del perosnal a la entidad.                               -Realizar el proceso de reinduccion al inicio de cada vigencia.</t>
  </si>
  <si>
    <t>Realizar la caracterizacio del proceso de induccion y reinduccion.                                 - Cumplir con el cronograma de induccion y reinduccion.</t>
  </si>
  <si>
    <t xml:space="preserve">Lider talento humano </t>
  </si>
  <si>
    <t xml:space="preserve">Formato de caracterizacion del procesos inducicon y reinduccion.                                              -Actas de induccion y reinduccion.                                  </t>
  </si>
  <si>
    <t># de induccion y reinducciones realizadas / # total de induciones y reinduccion programadas.</t>
  </si>
  <si>
    <t xml:space="preserve"> Induccion y reinduccion inapropiados e insconsistentes no acordes la norma.</t>
  </si>
  <si>
    <t xml:space="preserve">Hojas de vidas existentes desactualizadas de los funcionarios de planta </t>
  </si>
  <si>
    <t xml:space="preserve">Desconocimiento de los funcionarios responsables del proceso.                                      - Falta de comunicación en el reporte de las novedades </t>
  </si>
  <si>
    <t xml:space="preserve">Hojas de vida desactualizadas.                        Hallazgos de entes de control.                                      </t>
  </si>
  <si>
    <t>Confrontar las hojas de vida con las novedades que genera cada servidor publico (pago de prestaciones sociales - estudios - incapacidades)                - Cumplimiento de la lista de chequeo y contenido de la hoja de vida según normatividad vigente.</t>
  </si>
  <si>
    <t xml:space="preserve">Realizar revisiones periodicas del contneido de las hoja de vida.                        </t>
  </si>
  <si>
    <t>Tabla de contenido actualizada.</t>
  </si>
  <si>
    <t># de hojas de vidas actualizadas / # total de hojas de vidas activas.</t>
  </si>
  <si>
    <t xml:space="preserve">TALENTO HUMANO Y NOMINA </t>
  </si>
  <si>
    <t>Nominas elaboradas sin el registro de novedades generadas en el periodo (cada 15 dias)</t>
  </si>
  <si>
    <t xml:space="preserve">Reporte de novedades extemporaneo.                     </t>
  </si>
  <si>
    <t>Pago de nomina de acordes a la realidad.                - Reclamaciones por parte de los servidores y entidades inherentes a la nomina.</t>
  </si>
  <si>
    <t>Caracterizacion del proceso nomina.                         - Revisar cada 15 dias las novedades de cada servidor.</t>
  </si>
  <si>
    <t>Realizar la caracterizacio del proceso de nomina                                 - Registro quincenal de las novedades del personal.</t>
  </si>
  <si>
    <t xml:space="preserve">Quincenal </t>
  </si>
  <si>
    <t xml:space="preserve">Lider de Nomina </t>
  </si>
  <si>
    <t xml:space="preserve">Formato de caracterizacion del procesos nomina.                                              -Novedades de no archivadas.                                  </t>
  </si>
  <si>
    <t>Seguridad social liquidadas y pagadas sin el registro total de las novedades.</t>
  </si>
  <si>
    <t xml:space="preserve">Novedades no reportadas dentro de los tiempos al area de nomina.                                           </t>
  </si>
  <si>
    <t xml:space="preserve">No prestacion de servicios medicos                     -Morosidad en el pago.                            -No pago por parte de las eps las incapacidades </t>
  </si>
  <si>
    <t>TALENTO HUMANO Y NOMINA</t>
  </si>
  <si>
    <t xml:space="preserve">Solicitud de Disponibilidad y Registro efectuados de manera atrazada al tiempo real </t>
  </si>
  <si>
    <t>Demora en los tramites y posibles errores en la expedicion de los docuemntos presupuestales.</t>
  </si>
  <si>
    <t>CDP Y RP con errores                              - Hallazgos disciplinarios por parte de entes de control.</t>
  </si>
  <si>
    <t>Verificacion de las fechas de expeccion de los CDP Y RP.</t>
  </si>
  <si>
    <t xml:space="preserve">Realizar la verificacion de las necesidades diarias de expecicion de CDP Y RP </t>
  </si>
  <si>
    <t>Lider de presupuesto.</t>
  </si>
  <si>
    <t xml:space="preserve">CDP Y RP expedidos </t>
  </si>
  <si>
    <t xml:space="preserve">Informacion presupuestal no acorde con la realidad </t>
  </si>
  <si>
    <t>Registro de ingresos y novedades en el prespuesto de gastos de manera extemporanea.</t>
  </si>
  <si>
    <t xml:space="preserve">Desequlilibrio entre el prespuesto de ingresos y gastos.                                                     - informacion no confiable a la realidad.                              -Hallazgos administrativos por parte de entes de control </t>
  </si>
  <si>
    <t>seguimiento periodico que permita que las actuaciones de orden prespuestal se registren en tiempo real.</t>
  </si>
  <si>
    <t>Realizar visitas a la secretaria de hacienda departamentla con el fin de establecer nuevos recursos.</t>
  </si>
  <si>
    <t>Decretos u ordenanzas.                            - Resolucion interna modificatoria.                       - Presupuesto de ingresos y gastos firmado.</t>
  </si>
  <si>
    <t>Decretos y ordenanzas registrados en el presupuesto en el tiempo real.</t>
  </si>
  <si>
    <t>Asumir el Riesgo</t>
  </si>
  <si>
    <t>Desconocimiento de los protocolos contables.                              - Descuido por parte del funcionario encargado de la revision de las cuentas.</t>
  </si>
  <si>
    <t>Hechos economicos  sin la inputacion contable adecuada.</t>
  </si>
  <si>
    <t>Estados financieros no razonables ni confiables.                    Hallazgos or parte de entes de control.                                - Reportes con errores en cociliaciones.</t>
  </si>
  <si>
    <t>Revisar la parametrizacion en el sistema.                          -Revisar antes de cada cierre mensual los codigos contables versus codigos presupuestales.</t>
  </si>
  <si>
    <t>Realizar las conciliaciones mensuales (presupuesto - contabilidad - tesoreria)                 -Veriricacion por parte del funcionario las imputaciones presupuestales en cada orden de pago.</t>
  </si>
  <si>
    <t xml:space="preserve">Diaria y Mensual </t>
  </si>
  <si>
    <t xml:space="preserve">RESPONSABLES </t>
  </si>
  <si>
    <t xml:space="preserve">Contador </t>
  </si>
  <si>
    <t>Conciliaciones entre areas mensuales.                   -Ordenes de pagos firmadas.</t>
  </si>
  <si>
    <t xml:space="preserve"># de ordenes de pago realizadas / # total de ordenes de pago  </t>
  </si>
  <si>
    <t xml:space="preserve">Presentacion extemporanea e las declaraciones tributarias </t>
  </si>
  <si>
    <t xml:space="preserve">Mora en la generacion de la inforamcion definitiva.                             -Ausencia de los cronogramas de pago.                  </t>
  </si>
  <si>
    <t xml:space="preserve">Sanciones pecuniarias por de las entidades con quien se tiene la obligacion.                             -Sanciones de orden administrativo, fiscal y Disciplinario       </t>
  </si>
  <si>
    <t>Cronograma de declaraciones tributarias en lugar visible.                               -Entrega de la informacion objeto de la delcaracion establecidos dentro de los tiempos.</t>
  </si>
  <si>
    <t xml:space="preserve">Elaboracion de las declaraciones tributarias en el cierre del mes.                      -Elaborar cronograma de fechas.                                         </t>
  </si>
  <si>
    <t xml:space="preserve">Contador  - pagador </t>
  </si>
  <si>
    <t xml:space="preserve">Comprobantes de egresos.                          - Declaracion tributarias presentadas.                      Cronograma realizado </t>
  </si>
  <si>
    <t># de declaraciones presentadas oporutnamente / # total de declaracionas obligadas a presentar.</t>
  </si>
  <si>
    <t>plataforma del chip genera  errores en la validacion.</t>
  </si>
  <si>
    <t>La no actualizacion del plan de cuentas de acuerdo a las nuevas dispociones de la CGN - Que no existe circularizacin adecuada de las operaciones reciprocas.</t>
  </si>
  <si>
    <t>La no validacion de los errores.                                            -Incumplimiento sobre la normatividad de la CGN relacionada con las operaciones reciprocas.</t>
  </si>
  <si>
    <t>Revision de la diferente normatividad emada por la CGR.                                Circularizacion a entidades con las que se tienen operaciones reciprocas.</t>
  </si>
  <si>
    <t>Actualizar el sismema de informacion de la entidad con las disposiciones d ela CGN.                               -Circualres a las diferenes entidades publicas.</t>
  </si>
  <si>
    <t xml:space="preserve">Actualizacion de plan de cuentas                 -Circulares </t>
  </si>
  <si>
    <t># de ciruclares enviadas # de entidades publicas.</t>
  </si>
  <si>
    <t>Estado a septiembre 30 de 2018</t>
  </si>
  <si>
    <t>AVANCE EN (%)</t>
  </si>
  <si>
    <t>En cumplimeinto al plan anual e auditorias de la vigencia 2018 aprobado por el comitie de CICI, al codigo de etica del auditor  adoptado mediente resocluion 055 de 22 marzo de 2018 y el estatuto de audotira interna mediante resolucion 019 del 14 de febrero de 2018, se programaron 5 auditorias para la vigencia de las cuales al 30 de octubre de 2018  se ha realizado 2 que son la de Gestion juridica que incluye los procesos (contratacion., Defensa  judicial e investigacion disciplinaria), la de Almacen, y se proceso a iniciar la auditoria de archivo el 16 de octubre de 2018 la cual a la fecha esta en curso de revision. las evidencias reposan en la carpeta llamada Audiorias internas procesos de la oficina de contorl interno.</t>
  </si>
  <si>
    <t>En cumplimeinto al plan anual e auditorias de la vigencia 2018 aprobado por el comitie de CICI, al codigo de etica del auditor  adoptado mediente resocluion 055 de 22 marzo de 2018 y el estatuto de audotira interna mediante resolucion 019 del 14 de febrero de 2018, a la fecha  se ha realizado 2 que son la de Gestion juridica que incluye los procesos (contratacion., Defensa  judicial e investigacion disciplinaria) y la de Almacen los cuales cuenta con acta de cierre de la audotira y con la notificacion a los lideres de los procesos de los resultados finales y en dicha reunicon se dan a conocer la recomendaciones, las actas se encuentran firmadas, igual el informe final de auditoria se socializa al gerente general medieante correo electronico, como tambien se lleva los resultados al comite CICI.</t>
  </si>
  <si>
    <t xml:space="preserve">Actas de Reuniones de capacitaciones </t>
  </si>
  <si>
    <t xml:space="preserve">A la fecha no se han realizado capacitaciones orientadas al fomento de la cultura de autoricontrol en cumplimiento al plan de accion de CI, pero se ha orientado a los diferntes lideres de los procesos en todo lo referente a la administracion del riesgo, acompañamiento en los distintos comites realizados en lo que va de la vigencia </t>
  </si>
  <si>
    <t>con corte al 30 de septiembre de 2018 vamos con un cumpliento de los informes d eley presentados de 72% de 9 informes que se tienen programadas por nomatividad en el plan anual de auditoria, cada uno se a presentado de acuerdo a su periodiciadad, para la vigencia se tiene que presentar en distitnas fechas al año para un total de 19 informes de los cuales van 14 en forma oportuna dentro de los plazos establecidos por ley.</t>
  </si>
  <si>
    <t>AVANCE (%)</t>
  </si>
  <si>
    <t>Siempre se guardan en la caja fuerte de tesoria una vez son utilizados para realizar pagos a terceros, l aunica que tiene la clave o evidencia es la tesorera encargada, la jefe administrativay financiera realiza revisiones periodicas en el mes donde consta que se esta cumpliendo con dicha custodia.</t>
  </si>
  <si>
    <t># de cuentas pagadas con los debidos soportes/# total de cuentas programadas</t>
  </si>
  <si>
    <t># de pagos anulados/ # total de  inconsistencias detectadas/</t>
  </si>
  <si>
    <t xml:space="preserve">para el periodo comprendido del 01 enero al 30 septiembre de 2018 se identifacron 22 inconsistencia las cuales correspondian por errores en la elaboracion y con los dedbidos controloes en la revision se detectetron y se anualaron, como es el caso de OP 01315 por error en la digitacion del periodo laborado de la señora Daniela clavijo rios..  </t>
  </si>
  <si>
    <t>para el periodo comprendido del 01 enero al 30 septiembre de 2018 se generaron  1332 ordenes de pago de las cuales se pagaron 1310 debido a que se anularon 22 por errores en la elaboracio de la orden de pago.  Como es el caso de la OP 1312 a nombre de Asociacion hama evento que contiene (orde de pago, acta de supervision, factura, acta de inicio y acta de liquidcion final , RUT cuenta de cobro y comprobante de egreso).</t>
  </si>
  <si>
    <t>/ # de pagos realizados./ # de pagos  rechazados por saldos no disponibles</t>
  </si>
  <si>
    <t>Para este periodo no hubo pagos rechazados ya que dentro d elos controles siempre se verifican los saldos antes de realizar los pagos de cada una de las cuentas bancarias por las que se van a pagar de acuerdo al rubro identificado, al igual que realizamos las conciliaciones cada mes como se puede verificar en la carpeta conciloiaciones bancarias por mes.</t>
  </si>
  <si>
    <t>a la fehca se ha realizado una induccion corresopndiente al nombramiento del jefe de control interno, en el mes de enero de 2018.                                                                     Se encuentra pendientes una reinducccion para el mes de noviembre con todo el personal de planta y contratistas.                                                                                                La caracterizacion del proceso aun no se ha realizado para el ultimo cuatrimestre de 2018.</t>
  </si>
  <si>
    <t>a la fecha se ha realizado la revision de las 14 hojas de vida de los funcionarios de planta y fueron actualizadas con las novedades que se presentaron de cada uno en los 3 cuatrimestres como son: resoluciones de comision de viaticos, resoluciones por vacaciones, incapacidades, evaluaciones de desempeño.</t>
  </si>
  <si>
    <t xml:space="preserve">Formato de caracterizacion del procesos nomina.                                              -Novedades de nonima archivadas.                                  </t>
  </si>
  <si>
    <t xml:space="preserve"># de nominas generadas sin errores / # total de nominas. </t>
  </si>
  <si>
    <t xml:space="preserve">A la fecha se encuentran debidamente archivasdas las nominas con sus respectivas novedades conforme a las tablas de retencions documental, dentro del proceso de nomina se maneja la segregacion de funciones por tal motivo el margen de error es minimo.                                                                                                               Con respecto a la caracterizacion del proceso no ha realizado y se tiene programado para el cuarto cuatrimestre de 2018 </t>
  </si>
  <si>
    <t xml:space="preserve"># de planillas de seguirdad social  generadas sin errores / # total de planillas de seguridad social. </t>
  </si>
  <si>
    <t>Durante el periodo evaluado se presentaron 3 errorers en el diligencimieto de la planilla asistida los cuales fueron corregidos de acuerdo a sus importancia.                En cuanto al proceso de caraterizacion se encuentra programado para el cuarto trimestre de 2018.</t>
  </si>
  <si>
    <t xml:space="preserve"># de CDP Y RP expedidos con fechas correctas / total de CDP y RP expedidos </t>
  </si>
  <si>
    <t xml:space="preserve">para el peridoo evaluado no se hizo los meses de marzo, junio ni juli, septiembre, ya que no se encuentra la evidencia de las actas, esto genera el cumpliento total de la actividada, para el cuarto trimestre se mejorara el procesos realizando  los backups en los periodos indicados, se informa que algunos funcionarios o estan en vacaciones o no estan disponibles en el momento de la visita. </t>
  </si>
  <si>
    <t>Se realizo la politica de seguridad y privacidad d ela informacion según resolucion No 184 de 27 de julio de 2018 y la sociliacion se realizo el 30 de julio de 2018 a funcionarios de plana como contratistas que manejan equipo de computo del institu, tambien se encuentra publicada en la pagina web.                                         En cuanto a los 30 equipos de computo todos se encuentran con el aplicativo de seguridad forty clean y con antivirus actualizado, y el registro de novedades y durante el periodo se realiza constantemente arreglos solicitados por cada uno de los funcionarios, para el cuarto trimestrew se implementara el acta de evidencias de soportes tecnicos realizadas a los equipos de computo.</t>
  </si>
  <si>
    <t>Todos los 30 equipos de computo de la entidad tienen cada uno su hoja de vida actualizada y en cuanto al licenciamiento todos cuentas con el ya que al momento de comrpa de cada equipo se realiza la compra del sistema operativo, esta informacion sje puede evidenciar en el inofrme realizado en la plataforma de microsoft llamado MDS donde se identica que de windos 10 son 7 equipos, windos 8,1 dos equipos de wimdos 8 dos equipos, windows 7 quince equipos y de vista 2 equipos y XP 1 equipo.</t>
  </si>
  <si>
    <t>Se realizo capacitacion a los funcinarios y contratistas por medio de un folleto de los cuidados basicos de los equipo realizada el 30 de julio de 2018 al igualque la politica de seguiridad y privacidad de la informacion, el tottal funcionarios capacitados fue de 28, la diferncia que existe con los 30 equipo ses que 1 es el servidor y el otro es un equipo portatil que esta sin uso.</t>
  </si>
  <si>
    <t xml:space="preserve"># personas que no presentaron Accidentes de trabajo y Enfermedades laborales registradas / # de personas expuestas  </t>
  </si>
  <si>
    <t>Para este periodo evaluado se aclara que son 14 funcionarios de planta y 86 contratistas de los cuales 19 contratistas estan siempre enlas instalaciones de la entidad, de igual manera al 30 septeimbre de 2018 se ha realizado las siguientes capacitaciones: 1, riesgo publico 14 septiembre 2018, 2. aplicacion de baterias psicosociales 30 mayo 2018, el resto de capactiacioens estan programadas para el cuarto trimestre de 2018, cada una se encientra con sus respectiva lista de asistencia y acta de ocnvocatoria</t>
  </si>
  <si>
    <t>Existe un plan anual de trabajo SST mediante resolucion 041 de 2 marzo de 2018 la cual se encuentra ajustados con base en las actividades para el cumplimiento del SGSST de la resolucion 1111 de 2017, se socializo a la gerente y la jefe adminsitrativa y financiera el 7 de marzo de 2018 mediante acta firmada por los integrantes, el presupuesto se ha ajustado y se ha cumplido con llas necesidades de las actividades programas, y en la elaqboraicon del presupuesto para el 2019 se dejo el rubro por valor de $ 5,000,000.</t>
  </si>
  <si>
    <t># de personal que no presento enfemedades laborales / # de personal expuesto.</t>
  </si>
  <si>
    <t xml:space="preserve">Para  este peridoo no se presento reporte de enfermedades laborales, sin embargo se realizo capacitacion en desordenes osteomusculares el 18 septiembre, y la jornada de salud el 14 de septiembre cada una cuenta con actas de convocatoria y asistencia firmadas, ademas se cuentan con las inspecciones de los lugares de trabajo por parte de los integrantes de copasst realizado el 24 de junio de 2018 </t>
  </si>
  <si>
    <t>en el periodo evaluado se realizaron 12 solicitudes a las cuales se les hizo su respectiva entrega por medio de rescibido firmado, como control la evidencia reposa en la carpeta llamada comprobante de entrada y salida de almacen expediente salida artiuclos de consumo de oficina. adicional se informa que el forma de entrega se empezo a utilizar el 16 de agosto de 2018.</t>
  </si>
  <si>
    <t xml:space="preserve">En el periodo evaluado se realizaron 147 entregas de bienes y susministros desde al area tecnica en acta de entrega debidamente diligenciada donde se especifica detalladamente las caracterisiticas de los bienes entregados y despues pasan a la lider de almacen para ser descargados del kardex digital, la actas reposan con sus debidos soportes y evidencias fotograficas en la carpeta llamada comprobante de entregas y salidas expendiente salida de elementos deportivos y de recreacion. </t>
  </si>
  <si>
    <t>87.5%</t>
  </si>
  <si>
    <t xml:space="preserve">Durante la vigencia  se presento las siguientes declaraciones tributarias: 9 Rentencion en la fuente, 1 Declaracnion de Renta estas dos ante la DIAN  y 9 de industria y comercio en la alcaldia de armenia,  en cuanto a la elaboracion de cronograma de presentacion de ifnromes, esta realizado en la oficina administrativa y financiera y ademas esta publicado en las oficina de contabilidad. </t>
  </si>
  <si>
    <t>Las operaaciones reciprocras se envia a cada municipio lo que se tiene ejecutados y ello verifican si esta acorde a lo que ellos han recibido, sse envian 12 d emanera trimestral al corrido del peridoo van 36 circulares, en cuanto a la actualizacion se hace trimestral mente para poder enviar el informe porq o si no no se deja enviar, actualizacion va relacionada con los formularios para el envio correcto.</t>
  </si>
  <si>
    <t>Para el periodo evaluado Se realizacon 9 conciliaciones entre las areas mensualmente, y a la fecha se han generado 1332 ordenes de pago donde se revisan y se firman de acuerdo a la periocidad de los pagos.</t>
  </si>
  <si>
    <t xml:space="preserve">AVANCE EN PORCENTAJE </t>
  </si>
  <si>
    <t xml:space="preserve"># de documentos prestados/# total de documentos solicitados </t>
  </si>
  <si>
    <t xml:space="preserve">El libro radicador se empezo a implementar desde el 13 diciembre de 2017, como control se evidencia 41 prestamos al 30 de septiembre de 2018, .                                                                                                      LA aprobacion aun no se ha efectuado por parte del comite se esta a la espera que para el ultimo cuatrimestre se apruebe.               </t>
  </si>
  <si>
    <t>Se realizo la organización del archivo central en las estanterias de forma cronologica, se puede evidenciar en el registro fotografico realizo durante el proceso, se realizo compras de estanterias para adecuacion de archivos de gestion y archivos central, para esta vigencia no se programo visitas tecnicas, sin embargo se toman medidas de precaucion como la baja de los breakers de corriente, y la sustpencion del sistema electrinco e hidraulico. adicional a esto se hacen visitas constantes por parte del funcionario lider del archivo central.</t>
  </si>
  <si>
    <t>Con corte al 30 septeimbre de 2018 el instituto expidio CDP Y RP de acuerdo a las necesidades de cada area, presentando asi solo 5 anulaciones cuyo conceptos era error en fechas, rubros  o valores. Los cuales fueron detectados a tiempo y corregidos en el  momento gracias a la cantidad de controles que se tienen implementados.</t>
  </si>
  <si>
    <t>El instituto realizo registros en el sistema presupuestal con forme a las resoluciniones 038 de marzo de 2018, 136 de junio, 186 de julio de 2018 y 280 de octubre de 2018, las cuales fueron incorporadas en las fechas de acuerdo a su expedicion. La jefe financiera y la tesorera realizaron visitas periodicas a la secreataria de hacienda departamental con el fin de garantizar que los recursos sean girados en lo splazos estipulados para ello, es importante anotar que durante este periodo evaluado, el area financiera detecto que el recurso por iva telefonia celular no presentaba ejecucion, por tal motivo realizo las gestion necesarias ante la tesoria del departamento y coldeportes determinandor que estos recursos no van a ingresar a las arcas del instituto y por ende deberan ser reducidos en el presupuesto y asi no afectar las metas establecidas en el POAI  2018</t>
  </si>
  <si>
    <t>Me permito informar que durante esta vigencia  se  venia tramitando por parte de la jefe de la oficina juridica, se trata de demandea de nulidad y restablecimiento del derecho Rdo. No.158-2015. constistente en la solicitud por parte de Indeportes Quindio de prescripcion del impuesto predial años 2003 al 2008,  Demandado Municipio de Armenia,Q. El consejo de estado el 15 de agosto de 2018 resolvio recurso de apelacion  en el cual resolvio: Revoquese  el numeral tercero de la sentencia proferida en primera instancia por el tribunal adminsitrativo del Quindio, y en su lugar  no se condena en costal el Municipio de Armenia, confirmando en lo demas la sentencia proferida  el 26 de enero de 2017.  Es decir que prospero la soliciutd de prescripcion del impuesto predial  años 2003 al 2008 a favor de Indeportes Quindio. NOTA. Durante todo el proceso se estuvo pendiente y se cumplieron todos los requerimientos judiciales en su respectivo tiempo. Evidencias que reposan en las carpetas (2 tomos )  de proceso judicial  Rdo No.158-2015 y reposa en el archivo de gestion de la oficina jurídica. Asi mismo informo que el dia 02 de agosto de 2018, se nos notifico la admicion de la  accion de  tutela con radicado Rdo. No.2018-00241, accionante: Adminsitradora del fondo de pensiones  y cesantias S.A y  accionado:  Indeportes quindio,  por vulneracion al derecho Constitucional  fundamental de petion, para lo cual se dan dos dias para dar respuesta,   La misma fue contestada en tiempo, esto es 03 de agosto de 2018  por parte de jefe de la oficina jurídica. Es importante resaltar que las notificaciones se hicieron a traves del correo electronico de la oficina jurídica, toda vez que la misma fue interpuesta en la ciudad de medellin y asi mismo se le dio respuesta atraves de correo certificado y electronico confirmando el recibo de la misma por parte del Juzgado en la cidud de Medellin.  El 14 de agosto de 2018,  nos notifican a traves del correo electronico de la oficina jurídica la  sentencia de la accion de tutela a favor de Indeportes por existir un hecho superato, toda vez que se logro demostrar a la accionante que su solicitud de peticion si fue resuelta en tiempo por parte de Indeportes. Las evidencias tanto de la contestacion como de la sentencia  reposan en la carpeta denominada Tutelas 2018, que reposa en el archivo de gestion de la oficina jurídica de Indeportes. Igualmente se encuentra deligenciado el formato de excel denominado seguimiento a procesos judiciales 2018 que reposa en la oficina juridica de indeportes donde se relaciona cada una de las actuaciones judiciales. ACTUALMENTE EL PROCESO SE ENCUENTRA EN ESTADO TERMINADO</t>
  </si>
  <si>
    <t>N/A</t>
  </si>
  <si>
    <t xml:space="preserve">Durante este periódo no se presentaron cambios en el Acesor y jefe de la oficina jurídia, ni se hizo ningun  otro nombramiento, ni tampoco se contrato personal juridico para ejercer la defensa judicial del Instituto. Esto teniendo en cuenta que a la fecha no existe ningun proceso judicial en curso donde se encuentre  como parte INDEPORTES QUINDIO. </t>
  </si>
  <si>
    <t>Durante este periódo se estuvo pendiente del fallo de segunda Instancia que cursaba ante el Honorable Consejo de Estado,  dentro del proceso de nulidad y restableciminto del drecho (prescripcion del impuesto predial años 2003-2008 de Indeportes Quindio)  incoado contra el municipio de Armenia, Q,  con radicado No158-2015. Asi mismo El consejo de estado el 15 de agosto de 2018 profirio sentencia de segunda instancia y  resolvio recurso de apelacion  en el cual resolvio: Revoquese  el numeral tercero de la sentencia proferida en primera instancia por el tribunal adminsitrativo del Quindio, y en su lugar  no se condena en costal el Municipio de Armenia, confirmando en lo demas la sentencia proferida  el 26 de enero de 2017.  Es decir que prospero la soliciutd de prescripcion del impuesto predial  años 2003 al 2008 a favor de Indeportes Quindio.  El contenido del fallo fue puesto en conocimiento de la gerente general de indeportes y de la jefe de la oficina Adminsitrativa y financiera, con el fin de tomar las medidadas pertinentes en la materia. Fallo que fue notificado a traves del correo electronico de la oficina jurídica, como tambien fue enviada copia de la sentencia de segunda Instancia por parte del  Consejo de estado a Indeportes Quindio. Igualmete se estuvo atento sobre el fallo en primera instancia de la accion de tutela accionante: Adminsitradora del fondo de pensiones  y cesantias S.A y  accionado:  Indeportes quindio. Rdo. No.2018-00241; es detener encuenta que las notificaciones se hicieron a traves del correo electronico de la oficina jurídica, toda vez que la misma fue interpuesta en la ciudad de medellin y asi mismo se le dio respuesta atraves de correo certificado y electronico confirmando el recibo de la misma por parte del Juzgado en la cidud de Medellin, el fallo de primera isntancia fue notificado por parte del Juzgado por el mismo medio electrónico. No se evidencia recurso alguno dentro del termino legal  por parte de la accionante. EL PROCESO SE ENCUENTRA EN ESTADO TERMINADO.</t>
  </si>
  <si>
    <t xml:space="preserve">Durante este periodo no se dio inicio a ningun proceso disciplinario; sin embargo se venian  tramitando seis procesos disciplinarios, y  de los cuales se realizaron se realizaron tres audiciencias de declaracion , Las mismas reposan en la carpeta denominada procesos Disciplinarios No.001-2018, igualmente se realizó la comunicación y notificacion del auto de archivo que reposa dentro del expediente denomidado Procesos disciplinarios No.004-2017, tambien  se realizó la comunicación y notificacion del auto de apertura de investigacion disciplinaria  que reposa dentro del expediente denomidado Procesos disciplinarios No.005-2017, y por último se   realizó la comunicación y notificacion del auto de apertura de investigacion disciplinaria  que reposa dentro del expediente denomidado Procesos disciplinarios No.006-2017.  Tambien se dio traslado por competencia  a la procuraduria regional del Quindio los expedientes No.002-2017 y 001-2018, para lo cual se libro comuniciacion a los sujetos procesales. </t>
  </si>
  <si>
    <t>Durante este periodo no se asistio a ninguna capacitacion, Sin embargo los procesos que se vienen tramitando de control interno disciplinario se vienene haciendo con forme a la normatividad vigente en matiria disciplinaria, ley 734de 2002</t>
  </si>
  <si>
    <t xml:space="preserve">Durante éste peródo se llevo a cabo la revision de todos  los estudios previos de toda  la contratacion adelantada en el instituto,  llevandose a cabo las correcciones respectivas, la verificacion de la documentacion y cumplimiento de las listas de chequeo al igual que la suscripcion de los documentos y actos administrativos, aprobacion de pólizas en aquellos procesos que se hacen exigibles (contratos de prestacion de servicios y de apoyo a la gestion, convenios, invitaciones de minima cuantia y selecciones abreviadas) . Toda esta informacion reposa en las respectivas carpetas contractuales (  contratos de prestacion de servicios  desde el No. 87 al 151 ,  convenios interadministrativos desde el 01  hasta el 011; invitaciones de minima cuantia desde la No.010 hasta la 031; selecciones abreviadas de menor cuantia desde la No.002 hasta la 008) para un total de 99 contratos suscritos y revisados  . NOTA: 1. De los 11 convenios relacionados solo 10 se han celebrado, toda vez que el consecutivo No.004 no fue utilizado.  2.  De las 22 invitaciones de minima cuantia adelantadas, tres de ellas (012, 023 y 029) fueron declaradas desiertas, es decir que se suscribieron 19 contratos de minima cuantia y de las 7 SAMC adelantadas, solo se suscribieron  6 contratos, ya que la SAMC No.003 fue declarada desierta. Las evidencias reposan en las respectivas carpetas contractuales que se encuentran en el archivo de gestion ubicado en la oficina juridica de Indeportes y en la carpeta excel denominada seguimiento a la contratacion 2018, el cual reposa en la oficina jurídica.  y en la carpeta excel denominada seguimiento a la contratacion 2018, el cual reposa en la oficina jurídica. </t>
  </si>
  <si>
    <t xml:space="preserve">Para este periódo se reviso el cumplimiento de la verificacion de la documentoacion soporte de cada uno de los procesos contractuales  y el cumplimiento a corde a la normatividad. Toda esta informacion reposa en las respectivas carpetas contractuales ( contratos de prestacion de servicios  desde el No. 87 al 151 , convenios interadministrativos desde el 01  hasta el 011; invitaciones de minima cuantia desde la No.010 hasta la 031; selecciones abreviadas de menor cuantia desde la No.002 hasta la 008)  para un total de 99 contratos suscritos.    NOTA: 1. De los 11 convenios relacionados solo 10 se han celebrado, toda vez que el consecutivo No.004 no fue utilizado.  2.  De las 22 invitaciones de minima cuantia adelantadas, tres de ellas (012, 023 y 029) fueron declaradas desiertas, es decir que se suscribieron 19 contratos de minima cuantia y de las 7 SAMC adelantadas, solo se suscribieron  6 contratos, ya que la SAMC No.003 fue declarada desierta .  Las evidencias reposan en las respectivas carpetas contractuales que se encuentran en el archivo de gestion ubicado en la oficina juridica de Indeportes. y en la carpeta excel denominada seguimiento a la contratacion 2018, el cual reposa en la oficina jurídica. </t>
  </si>
  <si>
    <t>para este periodo que se informa,  toda la contratacion se ha ido publicando dentro de los tiempos legales tanto en la plataforma del SECOP, como en el SIA OBSERVA, dicha informacion se puede verificar en éstas plataformas como tambien en las diferente carpetas contractuales que reposan en la oficina jurídiac y de contratacion  de Indeportes asi:  ( contratos de prestacion de servicios  desde el No. 87 al 151 , convenios interadministrativos desde el 01  hasta el 011; invitaciones de minima cuantia desde la No.010 hasta la 031; selecciones abreviadas de menor cuantia  No.002 y  008)  para un total de 99 contratos suscritos y publicados        NOTA: 1. De los 11 convenios relacionados solo 10 se han celebrado, toda vez que el consecutivo No.004 no fue utilizado.  2.  De las 22  invitaciones de minima cuantia adelantadas, tres de ellas (012, 023 y 029) fueron declaradas desiertas, es decir que se suscribieron 19 contratos de minima cuantia y de las 7 SAMC adelantadas, solo se suscribieron  6 contratos, ya que la SAMC No.003 fue declarada desierta.</t>
  </si>
  <si>
    <t>AVANCE  %</t>
  </si>
  <si>
    <t>Se realiza control que los objetos tengan relacion con la meta cada que se expide el banco de programas y proyectos, los cuales se encuentran en la pagina http://www.contratacionvisible.com/quindio/ y en el contrato de cada servicio prestado. 440  Bancos de Proyectos Certficiados/ 440 de proyectos solicitados</t>
  </si>
  <si>
    <t>Se realizan los comites institucionales donde se concientiza a los funcionarios en realizar los procesos correctamente, las actas se encuentran en la carpeta. 9 de capacitaciones y reuniones realizadas / 9 total de capacitaciones y reuniones programas</t>
  </si>
  <si>
    <t>Se realiza informe trimestral al plan de desarrollo con el seguimiento a las metas del instituto, se envio el tercer informe con corte al 30 de septiembre de 2018 y hace falta el ultimo seguimiento a 30 de diciembre de 2018. 3 de planes suscritos con seguimiento/ 4 total de planes suscritos en el instituto.</t>
  </si>
  <si>
    <t>Se encuentra un proyecto sin liquidar de regalias de las vigencias 2014 al 2016 pero en cuanto ainconvenientes en la plataforma de gesproy mas en plata y campo ya se ejecuto en su totalidad por esta razon no se encuentra al 100% y no se ha cerraro el proyecto en el sistema, se estan subsanando los inconvenientes en cuanto a los datos ingresados al GESPROY. 1  proyectos liquidados /  1  proyectos ejecutados activos.</t>
  </si>
  <si>
    <t>Estado a Diciembre 30 de 2018</t>
  </si>
  <si>
    <t>el 3 de diciembre se realizo capacitacion de induccion y reinduccion con todo el personal de planta y contratistas, quedadno como soporte actas de asistencias y registro fotografico, dicha informacion reposa en la carpeta denominada planes talento humano, en cuanto a la caracterizacion no se ha realizado al ccierre de esta vigencia, se reprograma para el proximo cuatrimestre de 2019.</t>
  </si>
  <si>
    <t xml:space="preserve">A la fecha se encuentran debidamente archivasdas las nominas con sus respectivas novedades conforme a las tablas de retencions documental, dentro del proceso de nomina se maneja la segregacion de funciones por tal motivo el margen de error es minimo.                                                                                                               Con respecto a la caracterizacion del proceso no ha realizado y se tiene programado para e primer cuatrimestre de 2019 </t>
  </si>
  <si>
    <t>Durante el periodo evaluado se presentaron dos errores ene l diligenciamiento de las novedades en el modulo de nomina, uno relacionado con el descuento por concepto de embargo de la señora Yolanda Suarez $36,000, que se realizo por menor valor y el segundo del señor Wilman macias  por valor $26.581 que se le ralizo el descuentos de la seguridad social por menor valor, este ultimo fue un error del modulo de nomina . Y las evidencia reposan en la carpeta de nómina.</t>
  </si>
  <si>
    <t>las actividades s ecumplieron al 100%, las evidencias se encuentran en la carpeta de SSSGT y se obtuvo un calificacion del 92%, la descripcion detallada se suministrara por el contratista profesional encargadod e este proceso para el I cuatrimestre del 2019, lo anterior de acuerdo a lo manifestado por la jefe adminsitrativa y financiera</t>
  </si>
  <si>
    <t>Las operaaciones reciprocras se envia a cada municipio lo que se tiene ejecutados y ello verifican si esta acorde a lo que ellos han recibido, sse envian 12 d emanera trimestral al corrido del peridoo van 36 circulares, en cuanto a la actualizacion se hace trimestral mente para poder enviar el informe porq o si no no se deja enviar, actualizacion va relacionada con los formularios para el envio correcto. De igual manera se concilia las operaciones con la secretaria de hacienda del departamento</t>
  </si>
  <si>
    <t>Para el periodo evaluado Se realizacon 9 conciliaciones entre las areas mensualmente, y a la fecha se han generado 716 ordenes de pago donde se revisan y se firman de acuerdo a la periocidad de los pagos.</t>
  </si>
  <si>
    <t xml:space="preserve">El insitutot registro en el sistema presupuestal la resoluciones 280 de octubre 23. res 302 de noviembre 29 y res 323 de diciembre 28 de 2018  las cuales fueron incorporadas en las fechas de acuerdo a su expedicion. La jefe financiera y la tesorera realizaron visitas periodicas a la secreataria de hacienda departamental con el fin de garantizar que los recursos sean girados en lo splazos estipulados para ello, es importante anotar que durante este periodo evaluado, el area financiera detecto que el recurso por iva telefonia celular no presentaba ejecucion, por tal motivo realizo las gestion necesarias ante la tesoria del departamento y coldeportes determinandor que estos recursos no van a ingresar a las arcas del instituto y por ende deberan ser reducidos en el presupuesto y asi no afectar las metas establecidas en el POAI  2018 </t>
  </si>
  <si>
    <t>Con corte al 30 diciembre  de 2018 el instituto expidio CDP Y RP de acuerdo a las necesidades de cada area, presentando asi solo 9 anulaciones cuyo conceptos era error en fechas, rubros  o valores. Los cuales fueron detectados a tiempo y corregidos en el  momento gracias a la cantidad de controles que se tienen implementados.</t>
  </si>
  <si>
    <t xml:space="preserve">para el periodo comprendido del 01 octubre al 30 diciembre de 2018 se generaron  716 ordenes de pago de las cuales se pagaron 707 debido a que se anularon 9 por errores en la elaboracio de la orden de pago.  Se puede veirifca ren la carpeta denominada presupuesta anulaciones de CDP y RP </t>
  </si>
  <si>
    <t>para el periodo comprendido del 01 octubre al 31 diciembre de 2018 se identifacron 9 inconsistencia las cuales correspondian por errores en la elaboracion y con los dedbidos controloes en la revision se detectetron y se anualaron, .  Se puede veirifca ren la carpeta denominada presupuesta anulaciones de CDP y RP</t>
  </si>
  <si>
    <t>En reunion del comité de Institucional de gestion del dia 11 de diciembre de 2018   fue aprobado el formato de control de prestamos documentales que suprime la utilización del libro radicador y que permite llevar control permanente de los documentos y expedientes solicitados,  en el mes de enero de 2019 será socializado entre los funcionarios para la respectiva  aplicación.</t>
  </si>
  <si>
    <t xml:space="preserve">Para este periodo no se programo visitas tecnicas por parte del Instituto ya que las condiciones de mantenimiento como medidas de precaucion  en el sistema hidráulico, electrico y  de la estructura corresponden al propietario del local por tratarse de un contrato de arrendamiento sobre dichas instalaciones que cumplen como archivo central, sin embargo se adoptan medidas por parte del funcionario lider del archivo central como la suspencion del sistema electrico e hidraulico. </t>
  </si>
  <si>
    <t xml:space="preserve">a la fecha se han realizado modificacion de cajas de archivo, procesos de control dje plagas y el aseo general al archivo central, pero no se deja evidencia de dichas visitas y mantenimiento como por medio de actas, en cuanto aseo se hace 1 vez  a la semana. igual existe registro fotografico de estado de consevacion en condiciones razonables.  </t>
  </si>
  <si>
    <t>se realizaron dos (02)  jornadas de control de plagas durante la vigencia lo cual permite mantener control sobre la calidad actual de los documentos que reposan en el archivo central , se realizó proceso de cambio de cajas de archivo para aquellos expedientes que lo requerian y se realizan jornadas de aseo 1  vez por semana con el fin de hacer control sobre la presencia de polvo, humedad y adecuación de las intalaciones que permitan un normal desarrollo de las funciones propias del archivo central.</t>
  </si>
  <si>
    <t xml:space="preserve">El dia 28 de septiembre de 2018 se realizo reunion con el contratista encargado de coadministratar la bodegas 1 y 2 para determinar la entrega de actas de salida de almacen con el fin de actualizar el kardex, el formato se viene implementado desde el 23 de agosto de 2018, hasta la fecha se encuentra en la carpeta llamada comprobantes de entreda y salidad de almacen expediente salida de elementos, el kardex digital se lleva acorde a las actas de salida y entreda, a la fecha no se se han realizado arqueos y se tiene programada la pirmera revision parcial el 30 octubre de 2018 y arqueo final para el mes de diciembre de 2018. </t>
  </si>
  <si>
    <t xml:space="preserve">para el peridoo evaluado  se hizo los meses de octubre noviembre y diciembre, generando  el cumpliento total de la actividada y procesos realizando  los backups en los periodos indicados. La informacion reposa en la carpeta denominada xxxxx donde reposan todas las actas firmadas por los funcionarios. </t>
  </si>
  <si>
    <t xml:space="preserve">Mediante acta del 28 de septiembre de 2018 se establece la actualización del kardez digital de la institución y el dia 30 de octubre se adelanta revisón parcial de los almacenes 1 y  2  de la entidad donde se especifica un flatante de 3 colchonetas  de lona  y espuma de aprox. 1 mtro con 80 cm para lo cual se formula denuncia por  perdida.
Se verifica la implementacion del formato estandarizado de salida de elementos de almacen  (folio197,  carpeta salidas elementos deportivos y  recreación Codigo 205-57.02) desde el 31 de agosto de 2018. 
el dia  7 de diciembre de 2018 se realiza arqueo de los almacenes 1 y  2,  se encuentra faltante de elementos varios ( baleros, yoyos y trompos) que cuentan con la respectiva denuncia por perdida como soporte del acta de prestamo temporal ya que estos elementos son considerados de consumo para el desarrollo de las actividades de recreación ; cabinas de sonido que cuentan con la respectiva acta de prestamo temporal con su respectivo firma del responsable  del uso, cuidado y devolución ( carpeta comprobante deentradas y salidas de almacen, expediente prestamo temporales folio 1, responsable luis alfredo lopez, gestor departamental de HEVS.
se hace ajuste del inventario digital  de ambos almacenes y se determina hacer revisión en el mes de enero  de 2019 para establecer el inventario inicial de esta vigencia.  </t>
  </si>
  <si>
    <t xml:space="preserve">Se realizo la politica de seguridad y privacidad d ela informacion según resolucion No 184 de 27 de julio de 2018 y la sociliacion se realizo el 30 de julio de 2018 a funcionarios de planTa como contratistas que manejan equipo de computo del instituto, tambien se encuentra publicada en la pagina web.                                                                       En cuanto a los 30 equipos de computo todos se encuentran con el aplicativo de seguridad forty clean y con antivirus actualizado, y el registro de novedades y durante el periodo se realiza constantemente arreglos solicitados por cada uno de los funcionarios, para este peridodo se implemento el acta de evidencia de sopportes tencicos con el reporte de la mesa de ayuda del aplicativo GLPI donde para este periodo se hicieron 9 mesas de ayuda para este ultimo trimesre </t>
  </si>
  <si>
    <t>Para este periodo no ser relalizo capacitaciones a los funcionarios en cuanto a los cuidados basioc de los eqquipos.</t>
  </si>
  <si>
    <t>en el periodo evaluado se realizaron 4 solicitudes a las cuales se les hizo su respectiva entrega por medio de rescibido firmado, como control la evidencia reposa en la carpeta llamada comprobante de entrada y salida de almacen expediente salida artiuclos de consumo de oficina. adicional se informa que el forma de entrega se empezo implementado folios 25 y 26.</t>
  </si>
  <si>
    <t xml:space="preserve">En el periodo evaluado se realizaron 103  entregas de bienes y susministros desde al area tecnica en acta de entrega debidamente diligenciada donde se especifica detalladamente las caracterisiticas de los bienes entregados y despues pasan a la lider de almacen para ser descargados del kardex digital, la actas reposan con sus debidos soportes y evidencias fotograficas en la carpeta llamada comprobante de entregas y salidas expendiente salida de elementos deportivos y de recreacion. </t>
  </si>
  <si>
    <t>Estado a diciembre 30 de 2018</t>
  </si>
  <si>
    <t>Se realiza control que los objetos tengan relacion con la meta cada que se expide el banco de programas y proyectos, los cuales se encuentran en la pagina http://www.contratacionvisible.com/quindio/ y en el contrato de cada servicio prestado. 452  Bancos de Proyectos Certficiados/ 452 de proyectos solicitados</t>
  </si>
  <si>
    <t>Se realiza informe trimestral al plan de desarrollo con el seguimiento a las metas del instituto, se envio el Cuarto informe con corte al 30 de diciembre de 2018 . 4 de planes suscritos con seguimiento/ 4 total de planes suscritos en el instituto.</t>
  </si>
  <si>
    <t>Se encuentra un proyecto sin liquidar el cual se estan subsanando los inconvenientes en cuanto a los datos ingresados al GESPROY. 1  proyectos liquidados /  1  proyectos ejecutados activos.</t>
  </si>
  <si>
    <t>En cumplimeinto al plan anual e auditorias de la vigencia 2018 aprobado por el comitie de CICI, al codigo de etica del auditor  adoptado mediente resocluion 055 de 22 marzo de 2018 y el estatuto de audotira interna mediante resolucion 019 del 14 de febrero de 2018, se programaron 5 auditorias para la vigencia de las cuales al 30 de diciembre de 2018  se ha realizado 5 que son:  1. Auditoria Gestion juridica realizada el 01 de junio de 2018, esta se compone por contratacion, defensa judicial, investigacion disciplinaria.                                                       2. Auditoria Almacen: realizada 01 de noviembre de 2018.                                                 3. Auditoria Archivo centraol y de gestion: realizada el 22 de noviembre de 2018     4. Auditoria Gestion del deportes, recreacion y la actividad fisica: realizada el 12 diciembre de 2018, incluye los 6 programas misionales.                                          5. Auditoria Financiera: realizada el 28  de diciembre incluye los procesos de contabilidad presupuesto y tesoreria.. las evidencias reposan en la carpeta llamada Audiorias internas procesos de la oficina de contorl interno.</t>
  </si>
  <si>
    <t>En cumplimeinto al plan anual e auditorias de la vigencia 2018 aprobado por el comitie de CICI, al codigo de etica del auditor  adoptado mediente resocluion 055 de 22 marzo de 2018 y el estatuto de audotira interna mediante resolucion 019 del 14 de febrero de 2018, a la fecha  se cumplio en su totalidad con la realizacion de los informes finales de las 7 auditorias realizadas a los procesos como son  Gestion juridica que incluye los procesos (contratacion., Defensa  judicial e investigacion disciplinaria), Almacen, archivo, gestion del deportes, recreacio ny la actividad y financiera, las cuales cuentan con acta de cierre de la audotira y con la notificacion a los lideres de los procesos de los resultados finales y en dicha reunicon se dan a conocer la recomendaciones, las actas se encuentran firmadas, igual el informe final de auditoria se socializa al gerente general medieante correo electronico, como tambien se lleva los resultados al comite CICI.</t>
  </si>
  <si>
    <t>con corte al 30 de diciembre de 2018 vamos con un cumpliento de los informes de ley presentados de 83% de 9 informes que se tienen programadas por nomatividad en el plan anual de auditoria, cada uno se a presentado de acuerdo a su periodiciadad, para la vigencia se tiene que presentar en distitnas fechas al año para un total de 19 informes de los cuales van en  totalidad  en forma oportuna dentro de los plazos establecidos por ley, el 100% se cumple en el mes de enero de 2019 que se rinden los ultimos peridos de cierrre.</t>
  </si>
  <si>
    <t xml:space="preserve">Me permito informar que durante este esta  vigencia  solo se presento una accion de tutela en contra del Instituto. la misma fue instaurada por el señor Yeffry Mauricio Azcarate Arizabaleta y tramitada por el juzgado Primero Civil de Oralidad de la ciudad de Armenia, Q , su adminsion fue notificada al Instituto el dia 05 de diciembre de 2018,  radicado . No.2018-758,  por considerar que se viene  vulnerando el derecho al deporte, para lo cual se dan dos dias para dar respuesta,   La misma fue contestada en tiempo, esto es 06 de diciembre  de 2018  por parte del  jefe de la oficina jurídica.  El 13 de diciembre  de 2018,  el juzgado primero civil municipal profiere sentencia a favor de Indeportes,   en la cual NO tutelo el derecho al deporte  impetrado por el señor Yeffry Mauricio Azcarate Arizabaleta, toda vez que  el deporte no esta consagrado  como un derecho fundamental Constitucional . Las evidencias tanto de la contestacion como de la sentencia  reposan en la carpeta denominada Tutelas 2018, que reposa en el archivo de gestion de la oficina jurídica de Indeportes. Igualmente se encuentra deligenciado el formato de excel denominado seguimiento a procesos judiciales 2018 que reposa en la oficina juridica de indeportes donde se relaciona cada una de las actuaciones judiciales. </t>
  </si>
  <si>
    <t xml:space="preserve">Durante este periódo no se presentaron cambios en el Asesor y jefe de la oficina jurídia, ni se hizo ningun  otro nombramiento, ni tampoco se contrato personal juridico para ejercer la defensa judicial del Instituto. Esto teniendo en cuenta que a la fecha no existe ningun proceso judicial en curso donde se encuentre  como parte INDEPORTES QUINDIO. </t>
  </si>
  <si>
    <t xml:space="preserve">Durante este periódo se estuvo pendiente del fallo de la tutela instaurada por el señor Yeffry Mauricio Azcarate Arizabaleta en contra del Instituto,  la cual se tramito   ante  el juzgado Primero Civil de Oralidad de la ciudad de Armenia, Q ,  por violancion al derecho al deporte. El 13 de diciembre  de 2018,  se profiere sentencia a favor de Indeportes,   en la cual NO tutelo el derecho al deporte  impetrado por el señor Yeffry Mauricio Azcarate Arizabaleta, toda vez que  el deporte no esta consagrado  como un derecho fundamental Constitucional y por lo tanto no se vio en la necesidad de interponer recurso de apelacion. Las evidencias tanto de la contestacion como de la sentencia  reposan en la carpeta denominada Tutelas 2018, que reposa en el archivo de gestion de la oficina jurídica de Indeportes. Igualmente se encuentra deligenciado el formato de excel denominado seguimiento a procesos judiciales 2018 que reposa en la oficina juridica de indeportes donde se relaciona cada una de las actuaciones judiciale . EL PROCESO SE ENCUENTRA EN ESTADO TERMINADO. </t>
  </si>
  <si>
    <t>Durante este periodo no se dio inicio a ningun proceso disciplinario; sin embargo se vienen   tramitando dos (02) procesos en los cuales se aperturo la investigacion disciplinaria. Las evidencias reposan en la respectivas carpetas que reposan en el archivo de gestion de la oficina jurídica de Indeportes. como son el de diana mina y manuel antonio rodriguez quintero.</t>
  </si>
  <si>
    <t xml:space="preserve">Durante este periodo  se asistio a una  capacitacion sobre  el manejo de la guia de procesos disciplinarios dictada por la procuraduria regional del Quindio el dia 19 de noviembre de 2018. Las evidencias  de la asistencia  reposan en la carpeta denominada documentos,  la cual se encuentra en el archivo de gestion de la oficina jurídica de Indeportes. </t>
  </si>
  <si>
    <t xml:space="preserve">Durante éste peródo se llevo a cabo la revision de todos  los estudios previos de toda  la contratacion adelantada en el instituto,  llevandose a cabo las correcciones respectivas, la verificacion de la documentacion y cumplimiento de las listas de chequeo al igual que la suscripcion de los documentos y actos administrativos, aprobacion de pólizas en aquellos procesos que se hacen exigibles (contratos de prestacion de servicios y de apoyo a la gestion, convenios, invitaciones de minima cuantia y contrato de arrendamiento) . Toda esta informacion reposa en las respectivas carpetas contractuales (  contratos de prestacion de servicios  desde el No. 152 al 169 (18 CPS) ,  convenios interadministrativos desde el 12  hasta el 19, (8 convenios); invitaciones de minima cuantia desde la No.032 hasta la 034 (3 invitaciones, de las cuales una fue declarada desierta) ; y un (1)  Contrato de arrendaminto,  para un total de 29  contratos suscritos y revisados  . NOTA: . Las evidencias reposan en las respectivas carpetas contractuales que se encuentran en el archivo de gestion ubicado en la oficina juridica de Indeportes y en la carpeta excel denominada seguimiento a la contratacion 2018, el cual reposa en la oficina jurídica.  y en la carpeta excel denominada seguimiento a la contratacion 2018, el cual reposa en la oficina jurídica. </t>
  </si>
  <si>
    <t xml:space="preserve">Para este periódo se reviso el cumplimiento de la verificacion de la documentoacion soporte de cada uno de los procesos contractuales  y el cumplimiento a corde a la normatividad. Toda esta informacion reposa en las respectivas carpetas contractuales ( contratos de prestacion de servicios  desde el No. 152 al 169 , convenios interadministrativos desde el 12  hasta el 19; invitaciones de minima cuantia desde la No.032 hasta la 034; un contrato de arrendamiento para un total de 29 contratos suscritos.    NOTA:   Las evidencias reposan en las respectivas carpetas contractuales que se encuentran en el archivo de gestion ubicado en la oficina juridica de Indeportes. y en la carpeta excel denominada seguimiento a la contratacion 2018, el cual reposa en la oficina jurídica. </t>
  </si>
  <si>
    <t>para este periodo que se informa,  toda la contratacion se ha ido publicando dentro de los tiempos legales tanto en la plataforma del SECOP, como en el SIA OBSERVA, dicha informacion se puede verificar en éstas plataformas como tambien en las diferente carpetas contractuales que reposan en la oficina jurídiac y de contratacion  de Indeportes asi:  ( contratos de prestacion de servicios  desde el No. 152 al 169 , convenios interadministrativos desde el 12  hasta el 19; invitaciones de minima cuantia desde la No.032  hasta la 034; y un contrato de arrendamiento,  para un total de 29 contratos suscritos y publicados        NOTA:   De las 3  invitaciones de minima cuantia adelantadas, una de ellas (034) fue declarada desierta, es decir que se suscribieron 2 contratos de minima cuantia.</t>
  </si>
</sst>
</file>

<file path=xl/styles.xml><?xml version="1.0" encoding="utf-8"?>
<styleSheet xmlns="http://schemas.openxmlformats.org/spreadsheetml/2006/main">
  <numFmts count="2">
    <numFmt numFmtId="164" formatCode="_-* #,##0.00_-;\-* #,##0.00_-;_-* &quot;-&quot;??_-;_-@_-"/>
    <numFmt numFmtId="165" formatCode="0.0%"/>
  </numFmts>
  <fonts count="67">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sz val="18"/>
      <color rgb="FFFFFFFF"/>
      <name val="Calibri"/>
      <family val="2"/>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b/>
      <i/>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b/>
      <sz val="11"/>
      <color rgb="FFFF0000"/>
      <name val="Calibri"/>
      <family val="2"/>
      <scheme val="minor"/>
    </font>
    <font>
      <b/>
      <sz val="11"/>
      <name val="Arial"/>
      <family val="2"/>
    </font>
    <font>
      <sz val="11"/>
      <name val="Arial"/>
      <family val="2"/>
    </font>
    <font>
      <i/>
      <sz val="11"/>
      <color theme="1"/>
      <name val="Calibri"/>
      <family val="2"/>
      <scheme val="minor"/>
    </font>
    <font>
      <i/>
      <sz val="14"/>
      <color theme="1"/>
      <name val="Calibri"/>
      <family val="2"/>
      <scheme val="minor"/>
    </font>
    <font>
      <b/>
      <sz val="14"/>
      <name val="Arial"/>
      <family val="2"/>
    </font>
    <font>
      <b/>
      <sz val="18"/>
      <name val="Arial"/>
      <family val="2"/>
    </font>
    <font>
      <sz val="20"/>
      <color rgb="FFFF0000"/>
      <name val="Calibri"/>
      <family val="2"/>
      <scheme val="minor"/>
    </font>
    <font>
      <sz val="16"/>
      <color rgb="FFFF0000"/>
      <name val="Calibri"/>
      <family val="2"/>
      <scheme val="minor"/>
    </font>
    <font>
      <sz val="24"/>
      <color rgb="FFFF0000"/>
      <name val="Calibri"/>
      <family val="2"/>
      <scheme val="minor"/>
    </font>
    <font>
      <sz val="18"/>
      <color rgb="FFFF0000"/>
      <name val="Calibri"/>
      <family val="2"/>
      <scheme val="minor"/>
    </font>
  </fonts>
  <fills count="2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right/>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s>
  <cellStyleXfs count="4">
    <xf numFmtId="0" fontId="0" fillId="0" borderId="0"/>
    <xf numFmtId="9" fontId="4" fillId="0" borderId="0" applyFont="0" applyFill="0" applyBorder="0" applyAlignment="0" applyProtection="0"/>
    <xf numFmtId="0" fontId="9" fillId="0" borderId="0"/>
    <xf numFmtId="164" fontId="4" fillId="0" borderId="0" applyFont="0" applyFill="0" applyBorder="0" applyAlignment="0" applyProtection="0"/>
  </cellStyleXfs>
  <cellXfs count="498">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5" fillId="0" borderId="0" xfId="0" applyFont="1" applyFill="1" applyAlignment="1">
      <alignment wrapText="1"/>
    </xf>
    <xf numFmtId="0" fontId="7" fillId="0" borderId="0" xfId="0" applyFont="1" applyFill="1" applyBorder="1" applyAlignment="1">
      <alignment horizontal="center" vertical="center" wrapText="1"/>
    </xf>
    <xf numFmtId="0" fontId="0" fillId="0" borderId="0" xfId="0" applyFill="1" applyBorder="1" applyAlignment="1">
      <alignment vertical="center" wrapText="1"/>
    </xf>
    <xf numFmtId="0" fontId="5" fillId="0" borderId="0" xfId="0" applyFont="1" applyBorder="1" applyAlignment="1">
      <alignment wrapText="1"/>
    </xf>
    <xf numFmtId="0" fontId="5" fillId="0" borderId="0" xfId="0" applyFont="1" applyBorder="1" applyAlignment="1">
      <alignment textRotation="90" wrapText="1"/>
    </xf>
    <xf numFmtId="0" fontId="5" fillId="0" borderId="0" xfId="0" applyFont="1" applyBorder="1" applyAlignment="1">
      <alignment horizontal="left" vertical="center" wrapText="1"/>
    </xf>
    <xf numFmtId="0" fontId="5" fillId="0" borderId="0" xfId="0" applyFont="1" applyBorder="1" applyAlignment="1">
      <alignment horizontal="left" wrapText="1"/>
    </xf>
    <xf numFmtId="0" fontId="5" fillId="0" borderId="0" xfId="0" applyFont="1" applyAlignment="1">
      <alignment textRotation="90" wrapText="1"/>
    </xf>
    <xf numFmtId="0" fontId="6" fillId="0" borderId="0" xfId="0" applyFont="1" applyAlignment="1">
      <alignment horizontal="center"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6" fillId="0" borderId="0" xfId="0" applyFont="1" applyAlignment="1">
      <alignment horizontal="center" textRotation="90" wrapText="1"/>
    </xf>
    <xf numFmtId="0" fontId="0" fillId="0" borderId="0" xfId="0" applyAlignment="1">
      <alignment horizontal="center" vertical="center" textRotation="90" wrapText="1"/>
    </xf>
    <xf numFmtId="0" fontId="5" fillId="0" borderId="0" xfId="0" applyFont="1" applyAlignment="1">
      <alignment horizontal="center" textRotation="90" wrapText="1"/>
    </xf>
    <xf numFmtId="0" fontId="8" fillId="0" borderId="0" xfId="0" applyFont="1" applyBorder="1" applyAlignment="1">
      <alignment wrapText="1"/>
    </xf>
    <xf numFmtId="0" fontId="8" fillId="0" borderId="0" xfId="0" applyFont="1" applyAlignment="1">
      <alignment wrapText="1"/>
    </xf>
    <xf numFmtId="0" fontId="11" fillId="0" borderId="1" xfId="0" applyFont="1" applyFill="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9" fontId="0" fillId="0" borderId="1" xfId="1" applyFont="1" applyBorder="1" applyAlignment="1" applyProtection="1">
      <alignment horizontal="center" vertical="center" wrapText="1"/>
      <protection locked="0"/>
    </xf>
    <xf numFmtId="0" fontId="11" fillId="0" borderId="1" xfId="0" applyFont="1" applyBorder="1" applyAlignment="1" applyProtection="1">
      <alignment horizontal="center" vertical="center" textRotation="90" wrapText="1"/>
      <protection locked="0"/>
    </xf>
    <xf numFmtId="0" fontId="1" fillId="0" borderId="0" xfId="0" applyFont="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 fillId="0" borderId="1" xfId="0" applyFont="1" applyFill="1" applyBorder="1" applyAlignment="1">
      <alignment horizontal="center" vertical="center" wrapText="1"/>
    </xf>
    <xf numFmtId="0" fontId="14" fillId="0" borderId="1" xfId="0" applyFont="1" applyBorder="1" applyAlignment="1">
      <alignment horizontal="center"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16" fillId="7"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6" fillId="7" borderId="33" xfId="0" applyFont="1" applyFill="1" applyBorder="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1" fillId="0" borderId="30" xfId="0" applyFont="1" applyBorder="1" applyAlignment="1">
      <alignment horizontal="center" vertical="center" textRotation="90" wrapText="1"/>
    </xf>
    <xf numFmtId="0" fontId="2" fillId="0" borderId="2" xfId="0" applyFont="1" applyBorder="1" applyAlignment="1">
      <alignment horizontal="center" vertical="center" wrapText="1"/>
    </xf>
    <xf numFmtId="0" fontId="11" fillId="0" borderId="0" xfId="0" applyFont="1" applyAlignment="1">
      <alignment horizontal="center" vertical="center" wrapText="1"/>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9" borderId="1" xfId="0" applyFill="1" applyBorder="1" applyAlignment="1">
      <alignment horizontal="center" vertical="center"/>
    </xf>
    <xf numFmtId="0" fontId="0" fillId="9" borderId="34" xfId="0" applyFill="1" applyBorder="1" applyAlignment="1">
      <alignment horizontal="center" vertical="center"/>
    </xf>
    <xf numFmtId="0" fontId="0" fillId="9" borderId="36" xfId="0" applyFill="1" applyBorder="1" applyAlignment="1">
      <alignment horizontal="center" vertical="center"/>
    </xf>
    <xf numFmtId="0" fontId="1" fillId="10" borderId="0" xfId="0" applyFont="1" applyFill="1" applyBorder="1" applyAlignment="1">
      <alignment horizontal="center" vertical="center"/>
    </xf>
    <xf numFmtId="0" fontId="1" fillId="10" borderId="14" xfId="0" applyFont="1" applyFill="1" applyBorder="1" applyAlignment="1">
      <alignment horizontal="center" vertical="center"/>
    </xf>
    <xf numFmtId="0" fontId="0" fillId="10" borderId="1" xfId="0" applyFill="1" applyBorder="1" applyAlignment="1">
      <alignment horizontal="center" vertical="center"/>
    </xf>
    <xf numFmtId="0" fontId="0" fillId="10" borderId="29" xfId="0" applyFill="1" applyBorder="1" applyAlignment="1">
      <alignment horizontal="center" vertical="center"/>
    </xf>
    <xf numFmtId="0" fontId="1" fillId="10" borderId="24" xfId="0" applyFont="1" applyFill="1" applyBorder="1" applyAlignment="1">
      <alignment horizontal="center" vertical="center"/>
    </xf>
    <xf numFmtId="0" fontId="0" fillId="10" borderId="26" xfId="0" applyFill="1" applyBorder="1" applyAlignment="1">
      <alignment horizontal="center" vertical="center"/>
    </xf>
    <xf numFmtId="0" fontId="0" fillId="10" borderId="19" xfId="0" applyFill="1" applyBorder="1" applyAlignment="1">
      <alignment horizontal="center" vertical="center"/>
    </xf>
    <xf numFmtId="0" fontId="0" fillId="11" borderId="13" xfId="0" applyFill="1" applyBorder="1" applyAlignment="1">
      <alignment vertical="center"/>
    </xf>
    <xf numFmtId="0" fontId="0" fillId="11" borderId="20" xfId="0" applyFill="1" applyBorder="1" applyAlignment="1">
      <alignment vertical="center"/>
    </xf>
    <xf numFmtId="0" fontId="0" fillId="11" borderId="21" xfId="0" applyFill="1" applyBorder="1" applyAlignment="1">
      <alignment vertical="center"/>
    </xf>
    <xf numFmtId="0" fontId="0" fillId="11" borderId="15" xfId="0" applyFill="1" applyBorder="1" applyAlignment="1">
      <alignment vertical="center"/>
    </xf>
    <xf numFmtId="0" fontId="0" fillId="11" borderId="22" xfId="0" applyFill="1" applyBorder="1" applyAlignment="1">
      <alignment vertical="center"/>
    </xf>
    <xf numFmtId="0" fontId="10" fillId="8" borderId="10" xfId="0" applyFont="1" applyFill="1" applyBorder="1" applyAlignment="1">
      <alignment vertical="center"/>
    </xf>
    <xf numFmtId="0" fontId="0" fillId="8" borderId="8" xfId="0" applyFill="1" applyBorder="1" applyAlignment="1">
      <alignment vertical="center"/>
    </xf>
    <xf numFmtId="0" fontId="0" fillId="8" borderId="9" xfId="0" applyFill="1" applyBorder="1" applyAlignment="1">
      <alignment vertical="center"/>
    </xf>
    <xf numFmtId="0" fontId="0" fillId="12" borderId="13" xfId="0" applyFill="1" applyBorder="1" applyAlignment="1">
      <alignment horizontal="center" vertical="center"/>
    </xf>
    <xf numFmtId="0" fontId="1" fillId="12" borderId="2" xfId="0" applyFont="1" applyFill="1" applyBorder="1" applyAlignment="1">
      <alignment vertical="center"/>
    </xf>
    <xf numFmtId="0" fontId="0" fillId="12" borderId="14" xfId="0" applyFill="1" applyBorder="1" applyAlignment="1">
      <alignment vertical="center"/>
    </xf>
    <xf numFmtId="0" fontId="1" fillId="12" borderId="27" xfId="0" applyFont="1" applyFill="1" applyBorder="1" applyAlignment="1">
      <alignment vertical="center"/>
    </xf>
    <xf numFmtId="0" fontId="0" fillId="12" borderId="15" xfId="0" applyFill="1" applyBorder="1" applyAlignment="1">
      <alignment horizontal="center" vertical="center"/>
    </xf>
    <xf numFmtId="0" fontId="1" fillId="12" borderId="28" xfId="0" applyFont="1" applyFill="1" applyBorder="1" applyAlignment="1">
      <alignment vertical="center"/>
    </xf>
    <xf numFmtId="0" fontId="0" fillId="12" borderId="16" xfId="0" applyFill="1" applyBorder="1" applyAlignment="1">
      <alignment vertical="center"/>
    </xf>
    <xf numFmtId="0" fontId="0" fillId="13" borderId="29" xfId="0" applyFill="1" applyBorder="1" applyAlignment="1">
      <alignment horizontal="center" vertical="center"/>
    </xf>
    <xf numFmtId="0" fontId="0" fillId="13" borderId="19" xfId="0" applyFill="1" applyBorder="1" applyAlignment="1">
      <alignment horizontal="center" vertical="center"/>
    </xf>
    <xf numFmtId="0" fontId="0" fillId="13" borderId="41" xfId="0" applyFill="1" applyBorder="1" applyAlignment="1">
      <alignment vertical="center" wrapText="1"/>
    </xf>
    <xf numFmtId="0" fontId="0" fillId="13" borderId="29" xfId="0" applyFill="1" applyBorder="1" applyAlignment="1">
      <alignment vertical="center" wrapText="1"/>
    </xf>
    <xf numFmtId="0" fontId="0" fillId="13" borderId="19" xfId="0" applyFill="1" applyBorder="1" applyAlignment="1">
      <alignment vertical="center" wrapText="1"/>
    </xf>
    <xf numFmtId="0" fontId="0" fillId="13" borderId="1" xfId="0" applyFill="1" applyBorder="1" applyAlignment="1">
      <alignment horizontal="center" vertical="center"/>
    </xf>
    <xf numFmtId="0" fontId="0" fillId="13" borderId="26" xfId="0" applyFill="1" applyBorder="1" applyAlignment="1">
      <alignment horizontal="center" vertical="center"/>
    </xf>
    <xf numFmtId="0" fontId="12" fillId="13" borderId="43" xfId="0" applyFont="1" applyFill="1" applyBorder="1" applyAlignment="1">
      <alignment vertical="center"/>
    </xf>
    <xf numFmtId="0" fontId="12" fillId="13" borderId="1" xfId="0" applyFont="1" applyFill="1" applyBorder="1" applyAlignment="1">
      <alignment vertical="center"/>
    </xf>
    <xf numFmtId="0" fontId="12" fillId="13" borderId="26" xfId="0" applyFont="1" applyFill="1" applyBorder="1" applyAlignment="1">
      <alignment vertical="center"/>
    </xf>
    <xf numFmtId="0" fontId="24" fillId="14" borderId="44" xfId="0" applyFont="1" applyFill="1" applyBorder="1" applyAlignment="1">
      <alignment horizontal="right" vertical="center" wrapText="1" indent="1" readingOrder="1"/>
    </xf>
    <xf numFmtId="0" fontId="24" fillId="14" borderId="44" xfId="0" applyFont="1" applyFill="1" applyBorder="1" applyAlignment="1">
      <alignment horizontal="center" vertical="center" wrapText="1" readingOrder="1"/>
    </xf>
    <xf numFmtId="0" fontId="25" fillId="14" borderId="45" xfId="0" applyFont="1" applyFill="1" applyBorder="1" applyAlignment="1">
      <alignment horizontal="center" vertical="center" wrapText="1" readingOrder="1"/>
    </xf>
    <xf numFmtId="0" fontId="27" fillId="14" borderId="45" xfId="0" applyFont="1" applyFill="1" applyBorder="1" applyAlignment="1">
      <alignment horizontal="center" vertical="center" wrapText="1" readingOrder="1"/>
    </xf>
    <xf numFmtId="0" fontId="28" fillId="14" borderId="45" xfId="0" applyFont="1" applyFill="1" applyBorder="1" applyAlignment="1">
      <alignment horizontal="center" vertical="center" wrapText="1" readingOrder="1"/>
    </xf>
    <xf numFmtId="9" fontId="29" fillId="14" borderId="45" xfId="0" applyNumberFormat="1" applyFont="1" applyFill="1" applyBorder="1" applyAlignment="1">
      <alignment horizontal="center" vertical="center" wrapText="1" readingOrder="1"/>
    </xf>
    <xf numFmtId="0" fontId="1" fillId="15" borderId="37" xfId="0" applyFont="1" applyFill="1" applyBorder="1" applyAlignment="1">
      <alignment horizontal="center" vertical="center"/>
    </xf>
    <xf numFmtId="0" fontId="0" fillId="15" borderId="40" xfId="0" applyFill="1" applyBorder="1" applyAlignment="1">
      <alignment vertical="center"/>
    </xf>
    <xf numFmtId="0" fontId="0" fillId="15" borderId="38" xfId="0" applyFill="1" applyBorder="1" applyAlignment="1">
      <alignment vertical="center"/>
    </xf>
    <xf numFmtId="0" fontId="0" fillId="15" borderId="39" xfId="0" applyFill="1" applyBorder="1" applyAlignment="1">
      <alignment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30" fillId="0" borderId="1" xfId="0" applyFont="1" applyBorder="1" applyAlignment="1">
      <alignment horizontal="center" vertical="center" wrapText="1"/>
    </xf>
    <xf numFmtId="0" fontId="2" fillId="0" borderId="43"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1" xfId="0" applyFont="1" applyBorder="1" applyAlignment="1">
      <alignment horizontal="center" vertical="center" wrapText="1"/>
    </xf>
    <xf numFmtId="0" fontId="30"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1" xfId="0" applyBorder="1" applyAlignment="1">
      <alignment horizontal="center" vertical="center" wrapText="1"/>
    </xf>
    <xf numFmtId="0" fontId="2" fillId="0" borderId="26"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19" xfId="0" applyFont="1" applyBorder="1" applyAlignment="1">
      <alignment horizontal="center" vertical="center" wrapText="1"/>
    </xf>
    <xf numFmtId="0" fontId="0" fillId="3" borderId="1" xfId="0" applyFill="1" applyBorder="1" applyAlignment="1">
      <alignment horizontal="center" vertical="center"/>
    </xf>
    <xf numFmtId="0" fontId="32" fillId="0" borderId="0" xfId="0" applyFont="1" applyAlignment="1">
      <alignment horizontal="center" vertical="center"/>
    </xf>
    <xf numFmtId="0" fontId="0" fillId="6" borderId="1" xfId="0" applyFill="1" applyBorder="1" applyAlignment="1">
      <alignment horizontal="center" vertical="center"/>
    </xf>
    <xf numFmtId="0" fontId="0" fillId="4" borderId="1" xfId="0" applyFill="1" applyBorder="1" applyAlignment="1">
      <alignment horizontal="center" vertical="center"/>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2" fillId="6"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pplyAlignment="1">
      <alignment vertical="center" wrapText="1"/>
    </xf>
    <xf numFmtId="0" fontId="2" fillId="0" borderId="1" xfId="0"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25" fillId="0" borderId="53" xfId="0" applyFont="1" applyFill="1" applyBorder="1" applyAlignment="1">
      <alignment horizontal="left" vertical="center" wrapText="1" readingOrder="1"/>
    </xf>
    <xf numFmtId="0" fontId="26" fillId="0" borderId="53" xfId="0" applyFont="1" applyFill="1" applyBorder="1" applyAlignment="1">
      <alignment horizontal="center" vertical="center" wrapText="1"/>
    </xf>
    <xf numFmtId="0" fontId="26" fillId="0" borderId="53" xfId="0" applyFont="1" applyFill="1" applyBorder="1" applyAlignment="1">
      <alignment horizontal="center" vertical="center" wrapText="1" readingOrder="1"/>
    </xf>
    <xf numFmtId="0" fontId="25" fillId="0" borderId="52" xfId="0" applyFont="1" applyFill="1" applyBorder="1" applyAlignment="1">
      <alignment horizontal="left" vertical="center" wrapText="1" readingOrder="1"/>
    </xf>
    <xf numFmtId="0" fontId="26" fillId="0" borderId="52" xfId="0" applyFont="1" applyFill="1" applyBorder="1" applyAlignment="1">
      <alignment horizontal="center" vertical="center" wrapText="1"/>
    </xf>
    <xf numFmtId="0" fontId="26" fillId="0" borderId="52" xfId="0" applyFont="1" applyFill="1" applyBorder="1" applyAlignment="1">
      <alignment horizontal="center" vertical="center" wrapText="1" readingOrder="1"/>
    </xf>
    <xf numFmtId="0" fontId="27" fillId="0" borderId="52" xfId="0" applyFont="1" applyFill="1" applyBorder="1" applyAlignment="1">
      <alignment horizontal="center" vertical="center" wrapText="1" readingOrder="1"/>
    </xf>
    <xf numFmtId="9" fontId="26" fillId="0" borderId="52" xfId="0" applyNumberFormat="1" applyFont="1" applyFill="1" applyBorder="1" applyAlignment="1">
      <alignment horizontal="center" vertical="center" wrapText="1" readingOrder="1"/>
    </xf>
    <xf numFmtId="0" fontId="25" fillId="0" borderId="54" xfId="0" applyFont="1" applyFill="1" applyBorder="1" applyAlignment="1">
      <alignment horizontal="left" vertical="center" wrapText="1" readingOrder="1"/>
    </xf>
    <xf numFmtId="0" fontId="26"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readingOrder="1"/>
    </xf>
    <xf numFmtId="9" fontId="26" fillId="0" borderId="55" xfId="0" applyNumberFormat="1" applyFont="1" applyFill="1" applyBorder="1" applyAlignment="1">
      <alignment horizontal="center" vertical="center" wrapText="1" readingOrder="1"/>
    </xf>
    <xf numFmtId="0" fontId="11" fillId="0" borderId="0" xfId="0" applyFont="1"/>
    <xf numFmtId="0" fontId="33" fillId="0" borderId="0" xfId="0" applyFont="1" applyAlignment="1">
      <alignment wrapText="1"/>
    </xf>
    <xf numFmtId="0" fontId="33" fillId="0" borderId="0" xfId="0" applyFont="1" applyAlignment="1">
      <alignment horizontal="center" vertical="center" textRotation="90" wrapText="1"/>
    </xf>
    <xf numFmtId="0" fontId="0" fillId="0" borderId="1" xfId="0"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28" xfId="0" applyFont="1" applyBorder="1" applyAlignment="1">
      <alignment horizontal="center" vertical="center" wrapText="1"/>
    </xf>
    <xf numFmtId="9" fontId="1" fillId="3" borderId="28" xfId="1" applyFont="1" applyFill="1" applyBorder="1" applyAlignment="1">
      <alignment horizontal="center" vertical="center" wrapText="1"/>
    </xf>
    <xf numFmtId="0" fontId="1" fillId="0" borderId="28" xfId="0" applyFont="1" applyFill="1" applyBorder="1" applyAlignment="1">
      <alignment horizontal="center" vertical="center" wrapText="1"/>
    </xf>
    <xf numFmtId="9" fontId="0" fillId="0" borderId="22" xfId="0" applyNumberForma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vertical="center" wrapText="1"/>
    </xf>
    <xf numFmtId="0" fontId="38" fillId="0" borderId="0" xfId="0" applyFont="1" applyAlignment="1">
      <alignment horizontal="center" vertical="center" wrapText="1"/>
    </xf>
    <xf numFmtId="0" fontId="30" fillId="0" borderId="0" xfId="0" applyFont="1" applyAlignment="1">
      <alignment horizontal="center" vertical="center" wrapText="1"/>
    </xf>
    <xf numFmtId="0" fontId="41" fillId="0" borderId="58" xfId="0" applyFont="1" applyBorder="1" applyAlignment="1">
      <alignment vertical="center" wrapText="1"/>
    </xf>
    <xf numFmtId="0" fontId="43" fillId="0" borderId="58" xfId="0" applyFont="1" applyBorder="1" applyAlignment="1">
      <alignment horizontal="center" vertical="center" wrapText="1"/>
    </xf>
    <xf numFmtId="0" fontId="30" fillId="0" borderId="0" xfId="0" applyFont="1" applyAlignment="1">
      <alignment vertical="center" wrapText="1"/>
    </xf>
    <xf numFmtId="0" fontId="30" fillId="0" borderId="1" xfId="0" applyFont="1" applyBorder="1" applyAlignment="1">
      <alignment vertical="center" wrapText="1"/>
    </xf>
    <xf numFmtId="0" fontId="35" fillId="0" borderId="1" xfId="0" applyFont="1" applyBorder="1" applyAlignment="1">
      <alignment horizontal="center" vertical="center" wrapText="1"/>
    </xf>
    <xf numFmtId="0" fontId="15" fillId="0" borderId="0" xfId="0" applyFont="1" applyAlignment="1">
      <alignment vertical="center" textRotation="90" wrapText="1"/>
    </xf>
    <xf numFmtId="0" fontId="36" fillId="0" borderId="57" xfId="0" applyFont="1" applyBorder="1" applyAlignment="1">
      <alignment vertical="center" wrapText="1"/>
    </xf>
    <xf numFmtId="0" fontId="0" fillId="0" borderId="1" xfId="0"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0" xfId="0" applyFont="1" applyAlignment="1">
      <alignment vertical="center" wrapText="1"/>
    </xf>
    <xf numFmtId="0" fontId="0" fillId="0" borderId="1" xfId="0" applyBorder="1" applyAlignment="1" applyProtection="1">
      <alignment horizontal="center" vertical="center" wrapText="1"/>
      <protection locked="0"/>
    </xf>
    <xf numFmtId="0" fontId="13" fillId="2" borderId="1" xfId="0" applyFont="1" applyFill="1" applyBorder="1" applyAlignment="1">
      <alignment horizontal="center" vertical="center" textRotation="90" wrapText="1"/>
    </xf>
    <xf numFmtId="0" fontId="30" fillId="0" borderId="1" xfId="0" applyFont="1" applyBorder="1" applyAlignment="1" applyProtection="1">
      <alignment horizontal="center" vertical="center" wrapText="1"/>
      <protection locked="0"/>
    </xf>
    <xf numFmtId="0" fontId="45" fillId="18" borderId="1" xfId="0" applyFont="1" applyFill="1" applyBorder="1" applyAlignment="1">
      <alignment horizontal="center" vertical="center" wrapText="1"/>
    </xf>
    <xf numFmtId="0" fontId="46" fillId="17" borderId="1" xfId="0" applyFont="1" applyFill="1" applyBorder="1" applyAlignment="1">
      <alignment horizontal="center" vertical="center" wrapText="1"/>
    </xf>
    <xf numFmtId="0" fontId="46" fillId="18" borderId="1" xfId="0" applyFont="1" applyFill="1" applyBorder="1" applyAlignment="1">
      <alignment horizontal="center" vertical="center" wrapText="1"/>
    </xf>
    <xf numFmtId="0" fontId="46" fillId="4" borderId="36" xfId="0" applyFont="1" applyFill="1" applyBorder="1" applyAlignment="1">
      <alignment horizontal="center" vertical="center" wrapText="1"/>
    </xf>
    <xf numFmtId="0" fontId="47" fillId="17" borderId="1" xfId="0" applyFont="1" applyFill="1" applyBorder="1" applyAlignment="1">
      <alignment horizontal="center" vertical="center" wrapText="1"/>
    </xf>
    <xf numFmtId="0" fontId="47" fillId="17" borderId="61" xfId="0" applyFont="1" applyFill="1" applyBorder="1" applyAlignment="1">
      <alignment horizontal="center" vertical="center" wrapText="1"/>
    </xf>
    <xf numFmtId="0" fontId="47" fillId="17" borderId="36" xfId="0" applyFont="1" applyFill="1" applyBorder="1" applyAlignment="1">
      <alignment horizontal="center" vertical="center" wrapText="1"/>
    </xf>
    <xf numFmtId="0" fontId="48" fillId="4" borderId="36"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9" fillId="3" borderId="61" xfId="0" applyFont="1" applyFill="1" applyBorder="1" applyAlignment="1">
      <alignment horizontal="center" vertical="center" wrapText="1"/>
    </xf>
    <xf numFmtId="0" fontId="48" fillId="4" borderId="61" xfId="0" applyFont="1" applyFill="1" applyBorder="1" applyAlignment="1">
      <alignment horizontal="center" vertical="center" wrapText="1"/>
    </xf>
    <xf numFmtId="0" fontId="48" fillId="4" borderId="60"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50" fillId="3" borderId="36" xfId="0" applyFont="1" applyFill="1" applyBorder="1" applyAlignment="1">
      <alignment horizontal="center" vertical="center" wrapText="1"/>
    </xf>
    <xf numFmtId="0" fontId="51" fillId="3" borderId="3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15" borderId="1" xfId="0" applyFont="1" applyFill="1" applyBorder="1" applyAlignment="1">
      <alignment horizontal="center" vertical="center" wrapText="1"/>
    </xf>
    <xf numFmtId="0" fontId="13" fillId="15" borderId="1" xfId="0" applyFont="1" applyFill="1" applyBorder="1" applyAlignment="1">
      <alignment horizontal="center" vertical="center" textRotation="90" wrapText="1"/>
    </xf>
    <xf numFmtId="0" fontId="1" fillId="15" borderId="1" xfId="0" applyFont="1" applyFill="1" applyBorder="1" applyAlignment="1">
      <alignment horizontal="center" vertical="center" textRotation="90" wrapText="1"/>
    </xf>
    <xf numFmtId="0" fontId="0" fillId="0" borderId="1" xfId="0" applyFill="1" applyBorder="1" applyAlignment="1">
      <alignment horizontal="center" vertical="center"/>
    </xf>
    <xf numFmtId="0" fontId="0" fillId="0" borderId="29"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12" fillId="21" borderId="0" xfId="0" applyFont="1" applyFill="1" applyBorder="1" applyAlignment="1">
      <alignment horizontal="center" vertical="center"/>
    </xf>
    <xf numFmtId="0" fontId="1" fillId="21" borderId="0" xfId="0" applyFont="1" applyFill="1" applyBorder="1" applyAlignment="1">
      <alignment horizontal="center" vertical="center"/>
    </xf>
    <xf numFmtId="0" fontId="12" fillId="15" borderId="0" xfId="0" applyFont="1" applyFill="1" applyBorder="1" applyAlignment="1">
      <alignment horizontal="center" vertical="center"/>
    </xf>
    <xf numFmtId="0" fontId="1" fillId="15" borderId="0" xfId="0" applyFont="1" applyFill="1" applyBorder="1" applyAlignment="1">
      <alignment horizontal="center" vertical="center"/>
    </xf>
    <xf numFmtId="0" fontId="12" fillId="15" borderId="24" xfId="0" applyFont="1" applyFill="1" applyBorder="1" applyAlignment="1">
      <alignment horizontal="center" vertical="center"/>
    </xf>
    <xf numFmtId="0" fontId="1" fillId="15" borderId="24" xfId="0" applyFont="1" applyFill="1" applyBorder="1" applyAlignment="1">
      <alignment horizontal="center" vertical="center"/>
    </xf>
    <xf numFmtId="0" fontId="12" fillId="21" borderId="14" xfId="0" applyFont="1" applyFill="1" applyBorder="1" applyAlignment="1">
      <alignment horizontal="center" vertical="center"/>
    </xf>
    <xf numFmtId="0" fontId="1" fillId="21" borderId="14" xfId="0" applyFont="1"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12" fillId="0" borderId="43" xfId="0" applyFont="1" applyFill="1" applyBorder="1" applyAlignment="1">
      <alignment vertical="center"/>
    </xf>
    <xf numFmtId="0" fontId="0" fillId="0" borderId="41" xfId="0" applyFill="1" applyBorder="1" applyAlignment="1">
      <alignment vertical="center" wrapText="1"/>
    </xf>
    <xf numFmtId="0" fontId="12" fillId="0" borderId="1" xfId="0" applyFont="1" applyFill="1" applyBorder="1" applyAlignment="1">
      <alignment vertical="center"/>
    </xf>
    <xf numFmtId="0" fontId="0" fillId="0" borderId="29" xfId="0" applyFill="1" applyBorder="1" applyAlignment="1">
      <alignment vertical="center" wrapText="1"/>
    </xf>
    <xf numFmtId="0" fontId="12" fillId="0" borderId="26" xfId="0" applyFont="1" applyFill="1" applyBorder="1" applyAlignment="1">
      <alignment vertical="center"/>
    </xf>
    <xf numFmtId="0" fontId="0" fillId="0" borderId="19" xfId="0" applyFill="1" applyBorder="1" applyAlignment="1">
      <alignment vertical="center" wrapText="1"/>
    </xf>
    <xf numFmtId="0" fontId="1" fillId="0" borderId="65" xfId="0" applyFont="1" applyFill="1" applyBorder="1" applyAlignment="1">
      <alignment horizontal="center" vertical="center"/>
    </xf>
    <xf numFmtId="0" fontId="1" fillId="20" borderId="68"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70" xfId="0" applyFont="1" applyFill="1" applyBorder="1" applyAlignment="1">
      <alignment horizontal="center" vertical="center"/>
    </xf>
    <xf numFmtId="0" fontId="2" fillId="0" borderId="66" xfId="0" applyFont="1" applyFill="1" applyBorder="1" applyAlignment="1">
      <alignment vertical="center"/>
    </xf>
    <xf numFmtId="0" fontId="11" fillId="0" borderId="67" xfId="0" applyFont="1" applyFill="1" applyBorder="1" applyAlignment="1">
      <alignment vertical="center"/>
    </xf>
    <xf numFmtId="0" fontId="2" fillId="20" borderId="0" xfId="0" applyFont="1" applyFill="1" applyBorder="1" applyAlignment="1">
      <alignment vertical="center"/>
    </xf>
    <xf numFmtId="0" fontId="11" fillId="20" borderId="69" xfId="0" applyFont="1" applyFill="1" applyBorder="1" applyAlignment="1">
      <alignment vertical="center"/>
    </xf>
    <xf numFmtId="0" fontId="2" fillId="0" borderId="0" xfId="0" applyFont="1" applyFill="1" applyBorder="1" applyAlignment="1">
      <alignment vertical="center"/>
    </xf>
    <xf numFmtId="0" fontId="11" fillId="0" borderId="69" xfId="0" applyFont="1" applyFill="1" applyBorder="1" applyAlignment="1">
      <alignment vertical="center"/>
    </xf>
    <xf numFmtId="0" fontId="2" fillId="0" borderId="71" xfId="0" applyFont="1" applyFill="1" applyBorder="1" applyAlignment="1">
      <alignment vertical="center"/>
    </xf>
    <xf numFmtId="0" fontId="11" fillId="0" borderId="72" xfId="0" applyFont="1" applyFill="1" applyBorder="1" applyAlignment="1">
      <alignment vertical="center"/>
    </xf>
    <xf numFmtId="0" fontId="5" fillId="0" borderId="0" xfId="0" applyFont="1" applyAlignment="1">
      <alignment wrapText="1"/>
    </xf>
    <xf numFmtId="0" fontId="5" fillId="0" borderId="57" xfId="0" applyFont="1" applyBorder="1" applyAlignment="1">
      <alignment wrapText="1"/>
    </xf>
    <xf numFmtId="0" fontId="15" fillId="0" borderId="0" xfId="0" applyFont="1" applyAlignment="1">
      <alignment vertical="center" wrapText="1"/>
    </xf>
    <xf numFmtId="0" fontId="35" fillId="0" borderId="57" xfId="0" applyFont="1" applyBorder="1" applyAlignment="1">
      <alignment horizontal="center" vertical="center" wrapText="1"/>
    </xf>
    <xf numFmtId="0" fontId="30" fillId="0" borderId="57" xfId="0" applyFont="1" applyBorder="1" applyAlignment="1">
      <alignment horizontal="center" vertical="center" wrapText="1"/>
    </xf>
    <xf numFmtId="0" fontId="55" fillId="0" borderId="0" xfId="0" applyFont="1" applyAlignment="1">
      <alignment horizontal="left" vertical="center"/>
    </xf>
    <xf numFmtId="0" fontId="0" fillId="0" borderId="57" xfId="0" applyBorder="1" applyAlignment="1">
      <alignment vertical="center" wrapText="1"/>
    </xf>
    <xf numFmtId="0" fontId="1" fillId="24" borderId="1" xfId="0" applyFont="1" applyFill="1" applyBorder="1" applyAlignment="1">
      <alignment horizontal="center" vertical="center" wrapText="1"/>
    </xf>
    <xf numFmtId="0" fontId="56" fillId="24" borderId="1" xfId="0" applyFont="1" applyFill="1" applyBorder="1" applyAlignment="1">
      <alignment horizontal="center" vertical="center" wrapText="1"/>
    </xf>
    <xf numFmtId="0" fontId="15" fillId="0" borderId="0" xfId="0" applyFont="1" applyAlignment="1">
      <alignment vertical="center"/>
    </xf>
    <xf numFmtId="0" fontId="0" fillId="0" borderId="1" xfId="0" applyFill="1" applyBorder="1" applyAlignment="1">
      <alignment horizontal="center" vertical="center" wrapText="1"/>
    </xf>
    <xf numFmtId="0" fontId="0" fillId="24" borderId="1" xfId="0" applyFill="1" applyBorder="1" applyAlignment="1">
      <alignment vertical="center" wrapText="1"/>
    </xf>
    <xf numFmtId="0" fontId="1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57" fillId="0" borderId="0" xfId="0" applyFont="1" applyAlignment="1">
      <alignment vertical="center" wrapText="1"/>
    </xf>
    <xf numFmtId="164" fontId="11" fillId="0" borderId="0" xfId="3" applyFont="1" applyAlignment="1">
      <alignment vertical="top"/>
    </xf>
    <xf numFmtId="164" fontId="11" fillId="0" borderId="0" xfId="3" applyFont="1" applyAlignment="1">
      <alignment vertical="center"/>
    </xf>
    <xf numFmtId="0" fontId="30" fillId="0" borderId="1" xfId="0" applyFont="1" applyFill="1" applyBorder="1" applyAlignment="1">
      <alignment vertical="center" wrapText="1"/>
    </xf>
    <xf numFmtId="0" fontId="35" fillId="0" borderId="0" xfId="0" applyFont="1" applyFill="1" applyAlignment="1">
      <alignment vertical="center" wrapText="1"/>
    </xf>
    <xf numFmtId="0" fontId="35" fillId="0" borderId="1" xfId="0" applyFont="1" applyFill="1" applyBorder="1" applyAlignment="1">
      <alignment horizontal="center" vertical="center" wrapText="1"/>
    </xf>
    <xf numFmtId="0" fontId="0" fillId="0" borderId="1" xfId="0"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53" fillId="2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4" fillId="0" borderId="1" xfId="0" applyFont="1" applyBorder="1" applyAlignment="1">
      <alignment horizontal="right"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6" fillId="0" borderId="0" xfId="0" applyFont="1" applyAlignment="1">
      <alignment horizontal="center"/>
    </xf>
    <xf numFmtId="0" fontId="3"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1" fillId="15" borderId="2" xfId="0" applyFont="1" applyFill="1" applyBorder="1" applyAlignment="1">
      <alignment horizontal="center" vertical="center" textRotation="90" wrapText="1"/>
    </xf>
    <xf numFmtId="0" fontId="1" fillId="15" borderId="3"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8" fillId="0" borderId="0" xfId="0" applyFont="1" applyBorder="1" applyAlignment="1">
      <alignment horizontal="left" wrapText="1"/>
    </xf>
    <xf numFmtId="0" fontId="61" fillId="20" borderId="1" xfId="0" applyFont="1" applyFill="1" applyBorder="1" applyAlignment="1">
      <alignment horizontal="center" vertical="center" wrapText="1"/>
    </xf>
    <xf numFmtId="0" fontId="42" fillId="0" borderId="58" xfId="0" applyFont="1" applyBorder="1" applyAlignment="1">
      <alignment vertical="center" wrapText="1"/>
    </xf>
    <xf numFmtId="0" fontId="39"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59" xfId="0" applyFont="1" applyBorder="1" applyAlignment="1">
      <alignment horizontal="center" vertical="center" textRotation="90" wrapText="1"/>
    </xf>
    <xf numFmtId="0" fontId="15" fillId="0" borderId="6" xfId="0" applyFont="1" applyBorder="1" applyAlignment="1">
      <alignment horizontal="center" vertical="center" textRotation="90" wrapText="1"/>
    </xf>
    <xf numFmtId="0" fontId="15" fillId="0" borderId="2" xfId="0" applyFont="1" applyFill="1" applyBorder="1" applyAlignment="1">
      <alignment horizontal="center" vertical="center" textRotation="90" wrapText="1"/>
    </xf>
    <xf numFmtId="0" fontId="15" fillId="0" borderId="27" xfId="0" applyFont="1" applyFill="1" applyBorder="1" applyAlignment="1">
      <alignment horizontal="center" vertical="center" textRotation="90" wrapText="1"/>
    </xf>
    <xf numFmtId="0" fontId="15" fillId="0" borderId="3" xfId="0" applyFont="1" applyBorder="1" applyAlignment="1">
      <alignment horizontal="center" vertical="center" textRotation="90" wrapText="1"/>
    </xf>
    <xf numFmtId="0" fontId="39" fillId="0" borderId="1" xfId="0" applyFont="1" applyBorder="1" applyAlignment="1">
      <alignment horizontal="center" vertical="center" textRotation="90" wrapText="1"/>
    </xf>
    <xf numFmtId="0" fontId="37"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7"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11" fillId="0" borderId="0" xfId="0" applyFont="1" applyAlignment="1">
      <alignment vertical="center" wrapText="1"/>
    </xf>
    <xf numFmtId="164" fontId="11" fillId="0" borderId="0" xfId="3" applyFont="1" applyAlignment="1">
      <alignment vertical="top" wrapText="1"/>
    </xf>
    <xf numFmtId="0" fontId="11" fillId="0" borderId="46" xfId="0" applyFont="1" applyBorder="1" applyAlignment="1">
      <alignment horizontal="center" vertical="center" wrapText="1"/>
    </xf>
    <xf numFmtId="0" fontId="1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58" fillId="0" borderId="0" xfId="0" applyFont="1" applyAlignment="1">
      <alignment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34" fillId="0" borderId="0" xfId="0" applyFont="1" applyAlignment="1">
      <alignment horizont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5" fillId="0" borderId="0" xfId="0" applyFont="1" applyAlignment="1">
      <alignment horizontal="center" wrapText="1"/>
    </xf>
    <xf numFmtId="0" fontId="22" fillId="13" borderId="42" xfId="0" applyFont="1" applyFill="1" applyBorder="1" applyAlignment="1">
      <alignment horizontal="center" vertical="center" textRotation="90"/>
    </xf>
    <xf numFmtId="0" fontId="22" fillId="13" borderId="32" xfId="0" applyFont="1" applyFill="1" applyBorder="1" applyAlignment="1">
      <alignment horizontal="center" vertical="center" textRotation="90"/>
    </xf>
    <xf numFmtId="0" fontId="22" fillId="13" borderId="31" xfId="0" applyFont="1" applyFill="1" applyBorder="1" applyAlignment="1">
      <alignment horizontal="center" vertical="center" textRotation="90"/>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23" fillId="13" borderId="13" xfId="0" applyFont="1" applyFill="1" applyBorder="1" applyAlignment="1">
      <alignment horizontal="center" vertical="center"/>
    </xf>
    <xf numFmtId="0" fontId="23" fillId="13" borderId="14" xfId="0" applyFont="1" applyFill="1" applyBorder="1" applyAlignment="1">
      <alignment horizontal="center" vertical="center"/>
    </xf>
    <xf numFmtId="0" fontId="2" fillId="9" borderId="1" xfId="0" applyFont="1" applyFill="1" applyBorder="1" applyAlignment="1">
      <alignment horizontal="center" vertical="center"/>
    </xf>
    <xf numFmtId="0" fontId="12" fillId="10" borderId="13" xfId="0" applyFont="1" applyFill="1" applyBorder="1" applyAlignment="1">
      <alignment horizontal="center" vertical="center" textRotation="90"/>
    </xf>
    <xf numFmtId="0" fontId="12" fillId="10" borderId="15" xfId="0" applyFont="1" applyFill="1" applyBorder="1" applyAlignment="1">
      <alignment horizontal="center" vertical="center" textRotation="90"/>
    </xf>
    <xf numFmtId="0" fontId="12" fillId="10" borderId="23" xfId="0" applyFont="1" applyFill="1" applyBorder="1" applyAlignment="1">
      <alignment horizontal="center" vertical="center"/>
    </xf>
    <xf numFmtId="0" fontId="12" fillId="10" borderId="12" xfId="0" applyFont="1" applyFill="1" applyBorder="1" applyAlignment="1">
      <alignment horizontal="center" vertical="center"/>
    </xf>
    <xf numFmtId="0" fontId="2" fillId="10" borderId="11"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9" borderId="34" xfId="0" applyFont="1" applyFill="1" applyBorder="1" applyAlignment="1">
      <alignment horizontal="center" vertical="center"/>
    </xf>
    <xf numFmtId="0" fontId="10" fillId="9" borderId="1" xfId="0" applyFont="1" applyFill="1" applyBorder="1" applyAlignment="1">
      <alignment horizontal="center" vertical="center"/>
    </xf>
    <xf numFmtId="0" fontId="10" fillId="9" borderId="34"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18" xfId="0" applyFont="1" applyFill="1" applyBorder="1" applyAlignment="1">
      <alignment horizontal="center" vertical="center"/>
    </xf>
    <xf numFmtId="0" fontId="10" fillId="12" borderId="17" xfId="0" applyFont="1" applyFill="1" applyBorder="1" applyAlignment="1">
      <alignment horizontal="center" vertical="center"/>
    </xf>
    <xf numFmtId="0" fontId="10" fillId="12" borderId="25" xfId="0" applyFont="1" applyFill="1" applyBorder="1" applyAlignment="1">
      <alignment horizontal="center" vertical="center"/>
    </xf>
    <xf numFmtId="0" fontId="10" fillId="12" borderId="18" xfId="0" applyFont="1" applyFill="1" applyBorder="1" applyAlignment="1">
      <alignment horizontal="center" vertical="center"/>
    </xf>
    <xf numFmtId="0" fontId="10" fillId="9" borderId="36" xfId="0" applyFont="1" applyFill="1" applyBorder="1" applyAlignment="1">
      <alignment horizontal="center" vertical="center"/>
    </xf>
    <xf numFmtId="0" fontId="1" fillId="9" borderId="36" xfId="0" applyFont="1" applyFill="1" applyBorder="1" applyAlignment="1">
      <alignment horizontal="center" vertical="center"/>
    </xf>
    <xf numFmtId="0" fontId="1" fillId="9" borderId="1" xfId="0" applyFont="1" applyFill="1" applyBorder="1" applyAlignment="1">
      <alignment horizontal="center" vertical="center"/>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3" fillId="0" borderId="50"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52" fillId="20" borderId="62" xfId="0" applyFont="1" applyFill="1" applyBorder="1" applyAlignment="1">
      <alignment horizontal="center" vertical="center"/>
    </xf>
    <xf numFmtId="0" fontId="52" fillId="20" borderId="63" xfId="0" applyFont="1" applyFill="1" applyBorder="1" applyAlignment="1">
      <alignment horizontal="center" vertical="center"/>
    </xf>
    <xf numFmtId="0" fontId="52" fillId="20" borderId="64" xfId="0" applyFont="1" applyFill="1" applyBorder="1" applyAlignment="1">
      <alignment horizontal="center" vertical="center"/>
    </xf>
    <xf numFmtId="0" fontId="3" fillId="20" borderId="11" xfId="0" applyFont="1" applyFill="1" applyBorder="1" applyAlignment="1">
      <alignment horizontal="center" vertical="center" wrapText="1"/>
    </xf>
    <xf numFmtId="0" fontId="3" fillId="20" borderId="23" xfId="0" applyFont="1" applyFill="1" applyBorder="1" applyAlignment="1">
      <alignment horizontal="center" vertical="center" wrapText="1"/>
    </xf>
    <xf numFmtId="0" fontId="3" fillId="20" borderId="13" xfId="0" applyFont="1" applyFill="1" applyBorder="1" applyAlignment="1">
      <alignment horizontal="center" vertical="center" wrapText="1"/>
    </xf>
    <xf numFmtId="0" fontId="3" fillId="20" borderId="0" xfId="0" applyFont="1" applyFill="1" applyBorder="1" applyAlignment="1">
      <alignment horizontal="center" vertical="center" wrapText="1"/>
    </xf>
    <xf numFmtId="0" fontId="22" fillId="21" borderId="23" xfId="0" applyFont="1" applyFill="1" applyBorder="1" applyAlignment="1">
      <alignment horizontal="center" vertical="center"/>
    </xf>
    <xf numFmtId="0" fontId="22" fillId="21" borderId="12" xfId="0" applyFont="1" applyFill="1" applyBorder="1" applyAlignment="1">
      <alignment horizontal="center" vertical="center"/>
    </xf>
    <xf numFmtId="0" fontId="22" fillId="15" borderId="13" xfId="0" applyFont="1" applyFill="1" applyBorder="1" applyAlignment="1">
      <alignment horizontal="center" vertical="center" textRotation="90"/>
    </xf>
    <xf numFmtId="0" fontId="22" fillId="15" borderId="15" xfId="0" applyFont="1" applyFill="1" applyBorder="1" applyAlignment="1">
      <alignment horizontal="center" vertical="center" textRotation="90"/>
    </xf>
    <xf numFmtId="0" fontId="23" fillId="22" borderId="11" xfId="0" applyFont="1" applyFill="1" applyBorder="1" applyAlignment="1">
      <alignment horizontal="center" vertical="center"/>
    </xf>
    <xf numFmtId="0" fontId="23" fillId="22" borderId="12" xfId="0" applyFont="1" applyFill="1" applyBorder="1" applyAlignment="1">
      <alignment horizontal="center" vertical="center"/>
    </xf>
    <xf numFmtId="0" fontId="23" fillId="22" borderId="13" xfId="0" applyFont="1" applyFill="1" applyBorder="1" applyAlignment="1">
      <alignment horizontal="center" vertical="center"/>
    </xf>
    <xf numFmtId="0" fontId="23" fillId="22" borderId="14" xfId="0" applyFont="1" applyFill="1" applyBorder="1" applyAlignment="1">
      <alignment horizontal="center" vertical="center"/>
    </xf>
    <xf numFmtId="0" fontId="22" fillId="22" borderId="42"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xf numFmtId="0" fontId="22" fillId="23" borderId="42" xfId="0" applyFont="1" applyFill="1" applyBorder="1" applyAlignment="1">
      <alignment horizontal="center" vertical="center" textRotation="90"/>
    </xf>
    <xf numFmtId="0" fontId="22" fillId="23" borderId="32" xfId="0" applyFont="1" applyFill="1" applyBorder="1" applyAlignment="1">
      <alignment horizontal="center" vertical="center" textRotation="90"/>
    </xf>
    <xf numFmtId="0" fontId="22" fillId="23" borderId="31" xfId="0" applyFont="1" applyFill="1" applyBorder="1" applyAlignment="1">
      <alignment horizontal="center" vertical="center" textRotation="90"/>
    </xf>
    <xf numFmtId="0" fontId="5" fillId="0" borderId="0" xfId="0" applyFont="1" applyAlignment="1" applyProtection="1">
      <alignment wrapText="1"/>
    </xf>
    <xf numFmtId="0" fontId="6" fillId="0" borderId="0" xfId="0" applyFont="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center" wrapText="1"/>
    </xf>
    <xf numFmtId="0" fontId="6" fillId="0" borderId="0" xfId="0" applyFont="1" applyAlignment="1" applyProtection="1">
      <alignment horizontal="center" textRotation="90" wrapText="1"/>
    </xf>
    <xf numFmtId="0" fontId="5" fillId="0" borderId="0" xfId="0" applyFont="1" applyAlignment="1" applyProtection="1">
      <alignment textRotation="90" wrapText="1"/>
    </xf>
    <xf numFmtId="0" fontId="5" fillId="0" borderId="0" xfId="0" applyFont="1" applyAlignment="1" applyProtection="1">
      <alignment horizontal="center" textRotation="90"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2"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0" fontId="1" fillId="0" borderId="0" xfId="0" applyFont="1" applyAlignment="1" applyProtection="1">
      <alignment vertical="center" wrapText="1"/>
    </xf>
    <xf numFmtId="0" fontId="0" fillId="0" borderId="0" xfId="0" applyAlignment="1" applyProtection="1">
      <alignment horizontal="center" vertical="center" textRotation="90" wrapText="1"/>
    </xf>
    <xf numFmtId="0" fontId="1" fillId="0" borderId="0" xfId="0" applyFont="1" applyAlignment="1" applyProtection="1">
      <alignment horizontal="center" vertical="center" wrapText="1"/>
    </xf>
    <xf numFmtId="0" fontId="0" fillId="0" borderId="0" xfId="0" applyFill="1" applyAlignment="1" applyProtection="1">
      <alignment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90" wrapText="1"/>
    </xf>
    <xf numFmtId="0" fontId="1" fillId="15" borderId="2" xfId="0" applyFont="1" applyFill="1" applyBorder="1" applyAlignment="1" applyProtection="1">
      <alignment horizontal="center" vertical="center" textRotation="90" wrapText="1"/>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textRotation="90" wrapText="1"/>
    </xf>
    <xf numFmtId="0" fontId="7" fillId="2" borderId="1" xfId="0" applyFont="1" applyFill="1" applyBorder="1" applyAlignment="1" applyProtection="1">
      <alignment horizontal="center" vertical="center" textRotation="90" wrapText="1"/>
    </xf>
    <xf numFmtId="0" fontId="62" fillId="20" borderId="34" xfId="0" applyFont="1" applyFill="1" applyBorder="1" applyAlignment="1" applyProtection="1">
      <alignment horizontal="center" vertical="center" wrapText="1"/>
    </xf>
    <xf numFmtId="0" fontId="62" fillId="20" borderId="73"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3" fillId="2" borderId="1" xfId="0" applyFont="1" applyFill="1" applyBorder="1" applyAlignment="1" applyProtection="1">
      <alignment horizontal="center" vertical="center" textRotation="90" wrapText="1"/>
    </xf>
    <xf numFmtId="0" fontId="1" fillId="2" borderId="1" xfId="0" applyFont="1" applyFill="1" applyBorder="1" applyAlignment="1" applyProtection="1">
      <alignment horizontal="center" vertical="center" textRotation="90" wrapText="1"/>
    </xf>
    <xf numFmtId="0" fontId="1" fillId="15" borderId="3" xfId="0" applyFont="1" applyFill="1" applyBorder="1" applyAlignment="1" applyProtection="1">
      <alignment horizontal="center" vertical="center" textRotation="90" wrapText="1"/>
    </xf>
    <xf numFmtId="0" fontId="1" fillId="2" borderId="3"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15" borderId="1"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textRotation="90" wrapText="1"/>
    </xf>
    <xf numFmtId="0" fontId="13" fillId="15" borderId="1" xfId="0" applyFont="1" applyFill="1" applyBorder="1" applyAlignment="1" applyProtection="1">
      <alignment horizontal="center" vertical="center" textRotation="90" wrapText="1"/>
    </xf>
    <xf numFmtId="0" fontId="1" fillId="15" borderId="1" xfId="0" applyFont="1" applyFill="1" applyBorder="1" applyAlignment="1" applyProtection="1">
      <alignment horizontal="center" vertical="center" textRotation="90" wrapText="1"/>
    </xf>
    <xf numFmtId="0" fontId="15" fillId="20" borderId="1"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0" fillId="0" borderId="1" xfId="0" applyBorder="1" applyAlignment="1" applyProtection="1">
      <alignment horizontal="center" vertical="center" wrapText="1"/>
    </xf>
    <xf numFmtId="0" fontId="2" fillId="0" borderId="1" xfId="0" applyFont="1" applyBorder="1" applyAlignment="1" applyProtection="1">
      <alignment horizontal="center" vertical="center" wrapText="1"/>
    </xf>
    <xf numFmtId="0" fontId="0" fillId="0" borderId="1" xfId="0" applyBorder="1" applyAlignment="1" applyProtection="1">
      <alignment horizontal="center" vertical="center" textRotation="90" wrapText="1"/>
    </xf>
    <xf numFmtId="0" fontId="11" fillId="0" borderId="1" xfId="0" applyFont="1" applyFill="1" applyBorder="1" applyAlignment="1" applyProtection="1">
      <alignment horizontal="center" vertical="center" textRotation="90" wrapText="1"/>
    </xf>
    <xf numFmtId="0" fontId="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textRotation="90" wrapText="1"/>
    </xf>
    <xf numFmtId="0" fontId="0" fillId="0" borderId="1" xfId="0" applyFill="1" applyBorder="1" applyAlignment="1" applyProtection="1">
      <alignment horizontal="center" vertical="center" wrapText="1"/>
    </xf>
    <xf numFmtId="10" fontId="65" fillId="0" borderId="1" xfId="1" applyNumberFormat="1" applyFont="1" applyBorder="1" applyAlignment="1" applyProtection="1">
      <alignment horizontal="center" vertical="center" wrapText="1"/>
    </xf>
    <xf numFmtId="9" fontId="0" fillId="0" borderId="1" xfId="1" applyFont="1" applyBorder="1" applyAlignment="1" applyProtection="1">
      <alignment horizontal="justify" vertical="top" wrapText="1"/>
    </xf>
    <xf numFmtId="9" fontId="65" fillId="0" borderId="1" xfId="1" applyNumberFormat="1" applyFont="1" applyBorder="1" applyAlignment="1" applyProtection="1">
      <alignment horizontal="center" vertical="center" wrapText="1"/>
    </xf>
    <xf numFmtId="9" fontId="0" fillId="0" borderId="1" xfId="1" applyFont="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9" fontId="65" fillId="0" borderId="1" xfId="1" applyFont="1" applyBorder="1" applyAlignment="1" applyProtection="1">
      <alignment horizontal="center" vertical="center" wrapText="1"/>
    </xf>
    <xf numFmtId="0" fontId="5" fillId="0" borderId="0" xfId="0" applyFont="1" applyFill="1" applyAlignment="1" applyProtection="1">
      <alignment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vertical="center" wrapText="1"/>
    </xf>
    <xf numFmtId="0" fontId="5" fillId="0" borderId="0" xfId="0" applyFont="1" applyBorder="1" applyAlignment="1" applyProtection="1">
      <alignment wrapText="1"/>
    </xf>
    <xf numFmtId="0" fontId="5" fillId="0" borderId="0" xfId="0" applyFont="1" applyBorder="1" applyAlignment="1" applyProtection="1">
      <alignment textRotation="90" wrapText="1"/>
    </xf>
    <xf numFmtId="0" fontId="8" fillId="0" borderId="0" xfId="0" applyFont="1" applyBorder="1" applyAlignment="1" applyProtection="1">
      <alignment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wrapText="1"/>
    </xf>
    <xf numFmtId="0" fontId="14" fillId="0" borderId="1" xfId="0" applyFont="1" applyBorder="1" applyAlignment="1" applyProtection="1">
      <alignment horizontal="right" vertical="center" wrapText="1"/>
    </xf>
    <xf numFmtId="0" fontId="14" fillId="0" borderId="1" xfId="0" applyFont="1" applyBorder="1" applyAlignment="1" applyProtection="1">
      <alignment horizontal="center" wrapText="1"/>
    </xf>
    <xf numFmtId="0" fontId="8" fillId="0" borderId="0" xfId="0" applyFont="1" applyBorder="1" applyAlignment="1" applyProtection="1">
      <alignment horizontal="left" wrapText="1"/>
    </xf>
    <xf numFmtId="0" fontId="5" fillId="0" borderId="57" xfId="0" applyFont="1" applyBorder="1" applyAlignment="1" applyProtection="1">
      <alignment wrapText="1"/>
    </xf>
    <xf numFmtId="0" fontId="15" fillId="0" borderId="0" xfId="0" applyFont="1" applyAlignment="1" applyProtection="1">
      <alignment vertical="center"/>
    </xf>
    <xf numFmtId="0" fontId="15" fillId="0" borderId="0" xfId="0" applyFont="1" applyAlignment="1" applyProtection="1">
      <alignment vertical="center" wrapText="1"/>
    </xf>
    <xf numFmtId="0" fontId="8" fillId="0" borderId="0" xfId="0" applyFont="1" applyAlignment="1" applyProtection="1">
      <alignment wrapText="1"/>
    </xf>
    <xf numFmtId="9" fontId="63" fillId="0" borderId="1" xfId="1" applyFont="1" applyBorder="1" applyAlignment="1" applyProtection="1">
      <alignment horizontal="center" vertical="center" wrapText="1"/>
    </xf>
    <xf numFmtId="9" fontId="35" fillId="0" borderId="1" xfId="1" applyFont="1" applyBorder="1" applyAlignment="1" applyProtection="1">
      <alignment horizontal="justify" vertical="top" wrapText="1"/>
    </xf>
    <xf numFmtId="0" fontId="54" fillId="0" borderId="0" xfId="0" applyFont="1" applyBorder="1" applyAlignment="1" applyProtection="1">
      <alignment horizontal="left" vertical="center" wrapText="1"/>
    </xf>
    <xf numFmtId="0" fontId="53" fillId="20" borderId="1" xfId="0" applyFont="1" applyFill="1" applyBorder="1" applyAlignment="1" applyProtection="1">
      <alignment horizontal="center" vertical="center" wrapText="1"/>
    </xf>
    <xf numFmtId="10" fontId="63" fillId="0" borderId="34" xfId="1" applyNumberFormat="1" applyFont="1" applyBorder="1" applyAlignment="1" applyProtection="1">
      <alignment horizontal="center" vertical="center" wrapText="1"/>
    </xf>
    <xf numFmtId="1" fontId="0" fillId="0" borderId="1" xfId="1" applyNumberFormat="1" applyFont="1" applyBorder="1" applyAlignment="1" applyProtection="1">
      <alignment horizontal="justify" vertical="top" wrapText="1"/>
    </xf>
    <xf numFmtId="9" fontId="63" fillId="0" borderId="34" xfId="1" applyNumberFormat="1" applyFont="1" applyBorder="1" applyAlignment="1" applyProtection="1">
      <alignment horizontal="center" vertical="center" wrapText="1"/>
    </xf>
    <xf numFmtId="9" fontId="63" fillId="0" borderId="34" xfId="1" applyFont="1" applyBorder="1" applyAlignment="1" applyProtection="1">
      <alignment horizontal="center" vertical="center" wrapText="1"/>
    </xf>
    <xf numFmtId="9" fontId="0" fillId="0" borderId="1" xfId="1" applyFont="1" applyBorder="1" applyAlignment="1" applyProtection="1">
      <alignment horizontal="justify" vertical="justify" wrapText="1"/>
    </xf>
    <xf numFmtId="0" fontId="11" fillId="19" borderId="1" xfId="0" applyFont="1" applyFill="1" applyBorder="1" applyAlignment="1" applyProtection="1">
      <alignment horizontal="center" vertical="center" textRotation="90" wrapText="1"/>
    </xf>
    <xf numFmtId="0" fontId="61" fillId="20" borderId="34" xfId="0" applyFont="1" applyFill="1" applyBorder="1" applyAlignment="1" applyProtection="1">
      <alignment horizontal="center" vertical="center" wrapText="1"/>
    </xf>
    <xf numFmtId="0" fontId="61" fillId="20" borderId="73" xfId="0" applyFont="1" applyFill="1" applyBorder="1" applyAlignment="1" applyProtection="1">
      <alignment horizontal="center" vertical="center" wrapText="1"/>
    </xf>
    <xf numFmtId="9" fontId="66" fillId="0" borderId="1" xfId="1" applyFont="1" applyBorder="1" applyAlignment="1" applyProtection="1">
      <alignment horizontal="center" vertical="center" wrapText="1"/>
    </xf>
    <xf numFmtId="9" fontId="63" fillId="0" borderId="34" xfId="1" applyFont="1" applyFill="1" applyBorder="1" applyAlignment="1" applyProtection="1">
      <alignment horizontal="center" vertical="center" wrapText="1"/>
    </xf>
    <xf numFmtId="9" fontId="0" fillId="0" borderId="1" xfId="1" applyFont="1" applyFill="1" applyBorder="1" applyAlignment="1" applyProtection="1">
      <alignment horizontal="justify" vertical="justify" wrapText="1"/>
    </xf>
    <xf numFmtId="0" fontId="0" fillId="0" borderId="1" xfId="0" applyBorder="1" applyAlignment="1" applyProtection="1">
      <alignment horizontal="left" vertical="center" wrapText="1"/>
    </xf>
    <xf numFmtId="0" fontId="8" fillId="2" borderId="1" xfId="0" applyFont="1" applyFill="1" applyBorder="1" applyAlignment="1" applyProtection="1">
      <alignment horizontal="center" vertical="center" textRotation="90" wrapText="1"/>
    </xf>
    <xf numFmtId="9" fontId="0" fillId="0" borderId="1" xfId="1" applyFont="1" applyFill="1" applyBorder="1" applyAlignment="1" applyProtection="1">
      <alignment horizontal="justify" vertical="top" wrapText="1"/>
    </xf>
    <xf numFmtId="165" fontId="63" fillId="0" borderId="58" xfId="1" applyNumberFormat="1" applyFont="1" applyBorder="1" applyAlignment="1" applyProtection="1">
      <alignment horizontal="center" vertical="center" wrapText="1"/>
    </xf>
    <xf numFmtId="9" fontId="0" fillId="0" borderId="58" xfId="1" applyFont="1" applyBorder="1" applyAlignment="1" applyProtection="1">
      <alignment horizontal="justify" vertical="top" wrapText="1"/>
    </xf>
    <xf numFmtId="165" fontId="63" fillId="0" borderId="34" xfId="1" applyNumberFormat="1" applyFont="1" applyBorder="1" applyAlignment="1" applyProtection="1">
      <alignment horizontal="center" vertical="center" wrapText="1"/>
    </xf>
    <xf numFmtId="0" fontId="53" fillId="2" borderId="1" xfId="0" applyFont="1" applyFill="1" applyBorder="1" applyAlignment="1" applyProtection="1">
      <alignment horizontal="center" vertical="center" textRotation="90" wrapText="1"/>
    </xf>
    <xf numFmtId="0" fontId="54" fillId="0" borderId="1" xfId="0" applyFont="1" applyBorder="1" applyAlignment="1" applyProtection="1">
      <alignment horizontal="center" vertical="center" textRotation="90" wrapText="1"/>
    </xf>
    <xf numFmtId="0" fontId="54" fillId="19" borderId="1" xfId="0" applyFont="1" applyFill="1" applyBorder="1" applyAlignment="1" applyProtection="1">
      <alignment horizontal="center" vertical="center" textRotation="90" wrapText="1"/>
    </xf>
    <xf numFmtId="0" fontId="60" fillId="0" borderId="1" xfId="0" applyFont="1" applyBorder="1" applyAlignment="1" applyProtection="1">
      <alignment horizontal="center" vertical="center" textRotation="90" wrapText="1"/>
    </xf>
    <xf numFmtId="0" fontId="0" fillId="0" borderId="1" xfId="0" applyBorder="1" applyAlignment="1" applyProtection="1">
      <alignment horizontal="justify" vertical="center" wrapText="1"/>
    </xf>
    <xf numFmtId="9" fontId="64" fillId="0" borderId="0" xfId="1" applyFont="1" applyBorder="1" applyAlignment="1" applyProtection="1">
      <alignment horizontal="center" vertical="center" wrapText="1"/>
    </xf>
    <xf numFmtId="0" fontId="0" fillId="0" borderId="0" xfId="0" applyBorder="1" applyAlignment="1" applyProtection="1">
      <alignment vertical="center" wrapText="1"/>
    </xf>
    <xf numFmtId="0" fontId="2" fillId="0" borderId="0" xfId="0" applyFont="1" applyFill="1" applyAlignment="1" applyProtection="1">
      <alignment horizontal="center" vertical="center" wrapText="1"/>
    </xf>
    <xf numFmtId="0" fontId="59" fillId="0" borderId="1" xfId="0" applyFont="1" applyBorder="1" applyAlignment="1" applyProtection="1">
      <alignment horizontal="center" vertical="center" textRotation="90" wrapText="1"/>
    </xf>
    <xf numFmtId="0" fontId="0" fillId="0" borderId="1" xfId="0" applyFont="1" applyBorder="1" applyAlignment="1" applyProtection="1">
      <alignment horizontal="center" vertical="center" textRotation="90" wrapText="1"/>
    </xf>
    <xf numFmtId="0" fontId="8" fillId="0" borderId="30" xfId="0" applyFont="1" applyBorder="1" applyAlignment="1" applyProtection="1">
      <alignment horizontal="left" wrapText="1"/>
    </xf>
    <xf numFmtId="0" fontId="14" fillId="0" borderId="34" xfId="0" applyFont="1" applyBorder="1" applyAlignment="1" applyProtection="1">
      <alignment horizontal="right" vertical="center" wrapText="1"/>
    </xf>
    <xf numFmtId="0" fontId="14" fillId="0" borderId="35" xfId="0" applyFont="1" applyBorder="1" applyAlignment="1" applyProtection="1">
      <alignment horizontal="right" vertical="center" wrapText="1"/>
    </xf>
    <xf numFmtId="0" fontId="54" fillId="0" borderId="1" xfId="0" applyFont="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0" fillId="0" borderId="1" xfId="0" applyFont="1" applyBorder="1" applyAlignment="1" applyProtection="1">
      <alignment horizontal="center" vertical="center" textRotation="90"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9" fontId="64" fillId="0" borderId="1" xfId="1" applyFont="1" applyBorder="1" applyAlignment="1" applyProtection="1">
      <alignment horizontal="center" vertical="center" wrapText="1"/>
    </xf>
    <xf numFmtId="9" fontId="64" fillId="0" borderId="1" xfId="1"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0" fillId="0" borderId="0" xfId="0" applyBorder="1" applyAlignment="1" applyProtection="1">
      <alignment horizontal="center" vertical="center" textRotation="90" wrapText="1"/>
    </xf>
    <xf numFmtId="0" fontId="11" fillId="0" borderId="0" xfId="0" applyFont="1" applyFill="1" applyBorder="1" applyAlignment="1" applyProtection="1">
      <alignment horizontal="center" vertical="center" textRotation="90" wrapText="1"/>
    </xf>
    <xf numFmtId="0" fontId="1"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textRotation="90" wrapText="1"/>
    </xf>
    <xf numFmtId="0" fontId="0" fillId="0" borderId="0" xfId="0" applyFill="1" applyBorder="1" applyAlignment="1" applyProtection="1">
      <alignment horizontal="center" vertical="center" wrapText="1"/>
    </xf>
    <xf numFmtId="9" fontId="0" fillId="0" borderId="0" xfId="1" applyFont="1" applyBorder="1" applyAlignment="1" applyProtection="1">
      <alignment horizontal="center" vertical="center" wrapText="1"/>
    </xf>
    <xf numFmtId="0" fontId="14" fillId="0" borderId="0" xfId="0" applyFont="1" applyBorder="1" applyAlignment="1" applyProtection="1">
      <alignment horizontal="right" vertical="center" wrapText="1"/>
    </xf>
    <xf numFmtId="0" fontId="14" fillId="0" borderId="0" xfId="0" applyFont="1" applyBorder="1" applyAlignment="1" applyProtection="1">
      <alignment horizontal="center" wrapText="1"/>
    </xf>
    <xf numFmtId="0" fontId="5" fillId="0" borderId="0" xfId="0" applyFont="1" applyAlignment="1" applyProtection="1">
      <alignment horizontal="center" vertical="center" wrapText="1"/>
    </xf>
    <xf numFmtId="0" fontId="8" fillId="0" borderId="0" xfId="0" applyFont="1" applyAlignment="1" applyProtection="1">
      <alignment horizontal="center" vertical="center" wrapText="1"/>
    </xf>
  </cellXfs>
  <cellStyles count="4">
    <cellStyle name="Millares" xfId="3" builtinId="3"/>
    <cellStyle name="Normal" xfId="0" builtinId="0"/>
    <cellStyle name="Normal 4" xfId="2"/>
    <cellStyle name="Porcentual" xfId="1" builtinId="5"/>
  </cellStyles>
  <dxfs count="571">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theme="6" tint="-0.24994659260841701"/>
        </patternFill>
      </fill>
    </dxf>
    <dxf>
      <fill>
        <patternFill>
          <bgColor rgb="FFFF0000"/>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F79646"/>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theme="9"/>
        </patternFill>
      </fill>
    </dxf>
    <dxf>
      <fill>
        <patternFill>
          <bgColor rgb="FFFF0000"/>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6" tint="-0.24994659260841701"/>
        </patternFill>
      </fill>
    </dxf>
  </dxfs>
  <tableStyles count="0" defaultTableStyle="TableStyleMedium9" defaultPivotStyle="PivotStyleLight16"/>
  <colors>
    <mruColors>
      <color rgb="FFCC0000"/>
      <color rgb="FFFF3300"/>
      <color rgb="FFFF6600"/>
      <color rgb="FF669900"/>
      <color rgb="FFCCFF66"/>
      <color rgb="FFF79646"/>
      <color rgb="FFCCFF99"/>
      <color rgb="FFFF0000"/>
      <color rgb="FFFB253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title>
      <c:tx>
        <c:rich>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r>
              <a:rPr lang="es-CO" sz="1800" b="1"/>
              <a:t>Clasificación</a:t>
            </a:r>
            <a:r>
              <a:rPr lang="es-CO" sz="1800" b="1" baseline="0"/>
              <a:t> de los Riesgos</a:t>
            </a:r>
            <a:endParaRPr lang="es-CO" sz="1800" b="1"/>
          </a:p>
        </c:rich>
      </c:tx>
      <c:layout>
        <c:manualLayout>
          <c:xMode val="edge"/>
          <c:yMode val="edge"/>
          <c:x val="0.32462229330708681"/>
          <c:y val="6.7045130210940981E-2"/>
        </c:manualLayout>
      </c:layout>
      <c:spPr>
        <a:noFill/>
        <a:ln>
          <a:noFill/>
        </a:ln>
        <a:effectLst/>
      </c:spPr>
    </c:title>
    <c:plotArea>
      <c:layout/>
      <c:pieChart>
        <c:varyColors val="1"/>
        <c:ser>
          <c:idx val="0"/>
          <c:order val="0"/>
          <c:dPt>
            <c:idx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5494-4BD8-86E9-2905EA2D3072}"/>
              </c:ext>
            </c:extLst>
          </c:dPt>
          <c:dPt>
            <c:idx val="1"/>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5494-4BD8-86E9-2905EA2D3072}"/>
              </c:ext>
            </c:extLst>
          </c:dPt>
          <c:dPt>
            <c:idx val="2"/>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5494-4BD8-86E9-2905EA2D3072}"/>
              </c:ext>
            </c:extLst>
          </c:dPt>
          <c:dPt>
            <c:idx val="3"/>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5494-4BD8-86E9-2905EA2D3072}"/>
              </c:ext>
            </c:extLst>
          </c:dPt>
          <c:dPt>
            <c:idx val="4"/>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5494-4BD8-86E9-2905EA2D3072}"/>
              </c:ext>
            </c:extLst>
          </c:dPt>
          <c:dPt>
            <c:idx val="5"/>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494-4BD8-86E9-2905EA2D3072}"/>
              </c:ext>
            </c:extLst>
          </c:dPt>
          <c:dLbls>
            <c:dLbl>
              <c:idx val="0"/>
              <c:layout>
                <c:manualLayout>
                  <c:x val="-8.9030238407699108E-2"/>
                  <c:y val="0.16686540089820381"/>
                </c:manualLayout>
              </c:layout>
              <c:showCatName val="1"/>
              <c:showPercent val="1"/>
              <c:extLst xmlns:c16r2="http://schemas.microsoft.com/office/drawing/2015/06/chart">
                <c:ext xmlns:c16="http://schemas.microsoft.com/office/drawing/2014/chart" uri="{C3380CC4-5D6E-409C-BE32-E72D297353CC}">
                  <c16:uniqueId val="{00000001-5494-4BD8-86E9-2905EA2D3072}"/>
                </c:ext>
                <c:ext xmlns:c15="http://schemas.microsoft.com/office/drawing/2012/chart" uri="{CE6537A1-D6FC-4f65-9D91-7224C49458BB}"/>
              </c:extLst>
            </c:dLbl>
            <c:dLbl>
              <c:idx val="1"/>
              <c:layout>
                <c:manualLayout>
                  <c:x val="-0.19476090879265093"/>
                  <c:y val="1.2113081310399369E-2"/>
                </c:manualLayout>
              </c:layout>
              <c:showCatName val="1"/>
              <c:showPercent val="1"/>
              <c:extLst xmlns:c16r2="http://schemas.microsoft.com/office/drawing/2015/06/chart">
                <c:ext xmlns:c16="http://schemas.microsoft.com/office/drawing/2014/chart" uri="{C3380CC4-5D6E-409C-BE32-E72D297353CC}">
                  <c16:uniqueId val="{00000003-5494-4BD8-86E9-2905EA2D3072}"/>
                </c:ext>
                <c:ext xmlns:c15="http://schemas.microsoft.com/office/drawing/2012/chart" uri="{CE6537A1-D6FC-4f65-9D91-7224C49458BB}"/>
              </c:extLst>
            </c:dLbl>
            <c:dLbl>
              <c:idx val="2"/>
              <c:layout>
                <c:manualLayout>
                  <c:x val="-6.2495693897637823E-2"/>
                  <c:y val="-0.19793810254618235"/>
                </c:manualLayout>
              </c:layout>
              <c:showCatName val="1"/>
              <c:showPercent val="1"/>
              <c:extLst xmlns:c16r2="http://schemas.microsoft.com/office/drawing/2015/06/chart">
                <c:ext xmlns:c16="http://schemas.microsoft.com/office/drawing/2014/chart" uri="{C3380CC4-5D6E-409C-BE32-E72D297353CC}">
                  <c16:uniqueId val="{00000005-5494-4BD8-86E9-2905EA2D3072}"/>
                </c:ext>
                <c:ext xmlns:c15="http://schemas.microsoft.com/office/drawing/2012/chart" uri="{CE6537A1-D6FC-4f65-9D91-7224C49458BB}"/>
              </c:extLst>
            </c:dLbl>
            <c:dLbl>
              <c:idx val="3"/>
              <c:layout>
                <c:manualLayout>
                  <c:x val="0.21749008912948389"/>
                  <c:y val="-7.1831610969993354E-2"/>
                </c:manualLayout>
              </c:layout>
              <c:showCatName val="1"/>
              <c:showPercent val="1"/>
              <c:extLst xmlns:c16r2="http://schemas.microsoft.com/office/drawing/2015/06/chart">
                <c:ext xmlns:c16="http://schemas.microsoft.com/office/drawing/2014/chart" uri="{C3380CC4-5D6E-409C-BE32-E72D297353CC}">
                  <c16:uniqueId val="{00000007-5494-4BD8-86E9-2905EA2D3072}"/>
                </c:ext>
                <c:ext xmlns:c15="http://schemas.microsoft.com/office/drawing/2012/chart" uri="{CE6537A1-D6FC-4f65-9D91-7224C49458BB}"/>
              </c:extLst>
            </c:dLbl>
            <c:dLbl>
              <c:idx val="4"/>
              <c:layout>
                <c:manualLayout>
                  <c:x val="-2.0449897750511273E-2"/>
                  <c:y val="2.3688027141867483E-2"/>
                </c:manualLayout>
              </c:layout>
              <c:spPr>
                <a:noFill/>
                <a:ln>
                  <a:noFill/>
                </a:ln>
                <a:effectLst/>
              </c:spPr>
              <c:txPr>
                <a:bodyPr rot="0" spcFirstLastPara="1" vertOverflow="ellipsis" vert="horz" wrap="square" lIns="38100" tIns="19050" rIns="38100" bIns="19050" anchor="ctr" anchorCtr="1">
                  <a:no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showCatName val="1"/>
              <c:showPercent val="1"/>
              <c:extLst xmlns:c16r2="http://schemas.microsoft.com/office/drawing/2015/06/chart">
                <c:ext xmlns:c16="http://schemas.microsoft.com/office/drawing/2014/chart" uri="{C3380CC4-5D6E-409C-BE32-E72D297353CC}">
                  <c16:uniqueId val="{00000009-5494-4BD8-86E9-2905EA2D3072}"/>
                </c:ext>
                <c:ext xmlns:c15="http://schemas.microsoft.com/office/drawing/2012/chart" uri="{CE6537A1-D6FC-4f65-9D91-7224C49458BB}">
                  <c15:layout>
                    <c:manualLayout>
                      <c:w val="0.11349693251533742"/>
                      <c:h val="9.9759191117916174E-2"/>
                    </c:manualLayout>
                  </c15:layout>
                </c:ext>
              </c:extLst>
            </c:dLbl>
            <c:dLbl>
              <c:idx val="5"/>
              <c:layout>
                <c:manualLayout>
                  <c:x val="0.12289916885389325"/>
                  <c:y val="0.16182909741621659"/>
                </c:manualLayout>
              </c:layout>
              <c:showCatName val="1"/>
              <c:showPercent val="1"/>
              <c:extLst xmlns:c16r2="http://schemas.microsoft.com/office/drawing/2015/06/chart">
                <c:ext xmlns:c16="http://schemas.microsoft.com/office/drawing/2014/chart" uri="{C3380CC4-5D6E-409C-BE32-E72D297353CC}">
                  <c16:uniqueId val="{0000000B-5494-4BD8-86E9-2905EA2D307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showCatName val="1"/>
            <c:showPercent val="1"/>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4</c:v>
                </c:pt>
                <c:pt idx="1">
                  <c:v>17</c:v>
                </c:pt>
                <c:pt idx="2">
                  <c:v>15</c:v>
                </c:pt>
                <c:pt idx="3">
                  <c:v>21</c:v>
                </c:pt>
                <c:pt idx="4">
                  <c:v>2</c:v>
                </c:pt>
                <c:pt idx="5">
                  <c:v>11</c:v>
                </c:pt>
              </c:numCache>
            </c:numRef>
          </c:val>
          <c:extLst xmlns:c16r2="http://schemas.microsoft.com/office/drawing/2015/06/chart">
            <c:ext xmlns:c16="http://schemas.microsoft.com/office/drawing/2014/chart" uri="{C3380CC4-5D6E-409C-BE32-E72D297353CC}">
              <c16:uniqueId val="{0000000C-5494-4BD8-86E9-2905EA2D3072}"/>
            </c:ext>
          </c:extLst>
        </c:ser>
        <c:dLbls/>
        <c:firstSliceAng val="0"/>
      </c:pieChart>
      <c:spPr>
        <a:noFill/>
        <a:ln>
          <a:noFill/>
        </a:ln>
        <a:effectLst/>
      </c:spPr>
    </c:plotArea>
    <c:plotVisOnly val="1"/>
    <c:dispBlanksAs val="zero"/>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7.jpeg"/><Relationship Id="rId2" Type="http://schemas.openxmlformats.org/officeDocument/2006/relationships/image" Target="../media/image16.jpeg"/><Relationship Id="rId1" Type="http://schemas.openxmlformats.org/officeDocument/2006/relationships/image" Target="../media/image1.jpe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9.jpeg"/><Relationship Id="rId2" Type="http://schemas.openxmlformats.org/officeDocument/2006/relationships/image" Target="../media/image18.jpeg"/><Relationship Id="rId1" Type="http://schemas.openxmlformats.org/officeDocument/2006/relationships/image" Target="../media/image1.jpe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3.jpeg"/><Relationship Id="rId1" Type="http://schemas.openxmlformats.org/officeDocument/2006/relationships/image" Target="../media/image1.jpe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3.jpeg"/><Relationship Id="rId1" Type="http://schemas.openxmlformats.org/officeDocument/2006/relationships/image" Target="../media/image1.jpe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jpe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jpe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jpeg"/><Relationship Id="rId1" Type="http://schemas.openxmlformats.org/officeDocument/2006/relationships/image" Target="../media/image1.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jpeg"/><Relationship Id="rId1" Type="http://schemas.openxmlformats.org/officeDocument/2006/relationships/image" Target="../media/image1.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1.jpe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3.jpeg"/><Relationship Id="rId1" Type="http://schemas.openxmlformats.org/officeDocument/2006/relationships/image" Target="../media/image1.jpe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3.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99332</xdr:colOff>
      <xdr:row>0</xdr:row>
      <xdr:rowOff>131988</xdr:rowOff>
    </xdr:from>
    <xdr:to>
      <xdr:col>2</xdr:col>
      <xdr:colOff>444953</xdr:colOff>
      <xdr:row>4</xdr:row>
      <xdr:rowOff>434191</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12296" y="131988"/>
          <a:ext cx="1543050" cy="141798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390697</xdr:colOff>
      <xdr:row>0</xdr:row>
      <xdr:rowOff>223631</xdr:rowOff>
    </xdr:from>
    <xdr:to>
      <xdr:col>20</xdr:col>
      <xdr:colOff>793947</xdr:colOff>
      <xdr:row>2</xdr:row>
      <xdr:rowOff>134313</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256376" y="223631"/>
          <a:ext cx="403250" cy="454968"/>
        </a:xfrm>
        <a:prstGeom prst="rect">
          <a:avLst/>
        </a:prstGeom>
        <a:noFill/>
        <a:ln>
          <a:noFill/>
        </a:ln>
      </xdr:spPr>
    </xdr:pic>
    <xdr:clientData/>
  </xdr:twoCellAnchor>
  <xdr:twoCellAnchor editAs="oneCell">
    <xdr:from>
      <xdr:col>20</xdr:col>
      <xdr:colOff>1448582</xdr:colOff>
      <xdr:row>0</xdr:row>
      <xdr:rowOff>146129</xdr:rowOff>
    </xdr:from>
    <xdr:to>
      <xdr:col>21</xdr:col>
      <xdr:colOff>1060452</xdr:colOff>
      <xdr:row>2</xdr:row>
      <xdr:rowOff>203932</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5314261" y="146129"/>
          <a:ext cx="1190299" cy="602089"/>
        </a:xfrm>
        <a:prstGeom prst="rect">
          <a:avLst/>
        </a:prstGeom>
        <a:noFill/>
        <a:ln>
          <a:noFill/>
        </a:ln>
      </xdr:spPr>
    </xdr:pic>
    <xdr:clientData/>
  </xdr:twoCellAnchor>
  <xdr:twoCellAnchor editAs="oneCell">
    <xdr:from>
      <xdr:col>20</xdr:col>
      <xdr:colOff>895374</xdr:colOff>
      <xdr:row>0</xdr:row>
      <xdr:rowOff>228955</xdr:rowOff>
    </xdr:from>
    <xdr:to>
      <xdr:col>20</xdr:col>
      <xdr:colOff>1361307</xdr:colOff>
      <xdr:row>2</xdr:row>
      <xdr:rowOff>127243</xdr:rowOff>
    </xdr:to>
    <xdr:pic>
      <xdr:nvPicPr>
        <xdr:cNvPr id="6"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4761053" y="228955"/>
          <a:ext cx="465933" cy="4425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0</xdr:row>
      <xdr:rowOff>47626</xdr:rowOff>
    </xdr:from>
    <xdr:to>
      <xdr:col>2</xdr:col>
      <xdr:colOff>307180</xdr:colOff>
      <xdr:row>4</xdr:row>
      <xdr:rowOff>321265</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0063" y="47626"/>
          <a:ext cx="1569242" cy="13668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1205442</xdr:colOff>
      <xdr:row>0</xdr:row>
      <xdr:rowOff>170955</xdr:rowOff>
    </xdr:from>
    <xdr:to>
      <xdr:col>20</xdr:col>
      <xdr:colOff>88964</xdr:colOff>
      <xdr:row>2</xdr:row>
      <xdr:rowOff>45939</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96306" y="170955"/>
          <a:ext cx="372885" cy="394529"/>
        </a:xfrm>
        <a:prstGeom prst="rect">
          <a:avLst/>
        </a:prstGeom>
        <a:noFill/>
        <a:ln>
          <a:noFill/>
        </a:ln>
      </xdr:spPr>
    </xdr:pic>
    <xdr:clientData/>
  </xdr:twoCellAnchor>
  <xdr:twoCellAnchor editAs="oneCell">
    <xdr:from>
      <xdr:col>20</xdr:col>
      <xdr:colOff>926569</xdr:colOff>
      <xdr:row>0</xdr:row>
      <xdr:rowOff>79846</xdr:rowOff>
    </xdr:from>
    <xdr:to>
      <xdr:col>21</xdr:col>
      <xdr:colOff>988512</xdr:colOff>
      <xdr:row>2</xdr:row>
      <xdr:rowOff>101951</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90444" y="79846"/>
          <a:ext cx="1181131" cy="545980"/>
        </a:xfrm>
        <a:prstGeom prst="rect">
          <a:avLst/>
        </a:prstGeom>
        <a:noFill/>
        <a:ln>
          <a:noFill/>
        </a:ln>
      </xdr:spPr>
    </xdr:pic>
    <xdr:clientData/>
  </xdr:twoCellAnchor>
  <xdr:twoCellAnchor editAs="oneCell">
    <xdr:from>
      <xdr:col>20</xdr:col>
      <xdr:colOff>347383</xdr:colOff>
      <xdr:row>0</xdr:row>
      <xdr:rowOff>162672</xdr:rowOff>
    </xdr:from>
    <xdr:to>
      <xdr:col>20</xdr:col>
      <xdr:colOff>813316</xdr:colOff>
      <xdr:row>2</xdr:row>
      <xdr:rowOff>25262</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327610" y="162672"/>
          <a:ext cx="465933" cy="38213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142874</xdr:colOff>
      <xdr:row>0</xdr:row>
      <xdr:rowOff>47625</xdr:rowOff>
    </xdr:from>
    <xdr:to>
      <xdr:col>2</xdr:col>
      <xdr:colOff>257388</xdr:colOff>
      <xdr:row>4</xdr:row>
      <xdr:rowOff>323429</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52437" y="47625"/>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807123</xdr:colOff>
      <xdr:row>0</xdr:row>
      <xdr:rowOff>170954</xdr:rowOff>
    </xdr:from>
    <xdr:to>
      <xdr:col>19</xdr:col>
      <xdr:colOff>1198253</xdr:colOff>
      <xdr:row>2</xdr:row>
      <xdr:rowOff>50268</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451811" y="170954"/>
          <a:ext cx="394533" cy="403189"/>
        </a:xfrm>
        <a:prstGeom prst="rect">
          <a:avLst/>
        </a:prstGeom>
        <a:noFill/>
        <a:ln>
          <a:noFill/>
        </a:ln>
      </xdr:spPr>
    </xdr:pic>
    <xdr:clientData/>
  </xdr:twoCellAnchor>
  <xdr:twoCellAnchor editAs="oneCell">
    <xdr:from>
      <xdr:col>20</xdr:col>
      <xdr:colOff>902755</xdr:colOff>
      <xdr:row>0</xdr:row>
      <xdr:rowOff>79845</xdr:rowOff>
    </xdr:from>
    <xdr:to>
      <xdr:col>21</xdr:col>
      <xdr:colOff>975523</xdr:colOff>
      <xdr:row>2</xdr:row>
      <xdr:rowOff>106280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66630" y="79845"/>
          <a:ext cx="1191955" cy="550310"/>
        </a:xfrm>
        <a:prstGeom prst="rect">
          <a:avLst/>
        </a:prstGeom>
        <a:noFill/>
        <a:ln>
          <a:noFill/>
        </a:ln>
      </xdr:spPr>
    </xdr:pic>
    <xdr:clientData/>
  </xdr:twoCellAnchor>
  <xdr:twoCellAnchor editAs="oneCell">
    <xdr:from>
      <xdr:col>20</xdr:col>
      <xdr:colOff>254297</xdr:colOff>
      <xdr:row>0</xdr:row>
      <xdr:rowOff>162671</xdr:rowOff>
    </xdr:from>
    <xdr:to>
      <xdr:col>20</xdr:col>
      <xdr:colOff>720230</xdr:colOff>
      <xdr:row>2</xdr:row>
      <xdr:rowOff>29591</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18172" y="162671"/>
          <a:ext cx="465933" cy="3907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142874</xdr:colOff>
      <xdr:row>0</xdr:row>
      <xdr:rowOff>71438</xdr:rowOff>
    </xdr:from>
    <xdr:to>
      <xdr:col>2</xdr:col>
      <xdr:colOff>261720</xdr:colOff>
      <xdr:row>5</xdr:row>
      <xdr:rowOff>31184</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52437" y="71438"/>
          <a:ext cx="1571408" cy="136468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781147</xdr:colOff>
      <xdr:row>0</xdr:row>
      <xdr:rowOff>194767</xdr:rowOff>
    </xdr:from>
    <xdr:to>
      <xdr:col>19</xdr:col>
      <xdr:colOff>1150629</xdr:colOff>
      <xdr:row>2</xdr:row>
      <xdr:rowOff>65421</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425835" y="194767"/>
          <a:ext cx="372885" cy="394529"/>
        </a:xfrm>
        <a:prstGeom prst="rect">
          <a:avLst/>
        </a:prstGeom>
        <a:noFill/>
        <a:ln>
          <a:noFill/>
        </a:ln>
      </xdr:spPr>
    </xdr:pic>
    <xdr:clientData/>
  </xdr:twoCellAnchor>
  <xdr:twoCellAnchor editAs="oneCell">
    <xdr:from>
      <xdr:col>20</xdr:col>
      <xdr:colOff>855131</xdr:colOff>
      <xdr:row>0</xdr:row>
      <xdr:rowOff>103658</xdr:rowOff>
    </xdr:from>
    <xdr:to>
      <xdr:col>21</xdr:col>
      <xdr:colOff>906250</xdr:colOff>
      <xdr:row>2</xdr:row>
      <xdr:rowOff>121433</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19006" y="103658"/>
          <a:ext cx="1170307" cy="541650"/>
        </a:xfrm>
        <a:prstGeom prst="rect">
          <a:avLst/>
        </a:prstGeom>
        <a:noFill/>
        <a:ln>
          <a:noFill/>
        </a:ln>
      </xdr:spPr>
    </xdr:pic>
    <xdr:clientData/>
  </xdr:twoCellAnchor>
  <xdr:twoCellAnchor editAs="oneCell">
    <xdr:from>
      <xdr:col>20</xdr:col>
      <xdr:colOff>206673</xdr:colOff>
      <xdr:row>0</xdr:row>
      <xdr:rowOff>186484</xdr:rowOff>
    </xdr:from>
    <xdr:to>
      <xdr:col>20</xdr:col>
      <xdr:colOff>672606</xdr:colOff>
      <xdr:row>2</xdr:row>
      <xdr:rowOff>44744</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970548" y="186484"/>
          <a:ext cx="465933" cy="38213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277092</xdr:colOff>
      <xdr:row>0</xdr:row>
      <xdr:rowOff>103909</xdr:rowOff>
    </xdr:from>
    <xdr:to>
      <xdr:col>2</xdr:col>
      <xdr:colOff>395938</xdr:colOff>
      <xdr:row>4</xdr:row>
      <xdr:rowOff>375383</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88819"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1329983</xdr:colOff>
      <xdr:row>0</xdr:row>
      <xdr:rowOff>216032</xdr:rowOff>
    </xdr:from>
    <xdr:to>
      <xdr:col>20</xdr:col>
      <xdr:colOff>145632</xdr:colOff>
      <xdr:row>2</xdr:row>
      <xdr:rowOff>86686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135630" y="216032"/>
          <a:ext cx="362061" cy="408536"/>
        </a:xfrm>
        <a:prstGeom prst="rect">
          <a:avLst/>
        </a:prstGeom>
        <a:noFill/>
        <a:ln>
          <a:noFill/>
        </a:ln>
      </xdr:spPr>
    </xdr:pic>
    <xdr:clientData/>
  </xdr:twoCellAnchor>
  <xdr:twoCellAnchor editAs="oneCell">
    <xdr:from>
      <xdr:col>20</xdr:col>
      <xdr:colOff>989349</xdr:colOff>
      <xdr:row>0</xdr:row>
      <xdr:rowOff>136129</xdr:rowOff>
    </xdr:from>
    <xdr:to>
      <xdr:col>21</xdr:col>
      <xdr:colOff>1040468</xdr:colOff>
      <xdr:row>2</xdr:row>
      <xdr:rowOff>153904</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31576" y="136129"/>
          <a:ext cx="1159483" cy="537320"/>
        </a:xfrm>
        <a:prstGeom prst="rect">
          <a:avLst/>
        </a:prstGeom>
        <a:noFill/>
        <a:ln>
          <a:noFill/>
        </a:ln>
      </xdr:spPr>
    </xdr:pic>
    <xdr:clientData/>
  </xdr:twoCellAnchor>
  <xdr:twoCellAnchor editAs="oneCell">
    <xdr:from>
      <xdr:col>20</xdr:col>
      <xdr:colOff>340891</xdr:colOff>
      <xdr:row>0</xdr:row>
      <xdr:rowOff>218955</xdr:rowOff>
    </xdr:from>
    <xdr:to>
      <xdr:col>20</xdr:col>
      <xdr:colOff>806824</xdr:colOff>
      <xdr:row>2</xdr:row>
      <xdr:rowOff>77215</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83118" y="218955"/>
          <a:ext cx="465933" cy="37780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3804" y="91008"/>
          <a:ext cx="1579858"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53</xdr:col>
      <xdr:colOff>190500</xdr:colOff>
      <xdr:row>0</xdr:row>
      <xdr:rowOff>547686</xdr:rowOff>
    </xdr:from>
    <xdr:to>
      <xdr:col>62</xdr:col>
      <xdr:colOff>647700</xdr:colOff>
      <xdr:row>15</xdr:row>
      <xdr:rowOff>304800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82826</xdr:rowOff>
    </xdr:from>
    <xdr:to>
      <xdr:col>1</xdr:col>
      <xdr:colOff>1192574</xdr:colOff>
      <xdr:row>2</xdr:row>
      <xdr:rowOff>376888</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148167</xdr:colOff>
      <xdr:row>0</xdr:row>
      <xdr:rowOff>381001</xdr:rowOff>
    </xdr:from>
    <xdr:to>
      <xdr:col>4</xdr:col>
      <xdr:colOff>235775</xdr:colOff>
      <xdr:row>2</xdr:row>
      <xdr:rowOff>71353</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09084" y="381001"/>
          <a:ext cx="1579858"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111607</xdr:colOff>
      <xdr:row>0</xdr:row>
      <xdr:rowOff>215515</xdr:rowOff>
    </xdr:from>
    <xdr:to>
      <xdr:col>2</xdr:col>
      <xdr:colOff>215616</xdr:colOff>
      <xdr:row>4</xdr:row>
      <xdr:rowOff>501822</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23334" y="215515"/>
          <a:ext cx="1558737" cy="137735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59651</xdr:colOff>
      <xdr:row>0</xdr:row>
      <xdr:rowOff>179624</xdr:rowOff>
    </xdr:from>
    <xdr:to>
      <xdr:col>20</xdr:col>
      <xdr:colOff>462624</xdr:colOff>
      <xdr:row>2</xdr:row>
      <xdr:rowOff>81605</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126469" y="179624"/>
          <a:ext cx="402973" cy="421526"/>
        </a:xfrm>
        <a:prstGeom prst="rect">
          <a:avLst/>
        </a:prstGeom>
        <a:noFill/>
        <a:ln>
          <a:noFill/>
        </a:ln>
      </xdr:spPr>
    </xdr:pic>
    <xdr:clientData/>
  </xdr:twoCellAnchor>
  <xdr:twoCellAnchor editAs="oneCell">
    <xdr:from>
      <xdr:col>20</xdr:col>
      <xdr:colOff>1310127</xdr:colOff>
      <xdr:row>0</xdr:row>
      <xdr:rowOff>123151</xdr:rowOff>
    </xdr:from>
    <xdr:to>
      <xdr:col>21</xdr:col>
      <xdr:colOff>1040951</xdr:colOff>
      <xdr:row>2</xdr:row>
      <xdr:rowOff>172253</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376945" y="123151"/>
          <a:ext cx="1202870" cy="568647"/>
        </a:xfrm>
        <a:prstGeom prst="rect">
          <a:avLst/>
        </a:prstGeom>
        <a:noFill/>
        <a:ln>
          <a:noFill/>
        </a:ln>
      </xdr:spPr>
    </xdr:pic>
    <xdr:clientData/>
  </xdr:twoCellAnchor>
  <xdr:twoCellAnchor editAs="oneCell">
    <xdr:from>
      <xdr:col>20</xdr:col>
      <xdr:colOff>730941</xdr:colOff>
      <xdr:row>0</xdr:row>
      <xdr:rowOff>188659</xdr:rowOff>
    </xdr:from>
    <xdr:to>
      <xdr:col>20</xdr:col>
      <xdr:colOff>1196874</xdr:colOff>
      <xdr:row>2</xdr:row>
      <xdr:rowOff>78246</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797759" y="188659"/>
          <a:ext cx="465933" cy="409132"/>
        </a:xfrm>
        <a:prstGeom prst="rect">
          <a:avLst/>
        </a:prstGeom>
      </xdr:spPr>
    </xdr:pic>
    <xdr:clientData/>
  </xdr:twoCellAnchor>
  <xdr:twoCellAnchor editAs="oneCell">
    <xdr:from>
      <xdr:col>23</xdr:col>
      <xdr:colOff>95249</xdr:colOff>
      <xdr:row>11</xdr:row>
      <xdr:rowOff>1238250</xdr:rowOff>
    </xdr:from>
    <xdr:to>
      <xdr:col>25</xdr:col>
      <xdr:colOff>3243233</xdr:colOff>
      <xdr:row>11</xdr:row>
      <xdr:rowOff>3129643</xdr:rowOff>
    </xdr:to>
    <xdr:pic>
      <xdr:nvPicPr>
        <xdr:cNvPr id="2" name="Imagen 1"/>
        <xdr:cNvPicPr>
          <a:picLocks noChangeAspect="1"/>
        </xdr:cNvPicPr>
      </xdr:nvPicPr>
      <xdr:blipFill rotWithShape="1">
        <a:blip xmlns:r="http://schemas.openxmlformats.org/officeDocument/2006/relationships" r:embed="rId5"/>
        <a:srcRect b="48721"/>
        <a:stretch/>
      </xdr:blipFill>
      <xdr:spPr>
        <a:xfrm>
          <a:off x="18805070" y="11375571"/>
          <a:ext cx="4359018" cy="1891393"/>
        </a:xfrm>
        <a:prstGeom prst="rect">
          <a:avLst/>
        </a:prstGeom>
      </xdr:spPr>
    </xdr:pic>
    <xdr:clientData/>
  </xdr:twoCellAnchor>
  <xdr:twoCellAnchor>
    <xdr:from>
      <xdr:col>25</xdr:col>
      <xdr:colOff>253654</xdr:colOff>
      <xdr:row>11</xdr:row>
      <xdr:rowOff>1537608</xdr:rowOff>
    </xdr:from>
    <xdr:to>
      <xdr:col>25</xdr:col>
      <xdr:colOff>4517572</xdr:colOff>
      <xdr:row>11</xdr:row>
      <xdr:rowOff>3156858</xdr:rowOff>
    </xdr:to>
    <xdr:pic>
      <xdr:nvPicPr>
        <xdr:cNvPr id="9" name="Imagen 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b="21103"/>
        <a:stretch>
          <a:fillRect/>
        </a:stretch>
      </xdr:blipFill>
      <xdr:spPr bwMode="auto">
        <a:xfrm>
          <a:off x="24937011" y="12804322"/>
          <a:ext cx="4263918" cy="1619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17639</xdr:colOff>
      <xdr:row>0</xdr:row>
      <xdr:rowOff>70556</xdr:rowOff>
    </xdr:from>
    <xdr:to>
      <xdr:col>2</xdr:col>
      <xdr:colOff>118441</xdr:colOff>
      <xdr:row>5</xdr:row>
      <xdr:rowOff>57963</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35139" y="70556"/>
          <a:ext cx="1547191" cy="139851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818029</xdr:colOff>
      <xdr:row>0</xdr:row>
      <xdr:rowOff>191961</xdr:rowOff>
    </xdr:from>
    <xdr:to>
      <xdr:col>20</xdr:col>
      <xdr:colOff>111897</xdr:colOff>
      <xdr:row>2</xdr:row>
      <xdr:rowOff>94848</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385676" y="191961"/>
          <a:ext cx="403250" cy="440769"/>
        </a:xfrm>
        <a:prstGeom prst="rect">
          <a:avLst/>
        </a:prstGeom>
        <a:noFill/>
        <a:ln>
          <a:noFill/>
        </a:ln>
      </xdr:spPr>
    </xdr:pic>
    <xdr:clientData/>
  </xdr:twoCellAnchor>
  <xdr:twoCellAnchor editAs="oneCell">
    <xdr:from>
      <xdr:col>20</xdr:col>
      <xdr:colOff>932183</xdr:colOff>
      <xdr:row>0</xdr:row>
      <xdr:rowOff>100852</xdr:rowOff>
    </xdr:from>
    <xdr:to>
      <xdr:col>21</xdr:col>
      <xdr:colOff>1023470</xdr:colOff>
      <xdr:row>2</xdr:row>
      <xdr:rowOff>150860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609212" y="100852"/>
          <a:ext cx="1200670" cy="587890"/>
        </a:xfrm>
        <a:prstGeom prst="rect">
          <a:avLst/>
        </a:prstGeom>
        <a:noFill/>
        <a:ln>
          <a:noFill/>
        </a:ln>
      </xdr:spPr>
    </xdr:pic>
    <xdr:clientData/>
  </xdr:twoCellAnchor>
  <xdr:twoCellAnchor editAs="oneCell">
    <xdr:from>
      <xdr:col>20</xdr:col>
      <xdr:colOff>283725</xdr:colOff>
      <xdr:row>0</xdr:row>
      <xdr:rowOff>183678</xdr:rowOff>
    </xdr:from>
    <xdr:to>
      <xdr:col>20</xdr:col>
      <xdr:colOff>749658</xdr:colOff>
      <xdr:row>2</xdr:row>
      <xdr:rowOff>74171</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5960754" y="183678"/>
          <a:ext cx="465933" cy="428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96213</xdr:colOff>
      <xdr:row>0</xdr:row>
      <xdr:rowOff>105833</xdr:rowOff>
    </xdr:from>
    <xdr:to>
      <xdr:col>2</xdr:col>
      <xdr:colOff>208561</xdr:colOff>
      <xdr:row>5</xdr:row>
      <xdr:rowOff>72074</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13713" y="105833"/>
          <a:ext cx="1555530" cy="13901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1085178</xdr:colOff>
      <xdr:row>0</xdr:row>
      <xdr:rowOff>194526</xdr:rowOff>
    </xdr:from>
    <xdr:to>
      <xdr:col>20</xdr:col>
      <xdr:colOff>371347</xdr:colOff>
      <xdr:row>2</xdr:row>
      <xdr:rowOff>78170</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264314" y="194526"/>
          <a:ext cx="394533" cy="403189"/>
        </a:xfrm>
        <a:prstGeom prst="rect">
          <a:avLst/>
        </a:prstGeom>
        <a:noFill/>
        <a:ln>
          <a:noFill/>
        </a:ln>
      </xdr:spPr>
    </xdr:pic>
    <xdr:clientData/>
  </xdr:twoCellAnchor>
  <xdr:twoCellAnchor editAs="oneCell">
    <xdr:from>
      <xdr:col>20</xdr:col>
      <xdr:colOff>983816</xdr:colOff>
      <xdr:row>0</xdr:row>
      <xdr:rowOff>120735</xdr:rowOff>
    </xdr:from>
    <xdr:to>
      <xdr:col>21</xdr:col>
      <xdr:colOff>1067407</xdr:colOff>
      <xdr:row>2</xdr:row>
      <xdr:rowOff>151500</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5271316" y="120735"/>
          <a:ext cx="1191955" cy="550310"/>
        </a:xfrm>
        <a:prstGeom prst="rect">
          <a:avLst/>
        </a:prstGeom>
        <a:noFill/>
        <a:ln>
          <a:noFill/>
        </a:ln>
      </xdr:spPr>
    </xdr:pic>
    <xdr:clientData/>
  </xdr:twoCellAnchor>
  <xdr:twoCellAnchor editAs="oneCell">
    <xdr:from>
      <xdr:col>20</xdr:col>
      <xdr:colOff>467591</xdr:colOff>
      <xdr:row>0</xdr:row>
      <xdr:rowOff>151607</xdr:rowOff>
    </xdr:from>
    <xdr:to>
      <xdr:col>20</xdr:col>
      <xdr:colOff>922518</xdr:colOff>
      <xdr:row>2</xdr:row>
      <xdr:rowOff>34637</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4755091" y="151607"/>
          <a:ext cx="454927" cy="402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0</xdr:row>
      <xdr:rowOff>71689</xdr:rowOff>
    </xdr:from>
    <xdr:to>
      <xdr:col>2</xdr:col>
      <xdr:colOff>302848</xdr:colOff>
      <xdr:row>5</xdr:row>
      <xdr:rowOff>37930</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2227" y="71689"/>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20</xdr:col>
      <xdr:colOff>278920</xdr:colOff>
      <xdr:row>0</xdr:row>
      <xdr:rowOff>160382</xdr:rowOff>
    </xdr:from>
    <xdr:to>
      <xdr:col>20</xdr:col>
      <xdr:colOff>673453</xdr:colOff>
      <xdr:row>2</xdr:row>
      <xdr:rowOff>44026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159693" y="160382"/>
          <a:ext cx="394533" cy="403189"/>
        </a:xfrm>
        <a:prstGeom prst="rect">
          <a:avLst/>
        </a:prstGeom>
        <a:noFill/>
        <a:ln>
          <a:noFill/>
        </a:ln>
      </xdr:spPr>
    </xdr:pic>
    <xdr:clientData/>
  </xdr:twoCellAnchor>
  <xdr:twoCellAnchor editAs="oneCell">
    <xdr:from>
      <xdr:col>20</xdr:col>
      <xdr:colOff>1493739</xdr:colOff>
      <xdr:row>0</xdr:row>
      <xdr:rowOff>69273</xdr:rowOff>
    </xdr:from>
    <xdr:to>
      <xdr:col>21</xdr:col>
      <xdr:colOff>919240</xdr:colOff>
      <xdr:row>2</xdr:row>
      <xdr:rowOff>100038</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7374512" y="69273"/>
          <a:ext cx="1191955" cy="550310"/>
        </a:xfrm>
        <a:prstGeom prst="rect">
          <a:avLst/>
        </a:prstGeom>
        <a:noFill/>
        <a:ln>
          <a:noFill/>
        </a:ln>
      </xdr:spPr>
    </xdr:pic>
    <xdr:clientData/>
  </xdr:twoCellAnchor>
  <xdr:twoCellAnchor editAs="oneCell">
    <xdr:from>
      <xdr:col>20</xdr:col>
      <xdr:colOff>845281</xdr:colOff>
      <xdr:row>0</xdr:row>
      <xdr:rowOff>152099</xdr:rowOff>
    </xdr:from>
    <xdr:to>
      <xdr:col>20</xdr:col>
      <xdr:colOff>1311214</xdr:colOff>
      <xdr:row>2</xdr:row>
      <xdr:rowOff>23349</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726054" y="152099"/>
          <a:ext cx="465933" cy="3907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190501</xdr:colOff>
      <xdr:row>0</xdr:row>
      <xdr:rowOff>123643</xdr:rowOff>
    </xdr:from>
    <xdr:to>
      <xdr:col>2</xdr:col>
      <xdr:colOff>302849</xdr:colOff>
      <xdr:row>5</xdr:row>
      <xdr:rowOff>89884</xdr:rowOff>
    </xdr:to>
    <xdr:pic>
      <xdr:nvPicPr>
        <xdr:cNvPr id="4"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02228" y="123643"/>
          <a:ext cx="1567076" cy="13690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867738</xdr:colOff>
      <xdr:row>0</xdr:row>
      <xdr:rowOff>246972</xdr:rowOff>
    </xdr:from>
    <xdr:to>
      <xdr:col>19</xdr:col>
      <xdr:colOff>1269694</xdr:colOff>
      <xdr:row>2</xdr:row>
      <xdr:rowOff>130616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01602" y="246972"/>
          <a:ext cx="394533" cy="403189"/>
        </a:xfrm>
        <a:prstGeom prst="rect">
          <a:avLst/>
        </a:prstGeom>
        <a:noFill/>
        <a:ln>
          <a:noFill/>
        </a:ln>
      </xdr:spPr>
    </xdr:pic>
    <xdr:clientData/>
  </xdr:twoCellAnchor>
  <xdr:twoCellAnchor editAs="oneCell">
    <xdr:from>
      <xdr:col>20</xdr:col>
      <xdr:colOff>974194</xdr:colOff>
      <xdr:row>0</xdr:row>
      <xdr:rowOff>155863</xdr:rowOff>
    </xdr:from>
    <xdr:to>
      <xdr:col>21</xdr:col>
      <xdr:colOff>1057784</xdr:colOff>
      <xdr:row>2</xdr:row>
      <xdr:rowOff>186628</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16421" y="155863"/>
          <a:ext cx="1191955" cy="550310"/>
        </a:xfrm>
        <a:prstGeom prst="rect">
          <a:avLst/>
        </a:prstGeom>
        <a:noFill/>
        <a:ln>
          <a:noFill/>
        </a:ln>
      </xdr:spPr>
    </xdr:pic>
    <xdr:clientData/>
  </xdr:twoCellAnchor>
  <xdr:twoCellAnchor editAs="oneCell">
    <xdr:from>
      <xdr:col>20</xdr:col>
      <xdr:colOff>325736</xdr:colOff>
      <xdr:row>0</xdr:row>
      <xdr:rowOff>238689</xdr:rowOff>
    </xdr:from>
    <xdr:to>
      <xdr:col>20</xdr:col>
      <xdr:colOff>791669</xdr:colOff>
      <xdr:row>2</xdr:row>
      <xdr:rowOff>109939</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67963" y="238689"/>
          <a:ext cx="465933" cy="3907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311728</xdr:colOff>
      <xdr:row>0</xdr:row>
      <xdr:rowOff>103909</xdr:rowOff>
    </xdr:from>
    <xdr:to>
      <xdr:col>2</xdr:col>
      <xdr:colOff>430574</xdr:colOff>
      <xdr:row>5</xdr:row>
      <xdr:rowOff>63655</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455"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950001</xdr:colOff>
      <xdr:row>0</xdr:row>
      <xdr:rowOff>227238</xdr:rowOff>
    </xdr:from>
    <xdr:to>
      <xdr:col>19</xdr:col>
      <xdr:colOff>1319485</xdr:colOff>
      <xdr:row>2</xdr:row>
      <xdr:rowOff>97892</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83865" y="227238"/>
          <a:ext cx="362061" cy="390199"/>
        </a:xfrm>
        <a:prstGeom prst="rect">
          <a:avLst/>
        </a:prstGeom>
        <a:noFill/>
        <a:ln>
          <a:noFill/>
        </a:ln>
      </xdr:spPr>
    </xdr:pic>
    <xdr:clientData/>
  </xdr:twoCellAnchor>
  <xdr:twoCellAnchor editAs="oneCell">
    <xdr:from>
      <xdr:col>20</xdr:col>
      <xdr:colOff>1023985</xdr:colOff>
      <xdr:row>0</xdr:row>
      <xdr:rowOff>136129</xdr:rowOff>
    </xdr:from>
    <xdr:to>
      <xdr:col>21</xdr:col>
      <xdr:colOff>1075103</xdr:colOff>
      <xdr:row>2</xdr:row>
      <xdr:rowOff>144379</xdr:rowOff>
    </xdr:to>
    <xdr:pic>
      <xdr:nvPicPr>
        <xdr:cNvPr id="6" name="Imagen 5"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66212" y="136129"/>
          <a:ext cx="1159483" cy="527795"/>
        </a:xfrm>
        <a:prstGeom prst="rect">
          <a:avLst/>
        </a:prstGeom>
        <a:noFill/>
        <a:ln>
          <a:noFill/>
        </a:ln>
      </xdr:spPr>
    </xdr:pic>
    <xdr:clientData/>
  </xdr:twoCellAnchor>
  <xdr:twoCellAnchor editAs="oneCell">
    <xdr:from>
      <xdr:col>20</xdr:col>
      <xdr:colOff>375527</xdr:colOff>
      <xdr:row>0</xdr:row>
      <xdr:rowOff>218955</xdr:rowOff>
    </xdr:from>
    <xdr:to>
      <xdr:col>20</xdr:col>
      <xdr:colOff>841460</xdr:colOff>
      <xdr:row>2</xdr:row>
      <xdr:rowOff>77215</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117754" y="218955"/>
          <a:ext cx="465933" cy="3778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259773</xdr:colOff>
      <xdr:row>0</xdr:row>
      <xdr:rowOff>86592</xdr:rowOff>
    </xdr:from>
    <xdr:to>
      <xdr:col>2</xdr:col>
      <xdr:colOff>378619</xdr:colOff>
      <xdr:row>4</xdr:row>
      <xdr:rowOff>358066</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71500" y="86592"/>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898046</xdr:colOff>
      <xdr:row>0</xdr:row>
      <xdr:rowOff>209921</xdr:rowOff>
    </xdr:from>
    <xdr:to>
      <xdr:col>19</xdr:col>
      <xdr:colOff>1260107</xdr:colOff>
      <xdr:row>2</xdr:row>
      <xdr:rowOff>80575</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1910" y="209921"/>
          <a:ext cx="362061" cy="390199"/>
        </a:xfrm>
        <a:prstGeom prst="rect">
          <a:avLst/>
        </a:prstGeom>
        <a:noFill/>
        <a:ln>
          <a:noFill/>
        </a:ln>
      </xdr:spPr>
    </xdr:pic>
    <xdr:clientData/>
  </xdr:twoCellAnchor>
  <xdr:twoCellAnchor editAs="oneCell">
    <xdr:from>
      <xdr:col>20</xdr:col>
      <xdr:colOff>972030</xdr:colOff>
      <xdr:row>0</xdr:row>
      <xdr:rowOff>118812</xdr:rowOff>
    </xdr:from>
    <xdr:to>
      <xdr:col>21</xdr:col>
      <xdr:colOff>1023149</xdr:colOff>
      <xdr:row>2</xdr:row>
      <xdr:rowOff>136587</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14257" y="118812"/>
          <a:ext cx="1159483" cy="537320"/>
        </a:xfrm>
        <a:prstGeom prst="rect">
          <a:avLst/>
        </a:prstGeom>
        <a:noFill/>
        <a:ln>
          <a:noFill/>
        </a:ln>
      </xdr:spPr>
    </xdr:pic>
    <xdr:clientData/>
  </xdr:twoCellAnchor>
  <xdr:twoCellAnchor editAs="oneCell">
    <xdr:from>
      <xdr:col>20</xdr:col>
      <xdr:colOff>323572</xdr:colOff>
      <xdr:row>0</xdr:row>
      <xdr:rowOff>201638</xdr:rowOff>
    </xdr:from>
    <xdr:to>
      <xdr:col>20</xdr:col>
      <xdr:colOff>789505</xdr:colOff>
      <xdr:row>2</xdr:row>
      <xdr:rowOff>59898</xdr:rowOff>
    </xdr:to>
    <xdr:pic>
      <xdr:nvPicPr>
        <xdr:cNvPr id="7"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065799" y="201638"/>
          <a:ext cx="465933" cy="3778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311727</xdr:colOff>
      <xdr:row>0</xdr:row>
      <xdr:rowOff>103909</xdr:rowOff>
    </xdr:from>
    <xdr:to>
      <xdr:col>2</xdr:col>
      <xdr:colOff>430573</xdr:colOff>
      <xdr:row>4</xdr:row>
      <xdr:rowOff>375383</xdr:rowOff>
    </xdr:to>
    <xdr:pic>
      <xdr:nvPicPr>
        <xdr:cNvPr id="3" name="9 Imagen">
          <a:extLst>
            <a:ext uri="{FF2B5EF4-FFF2-40B4-BE49-F238E27FC236}">
              <a16:creationId xmlns=""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454" y="103909"/>
          <a:ext cx="1573574" cy="13625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19</xdr:col>
      <xdr:colOff>950000</xdr:colOff>
      <xdr:row>0</xdr:row>
      <xdr:rowOff>227238</xdr:rowOff>
    </xdr:from>
    <xdr:to>
      <xdr:col>20</xdr:col>
      <xdr:colOff>203698</xdr:colOff>
      <xdr:row>2</xdr:row>
      <xdr:rowOff>97892</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83864" y="227238"/>
          <a:ext cx="362061" cy="390199"/>
        </a:xfrm>
        <a:prstGeom prst="rect">
          <a:avLst/>
        </a:prstGeom>
        <a:noFill/>
        <a:ln>
          <a:noFill/>
        </a:ln>
      </xdr:spPr>
    </xdr:pic>
    <xdr:clientData/>
  </xdr:twoCellAnchor>
  <xdr:twoCellAnchor editAs="oneCell">
    <xdr:from>
      <xdr:col>20</xdr:col>
      <xdr:colOff>1023984</xdr:colOff>
      <xdr:row>0</xdr:row>
      <xdr:rowOff>136129</xdr:rowOff>
    </xdr:from>
    <xdr:to>
      <xdr:col>21</xdr:col>
      <xdr:colOff>1075103</xdr:colOff>
      <xdr:row>2</xdr:row>
      <xdr:rowOff>153904</xdr:rowOff>
    </xdr:to>
    <xdr:pic>
      <xdr:nvPicPr>
        <xdr:cNvPr id="5" name="Imagen 4" descr="C:\Users\AUXCONTROL11\Desktop\QUINDIO SI PARA TI.jpg"/>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6766211" y="136129"/>
          <a:ext cx="1159483" cy="537320"/>
        </a:xfrm>
        <a:prstGeom prst="rect">
          <a:avLst/>
        </a:prstGeom>
        <a:noFill/>
        <a:ln>
          <a:noFill/>
        </a:ln>
      </xdr:spPr>
    </xdr:pic>
    <xdr:clientData/>
  </xdr:twoCellAnchor>
  <xdr:twoCellAnchor editAs="oneCell">
    <xdr:from>
      <xdr:col>20</xdr:col>
      <xdr:colOff>375526</xdr:colOff>
      <xdr:row>0</xdr:row>
      <xdr:rowOff>218955</xdr:rowOff>
    </xdr:from>
    <xdr:to>
      <xdr:col>20</xdr:col>
      <xdr:colOff>841459</xdr:colOff>
      <xdr:row>2</xdr:row>
      <xdr:rowOff>77215</xdr:rowOff>
    </xdr:to>
    <xdr:pic>
      <xdr:nvPicPr>
        <xdr:cNvPr id="6" name="0 Imagen"/>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16117753" y="218955"/>
          <a:ext cx="465933" cy="3778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21" Type="http://schemas.openxmlformats.org/officeDocument/2006/relationships/drawing" Target="../drawings/drawing10.xml"/><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21" Type="http://schemas.openxmlformats.org/officeDocument/2006/relationships/drawing" Target="../drawings/drawing11.xml"/><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28.bin"/><Relationship Id="rId13" Type="http://schemas.openxmlformats.org/officeDocument/2006/relationships/printerSettings" Target="../printerSettings/printerSettings233.bin"/><Relationship Id="rId18" Type="http://schemas.openxmlformats.org/officeDocument/2006/relationships/printerSettings" Target="../printerSettings/printerSettings238.bin"/><Relationship Id="rId3" Type="http://schemas.openxmlformats.org/officeDocument/2006/relationships/printerSettings" Target="../printerSettings/printerSettings223.bin"/><Relationship Id="rId21" Type="http://schemas.openxmlformats.org/officeDocument/2006/relationships/drawing" Target="../drawings/drawing12.xml"/><Relationship Id="rId7" Type="http://schemas.openxmlformats.org/officeDocument/2006/relationships/printerSettings" Target="../printerSettings/printerSettings227.bin"/><Relationship Id="rId12" Type="http://schemas.openxmlformats.org/officeDocument/2006/relationships/printerSettings" Target="../printerSettings/printerSettings232.bin"/><Relationship Id="rId17" Type="http://schemas.openxmlformats.org/officeDocument/2006/relationships/printerSettings" Target="../printerSettings/printerSettings237.bin"/><Relationship Id="rId2" Type="http://schemas.openxmlformats.org/officeDocument/2006/relationships/printerSettings" Target="../printerSettings/printerSettings222.bin"/><Relationship Id="rId16" Type="http://schemas.openxmlformats.org/officeDocument/2006/relationships/printerSettings" Target="../printerSettings/printerSettings236.bin"/><Relationship Id="rId20" Type="http://schemas.openxmlformats.org/officeDocument/2006/relationships/printerSettings" Target="../printerSettings/printerSettings240.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5" Type="http://schemas.openxmlformats.org/officeDocument/2006/relationships/printerSettings" Target="../printerSettings/printerSettings235.bin"/><Relationship Id="rId10" Type="http://schemas.openxmlformats.org/officeDocument/2006/relationships/printerSettings" Target="../printerSettings/printerSettings230.bin"/><Relationship Id="rId19" Type="http://schemas.openxmlformats.org/officeDocument/2006/relationships/printerSettings" Target="../printerSettings/printerSettings239.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 Id="rId14" Type="http://schemas.openxmlformats.org/officeDocument/2006/relationships/printerSettings" Target="../printerSettings/printerSettings23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18" Type="http://schemas.openxmlformats.org/officeDocument/2006/relationships/printerSettings" Target="../printerSettings/printerSettings258.bin"/><Relationship Id="rId3" Type="http://schemas.openxmlformats.org/officeDocument/2006/relationships/printerSettings" Target="../printerSettings/printerSettings243.bin"/><Relationship Id="rId21" Type="http://schemas.openxmlformats.org/officeDocument/2006/relationships/drawing" Target="../drawings/drawing13.xml"/><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17" Type="http://schemas.openxmlformats.org/officeDocument/2006/relationships/printerSettings" Target="../printerSettings/printerSettings257.bin"/><Relationship Id="rId2" Type="http://schemas.openxmlformats.org/officeDocument/2006/relationships/printerSettings" Target="../printerSettings/printerSettings242.bin"/><Relationship Id="rId16" Type="http://schemas.openxmlformats.org/officeDocument/2006/relationships/printerSettings" Target="../printerSettings/printerSettings256.bin"/><Relationship Id="rId20" Type="http://schemas.openxmlformats.org/officeDocument/2006/relationships/printerSettings" Target="../printerSettings/printerSettings260.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5" Type="http://schemas.openxmlformats.org/officeDocument/2006/relationships/printerSettings" Target="../printerSettings/printerSettings255.bin"/><Relationship Id="rId10" Type="http://schemas.openxmlformats.org/officeDocument/2006/relationships/printerSettings" Target="../printerSettings/printerSettings250.bin"/><Relationship Id="rId19" Type="http://schemas.openxmlformats.org/officeDocument/2006/relationships/printerSettings" Target="../printerSettings/printerSettings259.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68.bin"/><Relationship Id="rId13" Type="http://schemas.openxmlformats.org/officeDocument/2006/relationships/printerSettings" Target="../printerSettings/printerSettings273.bin"/><Relationship Id="rId18" Type="http://schemas.openxmlformats.org/officeDocument/2006/relationships/printerSettings" Target="../printerSettings/printerSettings278.bin"/><Relationship Id="rId3" Type="http://schemas.openxmlformats.org/officeDocument/2006/relationships/printerSettings" Target="../printerSettings/printerSettings263.bin"/><Relationship Id="rId21" Type="http://schemas.openxmlformats.org/officeDocument/2006/relationships/drawing" Target="../drawings/drawing14.xml"/><Relationship Id="rId7" Type="http://schemas.openxmlformats.org/officeDocument/2006/relationships/printerSettings" Target="../printerSettings/printerSettings267.bin"/><Relationship Id="rId12" Type="http://schemas.openxmlformats.org/officeDocument/2006/relationships/printerSettings" Target="../printerSettings/printerSettings272.bin"/><Relationship Id="rId17" Type="http://schemas.openxmlformats.org/officeDocument/2006/relationships/printerSettings" Target="../printerSettings/printerSettings277.bin"/><Relationship Id="rId2" Type="http://schemas.openxmlformats.org/officeDocument/2006/relationships/printerSettings" Target="../printerSettings/printerSettings262.bin"/><Relationship Id="rId16" Type="http://schemas.openxmlformats.org/officeDocument/2006/relationships/printerSettings" Target="../printerSettings/printerSettings276.bin"/><Relationship Id="rId20" Type="http://schemas.openxmlformats.org/officeDocument/2006/relationships/printerSettings" Target="../printerSettings/printerSettings280.bin"/><Relationship Id="rId1" Type="http://schemas.openxmlformats.org/officeDocument/2006/relationships/printerSettings" Target="../printerSettings/printerSettings261.bin"/><Relationship Id="rId6" Type="http://schemas.openxmlformats.org/officeDocument/2006/relationships/printerSettings" Target="../printerSettings/printerSettings266.bin"/><Relationship Id="rId11" Type="http://schemas.openxmlformats.org/officeDocument/2006/relationships/printerSettings" Target="../printerSettings/printerSettings271.bin"/><Relationship Id="rId5" Type="http://schemas.openxmlformats.org/officeDocument/2006/relationships/printerSettings" Target="../printerSettings/printerSettings265.bin"/><Relationship Id="rId15" Type="http://schemas.openxmlformats.org/officeDocument/2006/relationships/printerSettings" Target="../printerSettings/printerSettings275.bin"/><Relationship Id="rId10" Type="http://schemas.openxmlformats.org/officeDocument/2006/relationships/printerSettings" Target="../printerSettings/printerSettings270.bin"/><Relationship Id="rId19" Type="http://schemas.openxmlformats.org/officeDocument/2006/relationships/printerSettings" Target="../printerSettings/printerSettings279.bin"/><Relationship Id="rId4" Type="http://schemas.openxmlformats.org/officeDocument/2006/relationships/printerSettings" Target="../printerSettings/printerSettings264.bin"/><Relationship Id="rId9" Type="http://schemas.openxmlformats.org/officeDocument/2006/relationships/printerSettings" Target="../printerSettings/printerSettings269.bin"/><Relationship Id="rId14" Type="http://schemas.openxmlformats.org/officeDocument/2006/relationships/printerSettings" Target="../printerSettings/printerSettings27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88.bin"/><Relationship Id="rId13" Type="http://schemas.openxmlformats.org/officeDocument/2006/relationships/printerSettings" Target="../printerSettings/printerSettings293.bin"/><Relationship Id="rId18" Type="http://schemas.openxmlformats.org/officeDocument/2006/relationships/printerSettings" Target="../printerSettings/printerSettings298.bin"/><Relationship Id="rId3" Type="http://schemas.openxmlformats.org/officeDocument/2006/relationships/printerSettings" Target="../printerSettings/printerSettings283.bin"/><Relationship Id="rId21" Type="http://schemas.openxmlformats.org/officeDocument/2006/relationships/drawing" Target="../drawings/drawing15.xml"/><Relationship Id="rId7" Type="http://schemas.openxmlformats.org/officeDocument/2006/relationships/printerSettings" Target="../printerSettings/printerSettings287.bin"/><Relationship Id="rId12" Type="http://schemas.openxmlformats.org/officeDocument/2006/relationships/printerSettings" Target="../printerSettings/printerSettings292.bin"/><Relationship Id="rId17" Type="http://schemas.openxmlformats.org/officeDocument/2006/relationships/printerSettings" Target="../printerSettings/printerSettings297.bin"/><Relationship Id="rId2" Type="http://schemas.openxmlformats.org/officeDocument/2006/relationships/printerSettings" Target="../printerSettings/printerSettings282.bin"/><Relationship Id="rId16" Type="http://schemas.openxmlformats.org/officeDocument/2006/relationships/printerSettings" Target="../printerSettings/printerSettings296.bin"/><Relationship Id="rId20" Type="http://schemas.openxmlformats.org/officeDocument/2006/relationships/printerSettings" Target="../printerSettings/printerSettings300.bin"/><Relationship Id="rId1" Type="http://schemas.openxmlformats.org/officeDocument/2006/relationships/printerSettings" Target="../printerSettings/printerSettings281.bin"/><Relationship Id="rId6" Type="http://schemas.openxmlformats.org/officeDocument/2006/relationships/printerSettings" Target="../printerSettings/printerSettings286.bin"/><Relationship Id="rId11" Type="http://schemas.openxmlformats.org/officeDocument/2006/relationships/printerSettings" Target="../printerSettings/printerSettings291.bin"/><Relationship Id="rId5" Type="http://schemas.openxmlformats.org/officeDocument/2006/relationships/printerSettings" Target="../printerSettings/printerSettings285.bin"/><Relationship Id="rId15" Type="http://schemas.openxmlformats.org/officeDocument/2006/relationships/printerSettings" Target="../printerSettings/printerSettings295.bin"/><Relationship Id="rId10" Type="http://schemas.openxmlformats.org/officeDocument/2006/relationships/printerSettings" Target="../printerSettings/printerSettings290.bin"/><Relationship Id="rId19" Type="http://schemas.openxmlformats.org/officeDocument/2006/relationships/printerSettings" Target="../printerSettings/printerSettings299.bin"/><Relationship Id="rId4" Type="http://schemas.openxmlformats.org/officeDocument/2006/relationships/printerSettings" Target="../printerSettings/printerSettings284.bin"/><Relationship Id="rId9" Type="http://schemas.openxmlformats.org/officeDocument/2006/relationships/printerSettings" Target="../printerSettings/printerSettings289.bin"/><Relationship Id="rId14" Type="http://schemas.openxmlformats.org/officeDocument/2006/relationships/printerSettings" Target="../printerSettings/printerSettings29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drawing" Target="../drawings/drawing16.xml"/><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18" Type="http://schemas.openxmlformats.org/officeDocument/2006/relationships/printerSettings" Target="../printerSettings/printerSettings338.bin"/><Relationship Id="rId3" Type="http://schemas.openxmlformats.org/officeDocument/2006/relationships/printerSettings" Target="../printerSettings/printerSettings323.bin"/><Relationship Id="rId21" Type="http://schemas.openxmlformats.org/officeDocument/2006/relationships/drawing" Target="../drawings/drawing17.xml"/><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17" Type="http://schemas.openxmlformats.org/officeDocument/2006/relationships/printerSettings" Target="../printerSettings/printerSettings337.bin"/><Relationship Id="rId2" Type="http://schemas.openxmlformats.org/officeDocument/2006/relationships/printerSettings" Target="../printerSettings/printerSettings322.bin"/><Relationship Id="rId16" Type="http://schemas.openxmlformats.org/officeDocument/2006/relationships/printerSettings" Target="../printerSettings/printerSettings336.bin"/><Relationship Id="rId20" Type="http://schemas.openxmlformats.org/officeDocument/2006/relationships/printerSettings" Target="../printerSettings/printerSettings340.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5" Type="http://schemas.openxmlformats.org/officeDocument/2006/relationships/printerSettings" Target="../printerSettings/printerSettings335.bin"/><Relationship Id="rId10" Type="http://schemas.openxmlformats.org/officeDocument/2006/relationships/printerSettings" Target="../printerSettings/printerSettings330.bin"/><Relationship Id="rId19" Type="http://schemas.openxmlformats.org/officeDocument/2006/relationships/printerSettings" Target="../printerSettings/printerSettings339.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 Id="rId14" Type="http://schemas.openxmlformats.org/officeDocument/2006/relationships/printerSettings" Target="../printerSettings/printerSettings33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48.bin"/><Relationship Id="rId13" Type="http://schemas.openxmlformats.org/officeDocument/2006/relationships/printerSettings" Target="../printerSettings/printerSettings353.bin"/><Relationship Id="rId18" Type="http://schemas.openxmlformats.org/officeDocument/2006/relationships/printerSettings" Target="../printerSettings/printerSettings358.bin"/><Relationship Id="rId3" Type="http://schemas.openxmlformats.org/officeDocument/2006/relationships/printerSettings" Target="../printerSettings/printerSettings343.bin"/><Relationship Id="rId7" Type="http://schemas.openxmlformats.org/officeDocument/2006/relationships/printerSettings" Target="../printerSettings/printerSettings347.bin"/><Relationship Id="rId12" Type="http://schemas.openxmlformats.org/officeDocument/2006/relationships/printerSettings" Target="../printerSettings/printerSettings352.bin"/><Relationship Id="rId17" Type="http://schemas.openxmlformats.org/officeDocument/2006/relationships/printerSettings" Target="../printerSettings/printerSettings357.bin"/><Relationship Id="rId2" Type="http://schemas.openxmlformats.org/officeDocument/2006/relationships/printerSettings" Target="../printerSettings/printerSettings342.bin"/><Relationship Id="rId16" Type="http://schemas.openxmlformats.org/officeDocument/2006/relationships/printerSettings" Target="../printerSettings/printerSettings356.bin"/><Relationship Id="rId20" Type="http://schemas.openxmlformats.org/officeDocument/2006/relationships/printerSettings" Target="../printerSettings/printerSettings360.bin"/><Relationship Id="rId1" Type="http://schemas.openxmlformats.org/officeDocument/2006/relationships/printerSettings" Target="../printerSettings/printerSettings341.bin"/><Relationship Id="rId6" Type="http://schemas.openxmlformats.org/officeDocument/2006/relationships/printerSettings" Target="../printerSettings/printerSettings346.bin"/><Relationship Id="rId11" Type="http://schemas.openxmlformats.org/officeDocument/2006/relationships/printerSettings" Target="../printerSettings/printerSettings351.bin"/><Relationship Id="rId5" Type="http://schemas.openxmlformats.org/officeDocument/2006/relationships/printerSettings" Target="../printerSettings/printerSettings345.bin"/><Relationship Id="rId15" Type="http://schemas.openxmlformats.org/officeDocument/2006/relationships/printerSettings" Target="../printerSettings/printerSettings355.bin"/><Relationship Id="rId10" Type="http://schemas.openxmlformats.org/officeDocument/2006/relationships/printerSettings" Target="../printerSettings/printerSettings350.bin"/><Relationship Id="rId19" Type="http://schemas.openxmlformats.org/officeDocument/2006/relationships/printerSettings" Target="../printerSettings/printerSettings359.bin"/><Relationship Id="rId4" Type="http://schemas.openxmlformats.org/officeDocument/2006/relationships/printerSettings" Target="../printerSettings/printerSettings344.bin"/><Relationship Id="rId9" Type="http://schemas.openxmlformats.org/officeDocument/2006/relationships/printerSettings" Target="../printerSettings/printerSettings349.bin"/><Relationship Id="rId14" Type="http://schemas.openxmlformats.org/officeDocument/2006/relationships/printerSettings" Target="../printerSettings/printerSettings35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3" Type="http://schemas.openxmlformats.org/officeDocument/2006/relationships/printerSettings" Target="../printerSettings/printerSettings363.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Z25"/>
  <sheetViews>
    <sheetView tabSelected="1" zoomScale="70" zoomScaleNormal="70" zoomScalePageLayoutView="70" workbookViewId="0">
      <selection activeCell="J9" sqref="J9"/>
    </sheetView>
  </sheetViews>
  <sheetFormatPr baseColWidth="10" defaultColWidth="11.42578125" defaultRowHeight="12"/>
  <cols>
    <col min="1" max="1" width="4.7109375" style="376" customWidth="1"/>
    <col min="2" max="2" width="18" style="376" customWidth="1"/>
    <col min="3" max="3" width="20" style="376" customWidth="1"/>
    <col min="4" max="4" width="21.7109375" style="376" hidden="1" customWidth="1"/>
    <col min="5" max="5" width="21.7109375"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5703125" style="376" customWidth="1"/>
    <col min="19" max="19" width="6.7109375" style="376" customWidth="1"/>
    <col min="20" max="20" width="19.42578125" style="376" customWidth="1"/>
    <col min="21" max="21" width="23.5703125" style="376" customWidth="1"/>
    <col min="22" max="22" width="17.42578125" style="382" customWidth="1"/>
    <col min="23" max="23" width="10.7109375" style="382" hidden="1" customWidth="1"/>
    <col min="24" max="24" width="47.7109375" style="376" hidden="1" customWidth="1"/>
    <col min="25" max="25" width="10.7109375" style="382" customWidth="1"/>
    <col min="26" max="26" width="47.7109375" style="376" customWidth="1"/>
    <col min="27" max="29" width="12.7109375" style="376" customWidth="1"/>
    <col min="30"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482" t="s">
        <v>0</v>
      </c>
      <c r="E4" s="483"/>
      <c r="F4" s="386" t="s">
        <v>89</v>
      </c>
      <c r="G4" s="386"/>
      <c r="H4" s="386"/>
      <c r="I4" s="386"/>
      <c r="J4" s="386"/>
      <c r="K4" s="386"/>
      <c r="L4" s="386"/>
      <c r="M4" s="386"/>
      <c r="N4" s="386"/>
      <c r="O4" s="386"/>
      <c r="P4" s="386"/>
      <c r="Q4" s="386"/>
      <c r="R4" s="385" t="s">
        <v>26</v>
      </c>
      <c r="S4" s="385"/>
      <c r="T4" s="386">
        <v>2018</v>
      </c>
      <c r="U4" s="386"/>
      <c r="V4" s="386"/>
      <c r="W4" s="387"/>
      <c r="Y4" s="387"/>
    </row>
    <row r="5" spans="1:26" s="384" customFormat="1" ht="42.75" customHeight="1">
      <c r="A5" s="383"/>
      <c r="D5" s="482" t="s">
        <v>1</v>
      </c>
      <c r="E5" s="483"/>
      <c r="F5" s="388"/>
      <c r="G5" s="388"/>
      <c r="H5" s="388"/>
      <c r="I5" s="388"/>
      <c r="J5" s="388"/>
      <c r="K5" s="388"/>
      <c r="L5" s="388"/>
      <c r="M5" s="388"/>
      <c r="N5" s="388"/>
      <c r="O5" s="388"/>
      <c r="P5" s="388"/>
      <c r="Q5" s="388"/>
      <c r="R5" s="388"/>
      <c r="S5" s="388"/>
      <c r="T5" s="388"/>
      <c r="U5" s="388"/>
      <c r="V5" s="388"/>
      <c r="W5" s="389"/>
      <c r="Y5" s="389"/>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7"/>
      <c r="E7" s="394" t="s">
        <v>5</v>
      </c>
      <c r="F7" s="395" t="s">
        <v>29</v>
      </c>
      <c r="G7" s="394" t="s">
        <v>279</v>
      </c>
      <c r="H7" s="394"/>
      <c r="I7" s="396" t="s">
        <v>25</v>
      </c>
      <c r="J7" s="397" t="s">
        <v>12</v>
      </c>
      <c r="K7" s="398" t="s">
        <v>36</v>
      </c>
      <c r="L7" s="399"/>
      <c r="M7" s="400" t="s">
        <v>237</v>
      </c>
      <c r="N7" s="394" t="s">
        <v>280</v>
      </c>
      <c r="O7" s="394"/>
      <c r="P7" s="396" t="s">
        <v>25</v>
      </c>
      <c r="Q7" s="395" t="s">
        <v>11</v>
      </c>
      <c r="R7" s="394" t="s">
        <v>8</v>
      </c>
      <c r="S7" s="401" t="s">
        <v>18</v>
      </c>
      <c r="T7" s="394" t="s">
        <v>322</v>
      </c>
      <c r="U7" s="397" t="s">
        <v>281</v>
      </c>
      <c r="V7" s="394" t="s">
        <v>10</v>
      </c>
      <c r="W7" s="454" t="s">
        <v>617</v>
      </c>
      <c r="X7" s="455"/>
      <c r="Y7" s="454" t="s">
        <v>697</v>
      </c>
      <c r="Z7" s="455"/>
    </row>
    <row r="8" spans="1:26" s="404" customFormat="1" ht="87.75" customHeight="1">
      <c r="A8" s="393"/>
      <c r="B8" s="394"/>
      <c r="C8" s="394"/>
      <c r="D8" s="408"/>
      <c r="E8" s="394"/>
      <c r="F8" s="395"/>
      <c r="G8" s="406" t="s">
        <v>6</v>
      </c>
      <c r="H8" s="406" t="s">
        <v>7</v>
      </c>
      <c r="I8" s="407"/>
      <c r="J8" s="408"/>
      <c r="K8" s="409" t="s">
        <v>301</v>
      </c>
      <c r="L8" s="410" t="s">
        <v>302</v>
      </c>
      <c r="M8" s="411"/>
      <c r="N8" s="412" t="s">
        <v>6</v>
      </c>
      <c r="O8" s="413" t="s">
        <v>7</v>
      </c>
      <c r="P8" s="407"/>
      <c r="Q8" s="395"/>
      <c r="R8" s="394"/>
      <c r="S8" s="401"/>
      <c r="T8" s="394"/>
      <c r="U8" s="408"/>
      <c r="V8" s="394"/>
      <c r="W8" s="447" t="s">
        <v>670</v>
      </c>
      <c r="X8" s="447" t="s">
        <v>230</v>
      </c>
      <c r="Y8" s="447" t="s">
        <v>670</v>
      </c>
      <c r="Z8" s="447" t="s">
        <v>230</v>
      </c>
    </row>
    <row r="9" spans="1:26" s="384" customFormat="1" ht="120">
      <c r="A9" s="484">
        <v>1</v>
      </c>
      <c r="B9" s="416" t="s">
        <v>318</v>
      </c>
      <c r="C9" s="417" t="s">
        <v>312</v>
      </c>
      <c r="D9" s="416"/>
      <c r="E9" s="416" t="s">
        <v>319</v>
      </c>
      <c r="F9" s="418" t="s">
        <v>32</v>
      </c>
      <c r="G9" s="416">
        <v>3</v>
      </c>
      <c r="H9" s="416">
        <v>3</v>
      </c>
      <c r="I9" s="419" t="str">
        <f>INDEX(Listas!$L$4:$P$8,G9,H9)</f>
        <v>ALTA</v>
      </c>
      <c r="J9" s="420" t="s">
        <v>320</v>
      </c>
      <c r="K9" s="421" t="s">
        <v>300</v>
      </c>
      <c r="L9" s="453" t="str">
        <f>IF('Evaluación de Controles'!F4="X","Probabilidad",IF('Evaluación de Controles'!H4="X","Impacto",))</f>
        <v>Probabilidad</v>
      </c>
      <c r="M9" s="416">
        <f>'Evaluación de Controles'!X4</f>
        <v>70</v>
      </c>
      <c r="N9" s="416">
        <f>IF('Evaluación de Controles'!F4="X",IF(M9&gt;75,IF(G9&gt;2,G9-2,IF(G9&gt;1,G9-1,G9)),IF(M9&gt;50,IF(G9&gt;1,G9-1,G9),G9)),G9)</f>
        <v>2</v>
      </c>
      <c r="O9" s="416">
        <f>IF('Evaluación de Controles'!H4="X",IF(M9&gt;75,IF(H9&gt;2,H9-2,IF(H9&gt;1,H9-1,H9)),IF(M9&gt;50,IF(H9&gt;1,H9-1,H9),H9)),H9)</f>
        <v>3</v>
      </c>
      <c r="P9" s="419" t="str">
        <f>INDEX(Listas!$L$4:$P$8,N9,O9)</f>
        <v>MODERADA</v>
      </c>
      <c r="Q9" s="421" t="s">
        <v>342</v>
      </c>
      <c r="R9" s="422" t="s">
        <v>321</v>
      </c>
      <c r="S9" s="418" t="s">
        <v>326</v>
      </c>
      <c r="T9" s="416" t="s">
        <v>90</v>
      </c>
      <c r="U9" s="416" t="s">
        <v>323</v>
      </c>
      <c r="V9" s="416" t="s">
        <v>324</v>
      </c>
      <c r="W9" s="485">
        <v>1</v>
      </c>
      <c r="X9" s="424" t="s">
        <v>671</v>
      </c>
      <c r="Y9" s="485">
        <v>1</v>
      </c>
      <c r="Z9" s="424" t="s">
        <v>698</v>
      </c>
    </row>
    <row r="10" spans="1:26" s="384" customFormat="1" ht="124.5" customHeight="1">
      <c r="A10" s="484">
        <v>2</v>
      </c>
      <c r="B10" s="416" t="s">
        <v>325</v>
      </c>
      <c r="C10" s="417" t="s">
        <v>313</v>
      </c>
      <c r="D10" s="416"/>
      <c r="E10" s="416" t="s">
        <v>316</v>
      </c>
      <c r="F10" s="418" t="s">
        <v>32</v>
      </c>
      <c r="G10" s="416">
        <v>4</v>
      </c>
      <c r="H10" s="416">
        <v>3</v>
      </c>
      <c r="I10" s="419" t="str">
        <f>INDEX(Listas!$L$4:$P$8,G10,H10)</f>
        <v>ALTA</v>
      </c>
      <c r="J10" s="420" t="s">
        <v>317</v>
      </c>
      <c r="K10" s="421" t="s">
        <v>299</v>
      </c>
      <c r="L10" s="453" t="s">
        <v>6</v>
      </c>
      <c r="M10" s="416">
        <f>'Evaluación de Controles'!X5</f>
        <v>25</v>
      </c>
      <c r="N10" s="416">
        <f>IF('Evaluación de Controles'!F5="X",IF(M10&gt;75,IF(G10&gt;2,G10-2,IF(G10&gt;1,G10-1,G10)),IF(M10&gt;50,IF(G10&gt;1,G10-1,G10),G10)),G10)</f>
        <v>4</v>
      </c>
      <c r="O10" s="416">
        <f>IF('Evaluación de Controles'!H5="X",IF(M10&gt;75,IF(H10&gt;2,H10-2,IF(H10&gt;1,H10-1,H10)),IF(M10&gt;50,IF(H10&gt;1,H10-1,H10),H10)),H10)</f>
        <v>3</v>
      </c>
      <c r="P10" s="419" t="str">
        <f>INDEX(Listas!$L$4:$P$8,N10,O10)</f>
        <v>ALTA</v>
      </c>
      <c r="Q10" s="421" t="s">
        <v>343</v>
      </c>
      <c r="R10" s="422" t="s">
        <v>327</v>
      </c>
      <c r="S10" s="418" t="s">
        <v>157</v>
      </c>
      <c r="T10" s="416" t="s">
        <v>91</v>
      </c>
      <c r="U10" s="416" t="s">
        <v>328</v>
      </c>
      <c r="V10" s="416" t="s">
        <v>329</v>
      </c>
      <c r="W10" s="485">
        <v>1</v>
      </c>
      <c r="X10" s="461" t="s">
        <v>672</v>
      </c>
      <c r="Y10" s="485">
        <v>1</v>
      </c>
      <c r="Z10" s="461" t="s">
        <v>672</v>
      </c>
    </row>
    <row r="11" spans="1:26" s="384" customFormat="1" ht="111.75" customHeight="1">
      <c r="A11" s="484">
        <v>3</v>
      </c>
      <c r="B11" s="416" t="s">
        <v>330</v>
      </c>
      <c r="C11" s="417" t="s">
        <v>314</v>
      </c>
      <c r="D11" s="416"/>
      <c r="E11" s="416" t="s">
        <v>331</v>
      </c>
      <c r="F11" s="418" t="s">
        <v>32</v>
      </c>
      <c r="G11" s="416">
        <v>2</v>
      </c>
      <c r="H11" s="416">
        <v>4</v>
      </c>
      <c r="I11" s="419" t="str">
        <f>INDEX(Listas!$L$4:$P$8,G11,H11)</f>
        <v>ALTA</v>
      </c>
      <c r="J11" s="420" t="s">
        <v>250</v>
      </c>
      <c r="K11" s="421" t="s">
        <v>300</v>
      </c>
      <c r="L11" s="453" t="s">
        <v>6</v>
      </c>
      <c r="M11" s="416">
        <f>'Evaluación de Controles'!X6</f>
        <v>70</v>
      </c>
      <c r="N11" s="416">
        <f>IF('Evaluación de Controles'!F6="X",IF(M11&gt;75,IF(G11&gt;2,G11-2,IF(G11&gt;1,G11-1,G11)),IF(M11&gt;50,IF(G11&gt;1,G11-1,G11),G11)),G11)</f>
        <v>1</v>
      </c>
      <c r="O11" s="416">
        <f>IF('Evaluación de Controles'!H6="X",IF(M11&gt;75,IF(H11&gt;2,H11-2,IF(H11&gt;1,H11-1,H11)),IF(M11&gt;50,IF(H11&gt;1,H11-1,H11),H11)),H11)</f>
        <v>3</v>
      </c>
      <c r="P11" s="419" t="str">
        <f>INDEX(Listas!$L$4:$P$8,N11,O11)</f>
        <v>MODERADA</v>
      </c>
      <c r="Q11" s="421" t="s">
        <v>343</v>
      </c>
      <c r="R11" s="422" t="s">
        <v>332</v>
      </c>
      <c r="S11" s="418" t="s">
        <v>20</v>
      </c>
      <c r="T11" s="416" t="s">
        <v>91</v>
      </c>
      <c r="U11" s="416" t="s">
        <v>333</v>
      </c>
      <c r="V11" s="422" t="s">
        <v>334</v>
      </c>
      <c r="W11" s="486">
        <v>0.75</v>
      </c>
      <c r="X11" s="461" t="s">
        <v>673</v>
      </c>
      <c r="Y11" s="486">
        <v>1</v>
      </c>
      <c r="Z11" s="461" t="s">
        <v>699</v>
      </c>
    </row>
    <row r="12" spans="1:26" s="384" customFormat="1" ht="139.5" customHeight="1">
      <c r="A12" s="484">
        <v>4</v>
      </c>
      <c r="B12" s="416" t="s">
        <v>335</v>
      </c>
      <c r="C12" s="417" t="s">
        <v>315</v>
      </c>
      <c r="D12" s="416"/>
      <c r="E12" s="416" t="s">
        <v>336</v>
      </c>
      <c r="F12" s="418" t="s">
        <v>32</v>
      </c>
      <c r="G12" s="416">
        <v>4</v>
      </c>
      <c r="H12" s="416">
        <v>3</v>
      </c>
      <c r="I12" s="419" t="str">
        <f>INDEX(Listas!$L$4:$P$8,G12,H12)</f>
        <v>ALTA</v>
      </c>
      <c r="J12" s="420" t="s">
        <v>337</v>
      </c>
      <c r="K12" s="421" t="s">
        <v>298</v>
      </c>
      <c r="L12" s="453" t="s">
        <v>6</v>
      </c>
      <c r="M12" s="416">
        <f>'Evaluación de Controles'!X7</f>
        <v>40</v>
      </c>
      <c r="N12" s="416">
        <f>IF('Evaluación de Controles'!F7="X",IF(M12&gt;75,IF(G12&gt;2,G12-2,IF(G12&gt;1,G12-1,G12)),IF(M12&gt;50,IF(G12&gt;1,G12-1,G12),G12)),G12)</f>
        <v>4</v>
      </c>
      <c r="O12" s="416">
        <f>IF('Evaluación de Controles'!H7="X",IF(M12&gt;75,IF(H12&gt;2,H12-2,IF(H12&gt;1,H12-1,H12)),IF(M12&gt;50,IF(H12&gt;1,H12-1,H12),H12)),H12)</f>
        <v>3</v>
      </c>
      <c r="P12" s="419" t="str">
        <f>INDEX(Listas!$L$4:$P$8,N12,O12)</f>
        <v>ALTA</v>
      </c>
      <c r="Q12" s="421" t="s">
        <v>342</v>
      </c>
      <c r="R12" s="422" t="s">
        <v>339</v>
      </c>
      <c r="S12" s="418" t="s">
        <v>338</v>
      </c>
      <c r="T12" s="416" t="s">
        <v>91</v>
      </c>
      <c r="U12" s="416" t="s">
        <v>340</v>
      </c>
      <c r="V12" s="422" t="s">
        <v>341</v>
      </c>
      <c r="W12" s="486">
        <v>0.8</v>
      </c>
      <c r="X12" s="461" t="s">
        <v>674</v>
      </c>
      <c r="Y12" s="486">
        <v>0.8</v>
      </c>
      <c r="Z12" s="461" t="s">
        <v>700</v>
      </c>
    </row>
    <row r="13" spans="1:26" s="389" customFormat="1" ht="15.75">
      <c r="A13" s="487"/>
      <c r="C13" s="487"/>
      <c r="F13" s="488"/>
      <c r="I13" s="489"/>
      <c r="J13" s="490"/>
      <c r="K13" s="491"/>
      <c r="L13" s="491"/>
      <c r="P13" s="489"/>
      <c r="Q13" s="491"/>
      <c r="R13" s="492"/>
      <c r="S13" s="488"/>
      <c r="X13" s="493"/>
      <c r="Z13" s="493"/>
    </row>
    <row r="14" spans="1:26">
      <c r="D14" s="432"/>
      <c r="G14" s="437" t="s">
        <v>117</v>
      </c>
      <c r="H14" s="437"/>
      <c r="I14" s="438">
        <f>COUNTIF(I9:I12,"BAJA")</f>
        <v>0</v>
      </c>
      <c r="J14" s="376"/>
      <c r="K14" s="376"/>
      <c r="N14" s="437" t="s">
        <v>117</v>
      </c>
      <c r="O14" s="437"/>
      <c r="P14" s="438">
        <f>COUNTIF(P9:P12,"BAJA")</f>
        <v>0</v>
      </c>
      <c r="Q14" s="376"/>
      <c r="V14" s="376"/>
      <c r="W14" s="376"/>
      <c r="Y14" s="376"/>
    </row>
    <row r="15" spans="1:26">
      <c r="D15" s="432"/>
      <c r="G15" s="437" t="s">
        <v>119</v>
      </c>
      <c r="H15" s="437"/>
      <c r="I15" s="438">
        <f>COUNTIF(I9:I12,"MODERADA")</f>
        <v>0</v>
      </c>
      <c r="J15" s="376"/>
      <c r="K15" s="376"/>
      <c r="N15" s="437" t="s">
        <v>119</v>
      </c>
      <c r="O15" s="437"/>
      <c r="P15" s="438">
        <f>COUNTIF(P9:P12,"MODERADA")</f>
        <v>2</v>
      </c>
      <c r="Q15" s="376"/>
      <c r="V15" s="376"/>
      <c r="W15" s="376"/>
      <c r="Y15" s="376"/>
    </row>
    <row r="16" spans="1:26">
      <c r="B16" s="440"/>
      <c r="D16" s="432"/>
      <c r="E16" s="440"/>
      <c r="G16" s="437" t="s">
        <v>118</v>
      </c>
      <c r="H16" s="437"/>
      <c r="I16" s="438">
        <f>COUNTIF(I9:I12,"ALTA")</f>
        <v>4</v>
      </c>
      <c r="J16" s="376"/>
      <c r="K16" s="376"/>
      <c r="N16" s="437" t="s">
        <v>118</v>
      </c>
      <c r="O16" s="437"/>
      <c r="P16" s="438">
        <f>COUNTIF(P9:P12,"ALTA")</f>
        <v>2</v>
      </c>
      <c r="Q16" s="376"/>
      <c r="V16" s="376"/>
      <c r="W16" s="376"/>
      <c r="Y16" s="376"/>
    </row>
    <row r="17" spans="2:25" ht="15.75">
      <c r="B17" s="441" t="s">
        <v>370</v>
      </c>
      <c r="D17" s="432"/>
      <c r="E17" s="442" t="s">
        <v>371</v>
      </c>
      <c r="G17" s="437" t="s">
        <v>120</v>
      </c>
      <c r="H17" s="437"/>
      <c r="I17" s="438">
        <f>COUNTIF(I9:I12,"EXTREMA")</f>
        <v>0</v>
      </c>
      <c r="J17" s="376"/>
      <c r="K17" s="376"/>
      <c r="N17" s="437" t="s">
        <v>120</v>
      </c>
      <c r="O17" s="437"/>
      <c r="P17" s="438">
        <f>COUNTIF(P9:P12,"EXTREMA")</f>
        <v>0</v>
      </c>
      <c r="Q17" s="376"/>
      <c r="V17" s="376"/>
      <c r="W17" s="376"/>
      <c r="Y17" s="376"/>
    </row>
    <row r="18" spans="2:25">
      <c r="D18" s="432"/>
      <c r="G18" s="494"/>
      <c r="H18" s="494"/>
      <c r="I18" s="495"/>
      <c r="J18" s="376"/>
      <c r="K18" s="376"/>
      <c r="N18" s="494"/>
      <c r="O18" s="494"/>
      <c r="P18" s="495"/>
      <c r="Q18" s="376"/>
      <c r="V18" s="376"/>
      <c r="W18" s="376"/>
      <c r="Y18" s="376"/>
    </row>
    <row r="25" spans="2:25" s="496" customFormat="1">
      <c r="J25" s="497"/>
      <c r="K25" s="497"/>
    </row>
  </sheetData>
  <sheetProtection password="A4A3" sheet="1" objects="1" scenarios="1"/>
  <customSheetViews>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5"/>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5"/>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6"/>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6">
    <mergeCell ref="Y7:Z7"/>
    <mergeCell ref="D1:V1"/>
    <mergeCell ref="D2:V2"/>
    <mergeCell ref="D4:E4"/>
    <mergeCell ref="F4:Q4"/>
    <mergeCell ref="R4:S4"/>
    <mergeCell ref="T4:V4"/>
    <mergeCell ref="D5:E5"/>
    <mergeCell ref="F5:V5"/>
    <mergeCell ref="G7:H7"/>
    <mergeCell ref="I7:I8"/>
    <mergeCell ref="J7:J8"/>
    <mergeCell ref="N7:O7"/>
    <mergeCell ref="P7:P8"/>
    <mergeCell ref="Q7:Q8"/>
    <mergeCell ref="S7:S8"/>
    <mergeCell ref="B7:B8"/>
    <mergeCell ref="C7:C8"/>
    <mergeCell ref="D7:D8"/>
    <mergeCell ref="E7:E8"/>
    <mergeCell ref="F7:F8"/>
    <mergeCell ref="G15:H15"/>
    <mergeCell ref="G16:H16"/>
    <mergeCell ref="G17:H17"/>
    <mergeCell ref="N14:O14"/>
    <mergeCell ref="N15:O15"/>
    <mergeCell ref="N16:O16"/>
    <mergeCell ref="N17:O17"/>
    <mergeCell ref="W7:X7"/>
    <mergeCell ref="R7:R8"/>
    <mergeCell ref="G14:H14"/>
    <mergeCell ref="M7:M8"/>
    <mergeCell ref="U7:U8"/>
    <mergeCell ref="K7:L7"/>
    <mergeCell ref="T7:T8"/>
    <mergeCell ref="V7:V8"/>
  </mergeCells>
  <conditionalFormatting sqref="G19:G1048576 F3:G3 N3:O3 F6:G6 G7:H10 F14:F1048576 F26:G26 N14:O1048576 N6:O6 N9:O12">
    <cfRule type="colorScale" priority="49">
      <colorScale>
        <cfvo type="num" val="1"/>
        <cfvo type="num" val="3"/>
        <cfvo type="num" val="5"/>
        <color theme="6" tint="-0.499984740745262"/>
        <color rgb="FFFFFF00"/>
        <color rgb="FFC00000"/>
      </colorScale>
    </cfRule>
  </conditionalFormatting>
  <conditionalFormatting sqref="G11:H11">
    <cfRule type="colorScale" priority="44">
      <colorScale>
        <cfvo type="num" val="1"/>
        <cfvo type="num" val="3"/>
        <cfvo type="num" val="5"/>
        <color theme="6" tint="-0.499984740745262"/>
        <color rgb="FFFFFF00"/>
        <color rgb="FFC00000"/>
      </colorScale>
    </cfRule>
  </conditionalFormatting>
  <conditionalFormatting sqref="N13:O13">
    <cfRule type="colorScale" priority="39">
      <colorScale>
        <cfvo type="num" val="1"/>
        <cfvo type="num" val="3"/>
        <cfvo type="num" val="5"/>
        <color theme="6" tint="-0.499984740745262"/>
        <color rgb="FFFFFF00"/>
        <color rgb="FFC00000"/>
      </colorScale>
    </cfRule>
  </conditionalFormatting>
  <conditionalFormatting sqref="I13">
    <cfRule type="cellIs" dxfId="570" priority="38" operator="equal">
      <formula>"BAJA"</formula>
    </cfRule>
  </conditionalFormatting>
  <conditionalFormatting sqref="I13">
    <cfRule type="cellIs" dxfId="569" priority="35" operator="equal">
      <formula>"EXTREMA"</formula>
    </cfRule>
    <cfRule type="cellIs" dxfId="568" priority="36" operator="equal">
      <formula>"ALTA"</formula>
    </cfRule>
    <cfRule type="cellIs" dxfId="567" priority="37" operator="equal">
      <formula>"MODERADA"</formula>
    </cfRule>
  </conditionalFormatting>
  <conditionalFormatting sqref="G12:H13">
    <cfRule type="colorScale" priority="34">
      <colorScale>
        <cfvo type="num" val="1"/>
        <cfvo type="num" val="3"/>
        <cfvo type="num" val="5"/>
        <color theme="6" tint="-0.499984740745262"/>
        <color rgb="FFFFFF00"/>
        <color rgb="FFC00000"/>
      </colorScale>
    </cfRule>
  </conditionalFormatting>
  <conditionalFormatting sqref="I9">
    <cfRule type="cellIs" dxfId="566" priority="30" operator="equal">
      <formula>"EXTREMA"</formula>
    </cfRule>
    <cfRule type="cellIs" dxfId="565" priority="31" operator="equal">
      <formula>"ALTA"</formula>
    </cfRule>
    <cfRule type="cellIs" dxfId="564" priority="32" operator="equal">
      <formula>"MODERADA"</formula>
    </cfRule>
    <cfRule type="cellIs" dxfId="563" priority="33" operator="equal">
      <formula>"BAJA"</formula>
    </cfRule>
  </conditionalFormatting>
  <conditionalFormatting sqref="I10:I12">
    <cfRule type="cellIs" dxfId="562" priority="10" operator="equal">
      <formula>"EXTREMA"</formula>
    </cfRule>
    <cfRule type="cellIs" dxfId="561" priority="11" operator="equal">
      <formula>"ALTA"</formula>
    </cfRule>
    <cfRule type="cellIs" dxfId="560" priority="12" operator="equal">
      <formula>"MODERADA"</formula>
    </cfRule>
    <cfRule type="cellIs" dxfId="559" priority="13" operator="equal">
      <formula>"BAJA"</formula>
    </cfRule>
  </conditionalFormatting>
  <conditionalFormatting sqref="P9:P12">
    <cfRule type="cellIs" dxfId="558" priority="6" operator="equal">
      <formula>"EXTREMA"</formula>
    </cfRule>
    <cfRule type="cellIs" dxfId="557" priority="7" operator="equal">
      <formula>"ALTA"</formula>
    </cfRule>
    <cfRule type="cellIs" dxfId="556" priority="8" operator="equal">
      <formula>"MODERADA"</formula>
    </cfRule>
    <cfRule type="cellIs" dxfId="555" priority="9" operator="equal">
      <formula>"BAJA"</formula>
    </cfRule>
  </conditionalFormatting>
  <conditionalFormatting sqref="P7:P8">
    <cfRule type="cellIs" dxfId="554" priority="5" operator="equal">
      <formula>"BAJA"</formula>
    </cfRule>
  </conditionalFormatting>
  <conditionalFormatting sqref="P7:P8">
    <cfRule type="cellIs" dxfId="553" priority="2" operator="equal">
      <formula>"EXTREMA"</formula>
    </cfRule>
    <cfRule type="cellIs" dxfId="552" priority="3" operator="equal">
      <formula>"ALTA"</formula>
    </cfRule>
    <cfRule type="cellIs" dxfId="551" priority="4" operator="equal">
      <formula>"MODERADA"</formula>
    </cfRule>
  </conditionalFormatting>
  <conditionalFormatting sqref="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5748031496062992" top="0.94488188976377963" bottom="0.15748031496062992" header="0.31496062992125984" footer="0.15748031496062992"/>
  <pageSetup paperSize="5" scale="52" fitToHeight="0" orientation="landscape" r:id="rId20"/>
  <drawing r:id="rId21"/>
  <extLst>
    <ext xmlns:x14="http://schemas.microsoft.com/office/spreadsheetml/2009/9/main" uri="{CCE6A557-97BC-4b89-ADB6-D9C93CAAB3DF}">
      <x14:dataValidations xmlns:xm="http://schemas.microsoft.com/office/excel/2006/main" count="3">
        <x14:dataValidation type="list" showInputMessage="1" showErrorMessage="1">
          <x14:formula1>
            <xm:f>Listas!$A$4:$A$10</xm:f>
          </x14:formula1>
          <xm:sqref>F9:F13</xm:sqref>
        </x14:dataValidation>
        <x14:dataValidation type="list" showInputMessage="1" showErrorMessage="1">
          <x14:formula1>
            <xm:f>Listas!$C$4:$C$7</xm:f>
          </x14:formula1>
          <xm:sqref>K9:K12</xm:sqref>
        </x14:dataValidation>
        <x14:dataValidation type="list" showInputMessage="1" showErrorMessage="1">
          <x14:formula1>
            <xm:f>Listas!$D$4:$D$6</xm:f>
          </x14:formula1>
          <xm:sqref>L9:L12</xm:sqref>
        </x14:dataValidation>
      </x14:dataValidations>
    </ext>
  </extLst>
</worksheet>
</file>

<file path=xl/worksheets/sheet10.xml><?xml version="1.0" encoding="utf-8"?>
<worksheet xmlns="http://schemas.openxmlformats.org/spreadsheetml/2006/main" xmlns:r="http://schemas.openxmlformats.org/officeDocument/2006/relationships">
  <sheetPr>
    <tabColor theme="0" tint="-0.14999847407452621"/>
    <pageSetUpPr autoPageBreaks="0" fitToPage="1"/>
  </sheetPr>
  <dimension ref="A1:Z53"/>
  <sheetViews>
    <sheetView zoomScale="55" zoomScaleNormal="55" workbookViewId="0">
      <selection sqref="A1:XFD1048576"/>
    </sheetView>
  </sheetViews>
  <sheetFormatPr baseColWidth="10" defaultColWidth="11.42578125" defaultRowHeight="12"/>
  <cols>
    <col min="1" max="1" width="4.7109375" style="376" customWidth="1"/>
    <col min="2" max="3" width="21.7109375" style="376" customWidth="1"/>
    <col min="4" max="4" width="21.7109375" style="376" hidden="1" customWidth="1"/>
    <col min="5" max="5" width="26.42578125"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22.42578125" style="376" customWidth="1"/>
    <col min="21" max="21" width="16.7109375" style="376" customWidth="1"/>
    <col min="22" max="22" width="16.7109375" style="382" customWidth="1"/>
    <col min="23" max="23" width="22.140625" style="382" hidden="1" customWidth="1"/>
    <col min="24" max="24" width="39.140625" style="376" hidden="1" customWidth="1"/>
    <col min="25" max="25" width="22.140625" style="382" customWidth="1"/>
    <col min="26" max="26" width="39.14062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14</v>
      </c>
      <c r="G4" s="386"/>
      <c r="H4" s="386"/>
      <c r="I4" s="386"/>
      <c r="J4" s="386"/>
      <c r="K4" s="386"/>
      <c r="L4" s="386"/>
      <c r="M4" s="386"/>
      <c r="N4" s="386"/>
      <c r="O4" s="386"/>
      <c r="P4" s="386"/>
      <c r="Q4" s="386"/>
      <c r="R4" s="385" t="s">
        <v>26</v>
      </c>
      <c r="S4" s="385"/>
      <c r="T4" s="386">
        <v>2018</v>
      </c>
      <c r="U4" s="386"/>
      <c r="V4" s="386"/>
      <c r="W4" s="387"/>
      <c r="Y4" s="387"/>
    </row>
    <row r="5" spans="1:26" s="384" customFormat="1" ht="36" customHeight="1">
      <c r="A5" s="383"/>
      <c r="D5" s="385" t="s">
        <v>1</v>
      </c>
      <c r="E5" s="385"/>
      <c r="F5" s="388"/>
      <c r="G5" s="388"/>
      <c r="H5" s="388"/>
      <c r="I5" s="388"/>
      <c r="J5" s="388"/>
      <c r="K5" s="388"/>
      <c r="L5" s="388"/>
      <c r="M5" s="388"/>
      <c r="N5" s="388"/>
      <c r="O5" s="388"/>
      <c r="P5" s="388"/>
      <c r="Q5" s="388"/>
      <c r="R5" s="388"/>
      <c r="S5" s="388"/>
      <c r="T5" s="388"/>
      <c r="U5" s="388"/>
      <c r="V5" s="388"/>
      <c r="W5" s="389"/>
      <c r="Y5" s="389"/>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4" t="s">
        <v>4</v>
      </c>
      <c r="E7" s="394" t="s">
        <v>5</v>
      </c>
      <c r="F7" s="395" t="s">
        <v>30</v>
      </c>
      <c r="G7" s="394" t="s">
        <v>279</v>
      </c>
      <c r="H7" s="394"/>
      <c r="I7" s="396" t="s">
        <v>25</v>
      </c>
      <c r="J7" s="397" t="s">
        <v>12</v>
      </c>
      <c r="K7" s="398" t="s">
        <v>36</v>
      </c>
      <c r="L7" s="399"/>
      <c r="M7" s="400" t="s">
        <v>237</v>
      </c>
      <c r="N7" s="394" t="s">
        <v>280</v>
      </c>
      <c r="O7" s="394"/>
      <c r="P7" s="396" t="s">
        <v>25</v>
      </c>
      <c r="Q7" s="395" t="s">
        <v>11</v>
      </c>
      <c r="R7" s="394" t="s">
        <v>8</v>
      </c>
      <c r="S7" s="401" t="s">
        <v>18</v>
      </c>
      <c r="T7" s="394" t="s">
        <v>598</v>
      </c>
      <c r="U7" s="397" t="s">
        <v>281</v>
      </c>
      <c r="V7" s="394" t="s">
        <v>10</v>
      </c>
      <c r="W7" s="402" t="s">
        <v>617</v>
      </c>
      <c r="X7" s="403"/>
      <c r="Y7" s="402" t="s">
        <v>675</v>
      </c>
      <c r="Z7" s="403"/>
    </row>
    <row r="8" spans="1:26" s="404" customFormat="1" ht="88.5" customHeight="1">
      <c r="A8" s="393"/>
      <c r="B8" s="394"/>
      <c r="C8" s="394"/>
      <c r="D8" s="394"/>
      <c r="E8" s="394"/>
      <c r="F8" s="395"/>
      <c r="G8" s="405" t="s">
        <v>6</v>
      </c>
      <c r="H8" s="406" t="s">
        <v>7</v>
      </c>
      <c r="I8" s="407"/>
      <c r="J8" s="408"/>
      <c r="K8" s="409" t="s">
        <v>301</v>
      </c>
      <c r="L8" s="410" t="s">
        <v>302</v>
      </c>
      <c r="M8" s="411"/>
      <c r="N8" s="412" t="s">
        <v>6</v>
      </c>
      <c r="O8" s="413" t="s">
        <v>7</v>
      </c>
      <c r="P8" s="407"/>
      <c r="Q8" s="395"/>
      <c r="R8" s="394"/>
      <c r="S8" s="401"/>
      <c r="T8" s="394"/>
      <c r="U8" s="408"/>
      <c r="V8" s="394"/>
      <c r="W8" s="414" t="s">
        <v>624</v>
      </c>
      <c r="X8" s="414" t="s">
        <v>230</v>
      </c>
      <c r="Y8" s="414" t="s">
        <v>624</v>
      </c>
      <c r="Z8" s="414" t="s">
        <v>230</v>
      </c>
    </row>
    <row r="9" spans="1:26" s="384" customFormat="1" ht="162.75" customHeight="1">
      <c r="A9" s="415">
        <v>1</v>
      </c>
      <c r="B9" s="416" t="s">
        <v>592</v>
      </c>
      <c r="C9" s="417" t="s">
        <v>593</v>
      </c>
      <c r="D9" s="416"/>
      <c r="E9" s="416" t="s">
        <v>594</v>
      </c>
      <c r="F9" s="418" t="s">
        <v>16</v>
      </c>
      <c r="G9" s="416">
        <v>4</v>
      </c>
      <c r="H9" s="416">
        <v>2</v>
      </c>
      <c r="I9" s="419" t="str">
        <f>INDEX(Listas!$L$4:$P$8,G9,H9)</f>
        <v>ALTA</v>
      </c>
      <c r="J9" s="420" t="s">
        <v>595</v>
      </c>
      <c r="K9" s="421" t="s">
        <v>299</v>
      </c>
      <c r="L9" s="453" t="str">
        <f>IF('Evaluación de Controles'!F37="X","Probabilidad",IF('Evaluación de Controles'!H37="X","Impacto",))</f>
        <v>Probabilidad</v>
      </c>
      <c r="M9" s="416">
        <f>'Evaluación de Controles'!X37</f>
        <v>70</v>
      </c>
      <c r="N9" s="416">
        <f>IF('Evaluación de Controles'!F37="X",IF(M9&gt;75,IF(G9&gt;2,G9-2,IF(G9&gt;1,G9-1,G9)),IF(M9&gt;50,IF(G9&gt;1,G9-1,G9),G9)),G9)</f>
        <v>3</v>
      </c>
      <c r="O9" s="416">
        <f>IF('Evaluación de Controles'!H37="X",IF(M9&gt;75,IF(H9&gt;2,H9-2,IF(H9&gt;1,H9-1,H9)),IF(M9&gt;50,IF(H9&gt;1,H9-1,H9),H9)),H9)</f>
        <v>1</v>
      </c>
      <c r="P9" s="419" t="str">
        <f>INDEX(Listas!$L$4:$P$8,N9,O9)</f>
        <v>BAJA</v>
      </c>
      <c r="Q9" s="421"/>
      <c r="R9" s="422" t="s">
        <v>596</v>
      </c>
      <c r="S9" s="418" t="s">
        <v>597</v>
      </c>
      <c r="T9" s="416" t="s">
        <v>599</v>
      </c>
      <c r="U9" s="416" t="s">
        <v>600</v>
      </c>
      <c r="V9" s="416" t="s">
        <v>601</v>
      </c>
      <c r="W9" s="428" t="s">
        <v>651</v>
      </c>
      <c r="X9" s="426" t="s">
        <v>654</v>
      </c>
      <c r="Y9" s="428">
        <v>1</v>
      </c>
      <c r="Z9" s="426" t="s">
        <v>681</v>
      </c>
    </row>
    <row r="10" spans="1:26" s="384" customFormat="1" ht="173.25" customHeight="1">
      <c r="A10" s="415">
        <v>2</v>
      </c>
      <c r="B10" s="416" t="s">
        <v>603</v>
      </c>
      <c r="C10" s="417" t="s">
        <v>602</v>
      </c>
      <c r="D10" s="416"/>
      <c r="E10" s="416" t="s">
        <v>604</v>
      </c>
      <c r="F10" s="418" t="s">
        <v>28</v>
      </c>
      <c r="G10" s="416">
        <v>1</v>
      </c>
      <c r="H10" s="416">
        <v>4</v>
      </c>
      <c r="I10" s="419" t="str">
        <f>INDEX(Listas!$L$4:$P$8,G10,H10)</f>
        <v>ALTA</v>
      </c>
      <c r="J10" s="420" t="s">
        <v>605</v>
      </c>
      <c r="K10" s="421" t="s">
        <v>300</v>
      </c>
      <c r="L10" s="453" t="str">
        <f>IF('Evaluación de Controles'!F38="X","Probabilidad",IF('Evaluación de Controles'!H38="X","Impacto",))</f>
        <v>Probabilidad</v>
      </c>
      <c r="M10" s="416">
        <f>'Evaluación de Controles'!X38</f>
        <v>70</v>
      </c>
      <c r="N10" s="416">
        <f>IF('Evaluación de Controles'!F38="X",IF(M10&gt;75,IF(G10&gt;2,G10-2,IF(G10&gt;1,G10-1,G10)),IF(M10&gt;50,IF(G10&gt;1,G10-1,G10),G10)),G10)</f>
        <v>1</v>
      </c>
      <c r="O10" s="416">
        <f>IF('Evaluación de Controles'!H38="X",IF(M10&gt;75,IF(H10&gt;2,H10-2,IF(H10&gt;1,H10-1,H10)),IF(M10&gt;50,IF(H10&gt;1,H10-1,H10),H10)),H10)</f>
        <v>4</v>
      </c>
      <c r="P10" s="419" t="str">
        <f>INDEX(Listas!$L$4:$P$8,N10,O10)</f>
        <v>ALTA</v>
      </c>
      <c r="Q10" s="421"/>
      <c r="R10" s="422" t="s">
        <v>606</v>
      </c>
      <c r="S10" s="418" t="s">
        <v>326</v>
      </c>
      <c r="T10" s="416" t="s">
        <v>607</v>
      </c>
      <c r="U10" s="422" t="s">
        <v>608</v>
      </c>
      <c r="V10" s="416" t="s">
        <v>609</v>
      </c>
      <c r="W10" s="428">
        <f>19/19</f>
        <v>1</v>
      </c>
      <c r="X10" s="426" t="s">
        <v>652</v>
      </c>
      <c r="Y10" s="428">
        <v>1</v>
      </c>
      <c r="Z10" s="426" t="s">
        <v>652</v>
      </c>
    </row>
    <row r="11" spans="1:26" s="384" customFormat="1" ht="215.25" customHeight="1">
      <c r="A11" s="415">
        <v>3</v>
      </c>
      <c r="B11" s="416" t="s">
        <v>611</v>
      </c>
      <c r="C11" s="417" t="s">
        <v>610</v>
      </c>
      <c r="D11" s="416"/>
      <c r="E11" s="416" t="s">
        <v>612</v>
      </c>
      <c r="F11" s="418" t="s">
        <v>28</v>
      </c>
      <c r="G11" s="416">
        <v>5</v>
      </c>
      <c r="H11" s="416">
        <v>1</v>
      </c>
      <c r="I11" s="419" t="str">
        <f>INDEX(Listas!$L$4:$P$8,G11,H11)</f>
        <v>ALTA</v>
      </c>
      <c r="J11" s="420" t="s">
        <v>613</v>
      </c>
      <c r="K11" s="421" t="s">
        <v>298</v>
      </c>
      <c r="L11" s="453" t="str">
        <f>IF('Evaluación de Controles'!F39="X","Probabilidad",IF('Evaluación de Controles'!H39="X","Impacto",))</f>
        <v>Probabilidad</v>
      </c>
      <c r="M11" s="416">
        <f>'Evaluación de Controles'!X39</f>
        <v>70</v>
      </c>
      <c r="N11" s="416">
        <f>IF('Evaluación de Controles'!F39="X",IF(M11&gt;75,IF(G11&gt;2,G11-2,IF(G11&gt;1,G11-1,G11)),IF(M11&gt;50,IF(G11&gt;1,G11-1,G11),G11)),G11)</f>
        <v>4</v>
      </c>
      <c r="O11" s="416">
        <f>IF('Evaluación de Controles'!H39="X",IF(M11&gt;75,IF(H11&gt;2,H11-2,IF(H11&gt;1,H11-1,H11)),IF(M11&gt;50,IF(H11&gt;1,H11-1,H11),H11)),H11)</f>
        <v>1</v>
      </c>
      <c r="P11" s="419" t="str">
        <f>INDEX(Listas!$L$4:$P$8,N11,O11)</f>
        <v>MODERADA</v>
      </c>
      <c r="Q11" s="421"/>
      <c r="R11" s="422" t="s">
        <v>614</v>
      </c>
      <c r="S11" s="418" t="s">
        <v>461</v>
      </c>
      <c r="T11" s="416" t="s">
        <v>599</v>
      </c>
      <c r="U11" s="422" t="s">
        <v>615</v>
      </c>
      <c r="V11" s="416" t="s">
        <v>616</v>
      </c>
      <c r="W11" s="428">
        <f>36/36</f>
        <v>1</v>
      </c>
      <c r="X11" s="426" t="s">
        <v>653</v>
      </c>
      <c r="Y11" s="428">
        <v>1</v>
      </c>
      <c r="Z11" s="426" t="s">
        <v>680</v>
      </c>
    </row>
    <row r="12" spans="1:26">
      <c r="B12" s="436"/>
      <c r="C12" s="436"/>
      <c r="D12" s="436"/>
      <c r="E12" s="436"/>
      <c r="F12" s="436"/>
      <c r="G12" s="432"/>
      <c r="I12" s="433"/>
      <c r="J12" s="434"/>
      <c r="K12" s="434"/>
      <c r="L12" s="432"/>
      <c r="M12" s="435"/>
    </row>
    <row r="13" spans="1:26">
      <c r="B13" s="439"/>
      <c r="C13" s="439"/>
      <c r="D13" s="439"/>
      <c r="E13" s="439"/>
      <c r="F13" s="439"/>
      <c r="G13" s="437" t="s">
        <v>117</v>
      </c>
      <c r="H13" s="437"/>
      <c r="I13" s="438">
        <f>COUNTIF(I9:I11,"BAJA")</f>
        <v>0</v>
      </c>
      <c r="J13" s="434"/>
      <c r="K13" s="434"/>
      <c r="L13" s="432"/>
      <c r="M13" s="436"/>
      <c r="N13" s="437" t="s">
        <v>117</v>
      </c>
      <c r="O13" s="437"/>
      <c r="P13" s="438">
        <f>COUNTIF(P9:P11,"BAJA")</f>
        <v>1</v>
      </c>
    </row>
    <row r="14" spans="1:26">
      <c r="D14" s="432"/>
      <c r="E14" s="432"/>
      <c r="F14" s="432"/>
      <c r="G14" s="437" t="s">
        <v>119</v>
      </c>
      <c r="H14" s="437"/>
      <c r="I14" s="438">
        <f>COUNTIF(I9:I11,"MODERADA")</f>
        <v>0</v>
      </c>
      <c r="J14" s="434"/>
      <c r="K14" s="434"/>
      <c r="L14" s="432"/>
      <c r="M14" s="432"/>
      <c r="N14" s="437" t="s">
        <v>119</v>
      </c>
      <c r="O14" s="437"/>
      <c r="P14" s="438">
        <f>COUNTIF(P9:P11,"MODERADA")</f>
        <v>1</v>
      </c>
      <c r="Q14" s="376"/>
      <c r="V14" s="376"/>
      <c r="W14" s="376"/>
      <c r="Y14" s="376"/>
    </row>
    <row r="15" spans="1:26">
      <c r="B15" s="440"/>
      <c r="D15" s="432"/>
      <c r="E15" s="440"/>
      <c r="F15" s="432"/>
      <c r="G15" s="437" t="s">
        <v>118</v>
      </c>
      <c r="H15" s="437"/>
      <c r="I15" s="438">
        <f>COUNTIF(I9:I11,"ALTA")</f>
        <v>3</v>
      </c>
      <c r="J15" s="434"/>
      <c r="K15" s="434"/>
      <c r="L15" s="432"/>
      <c r="M15" s="432"/>
      <c r="N15" s="437" t="s">
        <v>118</v>
      </c>
      <c r="O15" s="437"/>
      <c r="P15" s="438">
        <f>COUNTIF(P9:P11,"ALTA")</f>
        <v>1</v>
      </c>
      <c r="Q15" s="376"/>
      <c r="V15" s="376"/>
      <c r="W15" s="376"/>
      <c r="Y15" s="376"/>
    </row>
    <row r="16" spans="1:26" ht="15.75">
      <c r="B16" s="441" t="s">
        <v>370</v>
      </c>
      <c r="D16" s="432"/>
      <c r="E16" s="442" t="s">
        <v>371</v>
      </c>
      <c r="G16" s="437" t="s">
        <v>120</v>
      </c>
      <c r="H16" s="437"/>
      <c r="I16" s="438">
        <f>COUNTIF(I9:I11,"EXTREMA")</f>
        <v>0</v>
      </c>
      <c r="J16" s="434"/>
      <c r="K16" s="434"/>
      <c r="L16" s="432"/>
      <c r="M16" s="432"/>
      <c r="N16" s="437" t="s">
        <v>120</v>
      </c>
      <c r="O16" s="437"/>
      <c r="P16" s="438">
        <f>COUNTIF(P9:P11,"EXTREMA")</f>
        <v>0</v>
      </c>
      <c r="Q16" s="376"/>
      <c r="V16" s="376"/>
      <c r="W16" s="376"/>
      <c r="Y16" s="376"/>
    </row>
    <row r="17" spans="4:25">
      <c r="D17" s="432"/>
      <c r="E17" s="432"/>
      <c r="G17" s="432"/>
      <c r="H17" s="432"/>
      <c r="I17" s="433"/>
      <c r="J17" s="434"/>
      <c r="K17" s="434"/>
      <c r="L17" s="432"/>
      <c r="M17" s="432"/>
      <c r="P17" s="376"/>
      <c r="Q17" s="376"/>
      <c r="V17" s="376"/>
      <c r="W17" s="376"/>
      <c r="Y17" s="376"/>
    </row>
    <row r="18" spans="4:25">
      <c r="D18" s="432"/>
      <c r="E18" s="432"/>
      <c r="G18" s="432"/>
      <c r="H18" s="432"/>
      <c r="I18" s="433"/>
      <c r="J18" s="434"/>
      <c r="K18" s="434"/>
      <c r="L18" s="432"/>
      <c r="M18" s="432"/>
      <c r="P18" s="376"/>
      <c r="Q18" s="376"/>
      <c r="V18" s="376"/>
      <c r="W18" s="376"/>
      <c r="Y18" s="376"/>
    </row>
    <row r="19" spans="4:25">
      <c r="D19" s="432"/>
      <c r="H19" s="432"/>
      <c r="I19" s="433"/>
      <c r="P19" s="376"/>
      <c r="Q19" s="376"/>
      <c r="V19" s="376"/>
      <c r="W19" s="376"/>
      <c r="Y19" s="376"/>
    </row>
    <row r="20" spans="4:25">
      <c r="D20" s="432"/>
      <c r="F20" s="432"/>
      <c r="H20" s="432"/>
      <c r="I20" s="433"/>
      <c r="P20" s="376"/>
      <c r="Q20" s="376"/>
      <c r="V20" s="376"/>
      <c r="W20" s="376"/>
      <c r="Y20" s="376"/>
    </row>
    <row r="21" spans="4:25">
      <c r="D21" s="432"/>
      <c r="H21" s="432"/>
      <c r="I21" s="433"/>
      <c r="P21" s="376"/>
      <c r="Q21" s="376"/>
      <c r="V21" s="376"/>
      <c r="W21" s="376"/>
      <c r="Y21" s="376"/>
    </row>
    <row r="22" spans="4:25">
      <c r="D22" s="432"/>
      <c r="H22" s="432"/>
      <c r="I22" s="433"/>
      <c r="P22" s="376"/>
      <c r="Q22" s="376"/>
      <c r="V22" s="376"/>
      <c r="W22" s="376"/>
      <c r="Y22" s="376"/>
    </row>
    <row r="23" spans="4:25">
      <c r="D23" s="432"/>
      <c r="H23" s="432"/>
      <c r="I23" s="433"/>
      <c r="P23" s="376"/>
      <c r="Q23" s="376"/>
      <c r="V23" s="376"/>
      <c r="W23" s="376"/>
      <c r="Y23" s="376"/>
    </row>
    <row r="24" spans="4:25">
      <c r="D24" s="432"/>
      <c r="H24" s="432"/>
      <c r="I24" s="433"/>
      <c r="P24" s="376"/>
      <c r="Q24" s="376"/>
      <c r="V24" s="376"/>
      <c r="W24" s="376"/>
      <c r="Y24" s="376"/>
    </row>
    <row r="25" spans="4:25">
      <c r="D25" s="432"/>
      <c r="H25" s="432"/>
      <c r="I25" s="433"/>
      <c r="P25" s="376"/>
      <c r="Q25" s="376"/>
      <c r="V25" s="376"/>
      <c r="W25" s="376"/>
      <c r="Y25" s="376"/>
    </row>
    <row r="26" spans="4:25">
      <c r="D26" s="432"/>
      <c r="H26" s="432"/>
      <c r="I26" s="433"/>
      <c r="P26" s="376"/>
      <c r="Q26" s="376"/>
      <c r="V26" s="376"/>
      <c r="W26" s="376"/>
      <c r="Y26" s="376"/>
    </row>
    <row r="27" spans="4:25">
      <c r="D27" s="432"/>
      <c r="P27" s="376"/>
      <c r="Q27" s="376"/>
      <c r="V27" s="376"/>
      <c r="W27" s="376"/>
      <c r="Y27" s="376"/>
    </row>
    <row r="28" spans="4:25">
      <c r="D28" s="432"/>
      <c r="P28" s="376"/>
      <c r="Q28" s="376"/>
      <c r="V28" s="376"/>
      <c r="W28" s="376"/>
      <c r="Y28" s="376"/>
    </row>
    <row r="29" spans="4:25">
      <c r="D29" s="432"/>
      <c r="P29" s="376"/>
      <c r="Q29" s="376"/>
      <c r="V29" s="376"/>
      <c r="W29" s="376"/>
      <c r="Y29" s="376"/>
    </row>
    <row r="30" spans="4:25">
      <c r="D30" s="432"/>
      <c r="I30" s="376"/>
      <c r="J30" s="376"/>
      <c r="K30" s="376"/>
      <c r="P30" s="376"/>
      <c r="Q30" s="376"/>
      <c r="V30" s="376"/>
      <c r="W30" s="376"/>
      <c r="Y30" s="376"/>
    </row>
    <row r="31" spans="4:25">
      <c r="D31" s="432"/>
      <c r="I31" s="376"/>
      <c r="J31" s="376"/>
      <c r="K31" s="376"/>
      <c r="P31" s="376"/>
      <c r="Q31" s="376"/>
      <c r="V31" s="376"/>
      <c r="W31" s="376"/>
      <c r="Y31" s="376"/>
    </row>
    <row r="32" spans="4:25">
      <c r="D32" s="432"/>
      <c r="I32" s="376"/>
      <c r="J32" s="376"/>
      <c r="K32" s="376"/>
      <c r="P32" s="376"/>
      <c r="Q32" s="376"/>
      <c r="V32" s="376"/>
      <c r="W32" s="376"/>
      <c r="Y32" s="376"/>
    </row>
    <row r="33" spans="4:25">
      <c r="D33" s="432"/>
      <c r="I33" s="376"/>
      <c r="J33" s="376"/>
      <c r="K33" s="376"/>
      <c r="P33" s="376"/>
      <c r="Q33" s="376"/>
      <c r="V33" s="376"/>
      <c r="W33" s="376"/>
      <c r="Y33" s="376"/>
    </row>
    <row r="34" spans="4:25">
      <c r="D34" s="432"/>
      <c r="I34" s="376"/>
      <c r="J34" s="376"/>
      <c r="K34" s="376"/>
      <c r="P34" s="376"/>
      <c r="Q34" s="376"/>
      <c r="V34" s="376"/>
      <c r="W34" s="376"/>
      <c r="Y34" s="376"/>
    </row>
    <row r="35" spans="4:25">
      <c r="D35" s="432"/>
      <c r="I35" s="376"/>
      <c r="J35" s="376"/>
      <c r="K35" s="376"/>
      <c r="P35" s="376"/>
      <c r="Q35" s="376"/>
      <c r="V35" s="376"/>
      <c r="W35" s="376"/>
      <c r="Y35" s="376"/>
    </row>
    <row r="36" spans="4:25">
      <c r="D36" s="432"/>
      <c r="I36" s="376"/>
      <c r="J36" s="376"/>
      <c r="K36" s="376"/>
      <c r="P36" s="376"/>
      <c r="Q36" s="376"/>
      <c r="V36" s="376"/>
      <c r="W36" s="376"/>
      <c r="Y36" s="376"/>
    </row>
    <row r="37" spans="4:25">
      <c r="D37" s="432"/>
      <c r="I37" s="376"/>
      <c r="J37" s="376"/>
      <c r="K37" s="376"/>
      <c r="P37" s="376"/>
      <c r="Q37" s="376"/>
      <c r="V37" s="376"/>
      <c r="W37" s="376"/>
      <c r="Y37" s="376"/>
    </row>
    <row r="38" spans="4:25">
      <c r="D38" s="432"/>
      <c r="I38" s="376"/>
      <c r="J38" s="376"/>
      <c r="K38" s="376"/>
      <c r="P38" s="376"/>
      <c r="Q38" s="376"/>
      <c r="V38" s="376"/>
      <c r="W38" s="376"/>
      <c r="Y38" s="376"/>
    </row>
    <row r="39" spans="4:25">
      <c r="D39" s="432"/>
      <c r="I39" s="376"/>
      <c r="J39" s="376"/>
      <c r="K39" s="376"/>
      <c r="P39" s="376"/>
      <c r="Q39" s="376"/>
      <c r="V39" s="376"/>
      <c r="W39" s="376"/>
      <c r="Y39" s="376"/>
    </row>
    <row r="40" spans="4:25">
      <c r="D40" s="432"/>
      <c r="I40" s="376"/>
      <c r="J40" s="376"/>
      <c r="K40" s="376"/>
      <c r="P40" s="376"/>
      <c r="Q40" s="376"/>
      <c r="V40" s="376"/>
      <c r="W40" s="376"/>
      <c r="Y40" s="376"/>
    </row>
    <row r="41" spans="4:25">
      <c r="D41" s="432"/>
      <c r="I41" s="376"/>
      <c r="J41" s="376"/>
      <c r="K41" s="376"/>
      <c r="P41" s="376"/>
      <c r="Q41" s="376"/>
      <c r="V41" s="376"/>
      <c r="W41" s="376"/>
      <c r="Y41" s="376"/>
    </row>
    <row r="42" spans="4:25">
      <c r="D42" s="432"/>
      <c r="I42" s="376"/>
      <c r="J42" s="376"/>
      <c r="K42" s="376"/>
      <c r="P42" s="376"/>
      <c r="Q42" s="376"/>
      <c r="V42" s="376"/>
      <c r="W42" s="376"/>
      <c r="Y42" s="376"/>
    </row>
    <row r="43" spans="4:25">
      <c r="D43" s="432"/>
      <c r="I43" s="376"/>
      <c r="J43" s="376"/>
      <c r="K43" s="376"/>
      <c r="P43" s="376"/>
      <c r="Q43" s="376"/>
      <c r="V43" s="376"/>
      <c r="W43" s="376"/>
      <c r="Y43" s="376"/>
    </row>
    <row r="44" spans="4:25">
      <c r="D44" s="432"/>
      <c r="I44" s="376"/>
      <c r="J44" s="376"/>
      <c r="K44" s="376"/>
      <c r="P44" s="376"/>
      <c r="Q44" s="376"/>
      <c r="V44" s="376"/>
      <c r="W44" s="376"/>
      <c r="Y44" s="376"/>
    </row>
    <row r="45" spans="4:25">
      <c r="D45" s="432"/>
      <c r="I45" s="376"/>
      <c r="J45" s="376"/>
      <c r="K45" s="376"/>
      <c r="P45" s="376"/>
      <c r="Q45" s="376"/>
      <c r="V45" s="376"/>
      <c r="W45" s="376"/>
      <c r="Y45" s="376"/>
    </row>
    <row r="46" spans="4:25">
      <c r="D46" s="432"/>
      <c r="I46" s="376"/>
      <c r="J46" s="376"/>
      <c r="K46" s="376"/>
      <c r="P46" s="376"/>
      <c r="Q46" s="376"/>
      <c r="V46" s="376"/>
      <c r="W46" s="376"/>
      <c r="Y46" s="376"/>
    </row>
    <row r="47" spans="4:25">
      <c r="D47" s="432"/>
      <c r="I47" s="376"/>
      <c r="J47" s="376"/>
      <c r="K47" s="376"/>
      <c r="P47" s="376"/>
      <c r="Q47" s="376"/>
      <c r="V47" s="376"/>
      <c r="W47" s="376"/>
      <c r="Y47" s="376"/>
    </row>
    <row r="48" spans="4:25">
      <c r="D48" s="432"/>
      <c r="I48" s="376"/>
      <c r="J48" s="376"/>
      <c r="K48" s="376"/>
      <c r="P48" s="376"/>
      <c r="Q48" s="376"/>
      <c r="V48" s="376"/>
      <c r="W48" s="376"/>
      <c r="Y48" s="376"/>
    </row>
    <row r="49" spans="4:25">
      <c r="D49" s="432"/>
      <c r="I49" s="376"/>
      <c r="J49" s="376"/>
      <c r="K49" s="376"/>
      <c r="P49" s="376"/>
      <c r="Q49" s="376"/>
      <c r="V49" s="376"/>
      <c r="W49" s="376"/>
      <c r="Y49" s="376"/>
    </row>
    <row r="50" spans="4:25">
      <c r="D50" s="432"/>
      <c r="I50" s="376"/>
      <c r="J50" s="376"/>
      <c r="K50" s="376"/>
      <c r="P50" s="376"/>
      <c r="Q50" s="376"/>
      <c r="V50" s="376"/>
      <c r="W50" s="376"/>
      <c r="Y50" s="376"/>
    </row>
    <row r="51" spans="4:25">
      <c r="D51" s="432"/>
      <c r="I51" s="376"/>
      <c r="J51" s="376"/>
      <c r="K51" s="376"/>
      <c r="P51" s="376"/>
      <c r="Q51" s="376"/>
      <c r="V51" s="376"/>
      <c r="W51" s="376"/>
      <c r="Y51" s="376"/>
    </row>
    <row r="52" spans="4:25">
      <c r="D52" s="432"/>
      <c r="I52" s="376"/>
      <c r="J52" s="376"/>
      <c r="K52" s="376"/>
      <c r="P52" s="376"/>
      <c r="Q52" s="376"/>
      <c r="V52" s="376"/>
      <c r="W52" s="376"/>
      <c r="Y52" s="376"/>
    </row>
    <row r="53" spans="4:25">
      <c r="D53" s="432"/>
      <c r="I53" s="376"/>
      <c r="J53" s="376"/>
      <c r="K53" s="376"/>
      <c r="P53" s="376"/>
      <c r="Q53" s="376"/>
      <c r="V53" s="376"/>
      <c r="W53" s="376"/>
      <c r="Y53" s="376"/>
    </row>
  </sheetData>
  <sheetProtection password="A4A3" sheet="1" objects="1" scenarios="1"/>
  <customSheetViews>
    <customSheetView guid="{97D65C1E-976A-4956-97FC-0E8188ABCFAA}"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
    </customSheetView>
    <customSheetView guid="{ADD38025-F4B2-44E2-9D06-07A9BF0F3A51}"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2"/>
    </customSheetView>
    <customSheetView guid="{AF3BF2A1-5C19-43AE-A08B-3E418E8AE543}"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3"/>
    </customSheetView>
    <customSheetView guid="{CC42E740-ADA2-4B3E-AB77-9BBCCE9EC444}"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4"/>
    </customSheetView>
    <customSheetView guid="{DC041AD4-35AB-4F1B-9F3D-F08C88A9A16C}"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5"/>
    </customSheetView>
    <customSheetView guid="{C9A17BF0-2451-44C4-898F-CFB8403323EA}"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6"/>
    </customSheetView>
    <customSheetView guid="{E51A7B7A-B72C-4D0D-BEC9-3100296DDB1B}"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7"/>
    </customSheetView>
    <customSheetView guid="{D674221F-3F50-45D7-B99E-107AE99970DE}" scale="85" fitToPage="1" printArea="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8"/>
    </customSheetView>
    <customSheetView guid="{C8C25E0F-313C-40E1-BC27-B55128053FAD}"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915A0EBC-A358-405B-93F7-90752DA34B9F}"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B74BB35E-E214-422E-BB39-6D168553F4C5}"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7"/>
    </customSheetView>
    <customSheetView guid="{42BB51DB-DC3E-4DA5-9499-5574EB19780E}"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8"/>
    </customSheetView>
    <customSheetView guid="{B83C9EB8-C964-4489-98C8-19C81BFAE010}" scale="85" fitToPage="1" hiddenColumns="1">
      <selection activeCell="U16" sqref="A1:V16"/>
      <pageMargins left="1.3779527559055118" right="0.23622047244094491" top="0.94488188976377963" bottom="0.6" header="0.31496062992125984" footer="0.31496062992125984"/>
      <printOptions horizontalCentered="1"/>
      <pageSetup paperSize="5" scale="91" fitToHeight="99" orientation="landscape" r:id="rId19"/>
    </customSheetView>
  </customSheetViews>
  <mergeCells count="37">
    <mergeCell ref="D1:V1"/>
    <mergeCell ref="D2:V2"/>
    <mergeCell ref="N7:O7"/>
    <mergeCell ref="P7:P8"/>
    <mergeCell ref="Q7:Q8"/>
    <mergeCell ref="R7:R8"/>
    <mergeCell ref="S7:S8"/>
    <mergeCell ref="F7:F8"/>
    <mergeCell ref="I7:I8"/>
    <mergeCell ref="J7:J8"/>
    <mergeCell ref="D7:D8"/>
    <mergeCell ref="E7:E8"/>
    <mergeCell ref="G7:H7"/>
    <mergeCell ref="D4:E4"/>
    <mergeCell ref="T7:T8"/>
    <mergeCell ref="F4:Q4"/>
    <mergeCell ref="R4:S4"/>
    <mergeCell ref="T4:V4"/>
    <mergeCell ref="D5:E5"/>
    <mergeCell ref="F5:V5"/>
    <mergeCell ref="M7:M8"/>
    <mergeCell ref="U7:U8"/>
    <mergeCell ref="K7:L7"/>
    <mergeCell ref="B13:F13"/>
    <mergeCell ref="V7:V8"/>
    <mergeCell ref="G13:H13"/>
    <mergeCell ref="B7:B8"/>
    <mergeCell ref="C7:C8"/>
    <mergeCell ref="W7:X7"/>
    <mergeCell ref="Y7:Z7"/>
    <mergeCell ref="G14:H14"/>
    <mergeCell ref="G15:H15"/>
    <mergeCell ref="G16:H16"/>
    <mergeCell ref="N13:O13"/>
    <mergeCell ref="N14:O14"/>
    <mergeCell ref="N15:O15"/>
    <mergeCell ref="N16:O16"/>
  </mergeCells>
  <conditionalFormatting sqref="F12:G1048576 N6:O6 N12:O1048576">
    <cfRule type="colorScale" priority="88">
      <colorScale>
        <cfvo type="num" val="1"/>
        <cfvo type="num" val="3"/>
        <cfvo type="num" val="5"/>
        <color theme="6" tint="-0.499984740745262"/>
        <color rgb="FFFFFF00"/>
        <color rgb="FFC00000"/>
      </colorScale>
    </cfRule>
  </conditionalFormatting>
  <conditionalFormatting sqref="I6 P6 I12:I1048576 P12:P1048576">
    <cfRule type="cellIs" dxfId="258" priority="85" operator="equal">
      <formula>"BAJA"</formula>
    </cfRule>
  </conditionalFormatting>
  <conditionalFormatting sqref="I6 P6 I12:I1048576 P12:P1048576">
    <cfRule type="cellIs" dxfId="257" priority="82" operator="equal">
      <formula>"EXTREMA"</formula>
    </cfRule>
    <cfRule type="cellIs" dxfId="256" priority="83" operator="equal">
      <formula>"ALTA"</formula>
    </cfRule>
    <cfRule type="cellIs" dxfId="255" priority="84" operator="equal">
      <formula>"MODERADA"</formula>
    </cfRule>
  </conditionalFormatting>
  <conditionalFormatting sqref="I3 P3">
    <cfRule type="cellIs" dxfId="254" priority="67" operator="equal">
      <formula>"BAJA"</formula>
    </cfRule>
  </conditionalFormatting>
  <conditionalFormatting sqref="I3 P3">
    <cfRule type="cellIs" dxfId="253" priority="64" operator="equal">
      <formula>"EXTREMA"</formula>
    </cfRule>
    <cfRule type="cellIs" dxfId="252" priority="65" operator="equal">
      <formula>"ALTA"</formula>
    </cfRule>
    <cfRule type="cellIs" dxfId="251" priority="66" operator="equal">
      <formula>"MODERADA"</formula>
    </cfRule>
  </conditionalFormatting>
  <conditionalFormatting sqref="F3:G3 N3:O3 F6:G6 G9:H11">
    <cfRule type="colorScale" priority="63">
      <colorScale>
        <cfvo type="num" val="1"/>
        <cfvo type="num" val="3"/>
        <cfvo type="num" val="5"/>
        <color theme="6" tint="-0.499984740745262"/>
        <color rgb="FFFFFF00"/>
        <color rgb="FFC00000"/>
      </colorScale>
    </cfRule>
  </conditionalFormatting>
  <conditionalFormatting sqref="I13:I16">
    <cfRule type="cellIs" dxfId="250" priority="62" operator="equal">
      <formula>"BAJA"</formula>
    </cfRule>
  </conditionalFormatting>
  <conditionalFormatting sqref="I13:I16">
    <cfRule type="cellIs" dxfId="249" priority="59" operator="equal">
      <formula>"EXTREMA"</formula>
    </cfRule>
    <cfRule type="cellIs" dxfId="248" priority="60" operator="equal">
      <formula>"ALTA"</formula>
    </cfRule>
    <cfRule type="cellIs" dxfId="247"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246" priority="57" operator="equal">
      <formula>"BAJA"</formula>
    </cfRule>
  </conditionalFormatting>
  <conditionalFormatting sqref="I13:I16">
    <cfRule type="cellIs" dxfId="245" priority="54" operator="equal">
      <formula>"EXTREMA"</formula>
    </cfRule>
    <cfRule type="cellIs" dxfId="244" priority="55" operator="equal">
      <formula>"ALTA"</formula>
    </cfRule>
    <cfRule type="cellIs" dxfId="243"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242" priority="52" operator="equal">
      <formula>"BAJA"</formula>
    </cfRule>
  </conditionalFormatting>
  <conditionalFormatting sqref="I13:I16">
    <cfRule type="cellIs" dxfId="241" priority="49" operator="equal">
      <formula>"EXTREMA"</formula>
    </cfRule>
    <cfRule type="cellIs" dxfId="240" priority="50" operator="equal">
      <formula>"ALTA"</formula>
    </cfRule>
    <cfRule type="cellIs" dxfId="239"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238" priority="47" operator="equal">
      <formula>"BAJA"</formula>
    </cfRule>
  </conditionalFormatting>
  <conditionalFormatting sqref="I13:I16">
    <cfRule type="cellIs" dxfId="237" priority="44" operator="equal">
      <formula>"EXTREMA"</formula>
    </cfRule>
    <cfRule type="cellIs" dxfId="236" priority="45" operator="equal">
      <formula>"ALTA"</formula>
    </cfRule>
    <cfRule type="cellIs" dxfId="235" priority="46" operator="equal">
      <formula>"MODERADA"</formula>
    </cfRule>
  </conditionalFormatting>
  <conditionalFormatting sqref="G13:G16">
    <cfRule type="colorScale" priority="43">
      <colorScale>
        <cfvo type="num" val="1"/>
        <cfvo type="num" val="3"/>
        <cfvo type="num" val="5"/>
        <color theme="6" tint="-0.499984740745262"/>
        <color rgb="FFFFFF00"/>
        <color rgb="FFC00000"/>
      </colorScale>
    </cfRule>
  </conditionalFormatting>
  <conditionalFormatting sqref="I13:I16">
    <cfRule type="cellIs" dxfId="234" priority="42" operator="equal">
      <formula>"BAJA"</formula>
    </cfRule>
  </conditionalFormatting>
  <conditionalFormatting sqref="I13:I16">
    <cfRule type="cellIs" dxfId="233" priority="39" operator="equal">
      <formula>"EXTREMA"</formula>
    </cfRule>
    <cfRule type="cellIs" dxfId="232" priority="40" operator="equal">
      <formula>"ALTA"</formula>
    </cfRule>
    <cfRule type="cellIs" dxfId="231" priority="41" operator="equal">
      <formula>"MODERADA"</formula>
    </cfRule>
  </conditionalFormatting>
  <conditionalFormatting sqref="P13:P16">
    <cfRule type="cellIs" dxfId="230" priority="38" operator="equal">
      <formula>"BAJA"</formula>
    </cfRule>
  </conditionalFormatting>
  <conditionalFormatting sqref="P13:P16">
    <cfRule type="cellIs" dxfId="229" priority="35" operator="equal">
      <formula>"EXTREMA"</formula>
    </cfRule>
    <cfRule type="cellIs" dxfId="228" priority="36" operator="equal">
      <formula>"ALTA"</formula>
    </cfRule>
    <cfRule type="cellIs" dxfId="227"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226" priority="33" operator="equal">
      <formula>"BAJA"</formula>
    </cfRule>
  </conditionalFormatting>
  <conditionalFormatting sqref="P13:P16">
    <cfRule type="cellIs" dxfId="225" priority="30" operator="equal">
      <formula>"EXTREMA"</formula>
    </cfRule>
    <cfRule type="cellIs" dxfId="224" priority="31" operator="equal">
      <formula>"ALTA"</formula>
    </cfRule>
    <cfRule type="cellIs" dxfId="223"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222" priority="28" operator="equal">
      <formula>"BAJA"</formula>
    </cfRule>
  </conditionalFormatting>
  <conditionalFormatting sqref="P13:P16">
    <cfRule type="cellIs" dxfId="221" priority="25" operator="equal">
      <formula>"EXTREMA"</formula>
    </cfRule>
    <cfRule type="cellIs" dxfId="220" priority="26" operator="equal">
      <formula>"ALTA"</formula>
    </cfRule>
    <cfRule type="cellIs" dxfId="219" priority="27" operator="equal">
      <formula>"MODERADA"</formula>
    </cfRule>
  </conditionalFormatting>
  <conditionalFormatting sqref="N13:N16">
    <cfRule type="colorScale" priority="24">
      <colorScale>
        <cfvo type="num" val="1"/>
        <cfvo type="num" val="3"/>
        <cfvo type="num" val="5"/>
        <color theme="6" tint="-0.499984740745262"/>
        <color rgb="FFFFFF00"/>
        <color rgb="FFC00000"/>
      </colorScale>
    </cfRule>
  </conditionalFormatting>
  <conditionalFormatting sqref="P13:P16">
    <cfRule type="cellIs" dxfId="218" priority="23" operator="equal">
      <formula>"BAJA"</formula>
    </cfRule>
  </conditionalFormatting>
  <conditionalFormatting sqref="P13:P16">
    <cfRule type="cellIs" dxfId="217" priority="20" operator="equal">
      <formula>"EXTREMA"</formula>
    </cfRule>
    <cfRule type="cellIs" dxfId="216" priority="21" operator="equal">
      <formula>"ALTA"</formula>
    </cfRule>
    <cfRule type="cellIs" dxfId="215" priority="22" operator="equal">
      <formula>"MODERADA"</formula>
    </cfRule>
  </conditionalFormatting>
  <conditionalFormatting sqref="N13:N16">
    <cfRule type="colorScale" priority="19">
      <colorScale>
        <cfvo type="num" val="1"/>
        <cfvo type="num" val="3"/>
        <cfvo type="num" val="5"/>
        <color theme="6" tint="-0.499984740745262"/>
        <color rgb="FFFFFF00"/>
        <color rgb="FFC00000"/>
      </colorScale>
    </cfRule>
  </conditionalFormatting>
  <conditionalFormatting sqref="P13:P16">
    <cfRule type="cellIs" dxfId="214" priority="18" operator="equal">
      <formula>"BAJA"</formula>
    </cfRule>
  </conditionalFormatting>
  <conditionalFormatting sqref="P13:P16">
    <cfRule type="cellIs" dxfId="213" priority="15" operator="equal">
      <formula>"EXTREMA"</formula>
    </cfRule>
    <cfRule type="cellIs" dxfId="212" priority="16" operator="equal">
      <formula>"ALTA"</formula>
    </cfRule>
    <cfRule type="cellIs" dxfId="211" priority="17" operator="equal">
      <formula>"MODERADA"</formula>
    </cfRule>
  </conditionalFormatting>
  <conditionalFormatting sqref="I9:I11">
    <cfRule type="cellIs" dxfId="210" priority="11" operator="equal">
      <formula>"EXTREMA"</formula>
    </cfRule>
    <cfRule type="cellIs" dxfId="209" priority="12" operator="equal">
      <formula>"ALTA"</formula>
    </cfRule>
    <cfRule type="cellIs" dxfId="208" priority="13" operator="equal">
      <formula>"MODERADA"</formula>
    </cfRule>
    <cfRule type="cellIs" dxfId="207" priority="14" operator="equal">
      <formula>"BAJA"</formula>
    </cfRule>
  </conditionalFormatting>
  <conditionalFormatting sqref="P9:P11">
    <cfRule type="cellIs" dxfId="206" priority="7" operator="equal">
      <formula>"EXTREMA"</formula>
    </cfRule>
    <cfRule type="cellIs" dxfId="205" priority="8" operator="equal">
      <formula>"ALTA"</formula>
    </cfRule>
    <cfRule type="cellIs" dxfId="204" priority="9" operator="equal">
      <formula>"MODERADA"</formula>
    </cfRule>
    <cfRule type="cellIs" dxfId="203"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202" priority="5" operator="equal">
      <formula>"BAJA"</formula>
    </cfRule>
  </conditionalFormatting>
  <conditionalFormatting sqref="I7:I8 P7:P8">
    <cfRule type="cellIs" dxfId="201" priority="2" operator="equal">
      <formula>"EXTREMA"</formula>
    </cfRule>
    <cfRule type="cellIs" dxfId="200" priority="3" operator="equal">
      <formula>"ALTA"</formula>
    </cfRule>
    <cfRule type="cellIs" dxfId="199"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23622047244094491" top="0.74803149606299213" bottom="0.39370078740157483" header="0.31496062992125984" footer="0.31496062992125984"/>
  <pageSetup paperSize="5" scale="50"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11.xml><?xml version="1.0" encoding="utf-8"?>
<worksheet xmlns="http://schemas.openxmlformats.org/spreadsheetml/2006/main" xmlns:r="http://schemas.openxmlformats.org/officeDocument/2006/relationships">
  <sheetPr>
    <tabColor theme="0" tint="-0.14999847407452621"/>
    <pageSetUpPr autoPageBreaks="0" fitToPage="1"/>
  </sheetPr>
  <dimension ref="A1:Z53"/>
  <sheetViews>
    <sheetView zoomScale="70" zoomScaleNormal="70" workbookViewId="0">
      <selection sqref="A1:XFD1048576"/>
    </sheetView>
  </sheetViews>
  <sheetFormatPr baseColWidth="10" defaultColWidth="11.42578125" defaultRowHeight="12"/>
  <cols>
    <col min="1" max="1" width="4.7109375" style="376" customWidth="1"/>
    <col min="2" max="3" width="21.7109375" style="376" customWidth="1"/>
    <col min="4" max="4" width="21.7109375" style="376" hidden="1" customWidth="1"/>
    <col min="5" max="5" width="24.28515625"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20.5703125" style="376" customWidth="1"/>
    <col min="21" max="21" width="16.7109375" style="376" customWidth="1"/>
    <col min="22" max="22" width="16.7109375" style="382" customWidth="1"/>
    <col min="23" max="23" width="16.7109375" style="382" hidden="1" customWidth="1"/>
    <col min="24" max="24" width="67.7109375" style="376" hidden="1" customWidth="1"/>
    <col min="25" max="25" width="16.7109375" style="382" customWidth="1"/>
    <col min="26" max="26" width="67.7109375" style="376" bestFit="1"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27</v>
      </c>
      <c r="G4" s="386"/>
      <c r="H4" s="386"/>
      <c r="I4" s="386"/>
      <c r="J4" s="386"/>
      <c r="K4" s="386"/>
      <c r="L4" s="386"/>
      <c r="M4" s="386"/>
      <c r="N4" s="386"/>
      <c r="O4" s="386"/>
      <c r="P4" s="386"/>
      <c r="Q4" s="386"/>
      <c r="R4" s="385" t="s">
        <v>26</v>
      </c>
      <c r="S4" s="385"/>
      <c r="T4" s="386">
        <v>2018</v>
      </c>
      <c r="U4" s="386"/>
      <c r="V4" s="386"/>
      <c r="W4" s="387"/>
      <c r="Y4" s="387"/>
    </row>
    <row r="5" spans="1:26" s="384" customFormat="1" ht="33.75" customHeight="1">
      <c r="A5" s="383"/>
      <c r="D5" s="385" t="s">
        <v>1</v>
      </c>
      <c r="E5" s="385"/>
      <c r="F5" s="388"/>
      <c r="G5" s="388"/>
      <c r="H5" s="388"/>
      <c r="I5" s="388"/>
      <c r="J5" s="388"/>
      <c r="K5" s="388"/>
      <c r="L5" s="388"/>
      <c r="M5" s="388"/>
      <c r="N5" s="388"/>
      <c r="O5" s="388"/>
      <c r="P5" s="388"/>
      <c r="Q5" s="388"/>
      <c r="R5" s="388"/>
      <c r="S5" s="388"/>
      <c r="T5" s="388"/>
      <c r="U5" s="388"/>
      <c r="V5" s="388"/>
      <c r="W5" s="446"/>
      <c r="Y5" s="446"/>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4" t="s">
        <v>4</v>
      </c>
      <c r="E7" s="394" t="s">
        <v>5</v>
      </c>
      <c r="F7" s="395" t="s">
        <v>29</v>
      </c>
      <c r="G7" s="394" t="s">
        <v>279</v>
      </c>
      <c r="H7" s="394"/>
      <c r="I7" s="396" t="s">
        <v>25</v>
      </c>
      <c r="J7" s="397" t="s">
        <v>12</v>
      </c>
      <c r="K7" s="398" t="s">
        <v>36</v>
      </c>
      <c r="L7" s="399"/>
      <c r="M7" s="400" t="s">
        <v>237</v>
      </c>
      <c r="N7" s="394" t="s">
        <v>280</v>
      </c>
      <c r="O7" s="394"/>
      <c r="P7" s="396" t="s">
        <v>25</v>
      </c>
      <c r="Q7" s="395" t="s">
        <v>11</v>
      </c>
      <c r="R7" s="394" t="s">
        <v>8</v>
      </c>
      <c r="S7" s="401" t="s">
        <v>18</v>
      </c>
      <c r="T7" s="394" t="s">
        <v>322</v>
      </c>
      <c r="U7" s="397" t="s">
        <v>281</v>
      </c>
      <c r="V7" s="394" t="s">
        <v>10</v>
      </c>
      <c r="W7" s="402" t="s">
        <v>617</v>
      </c>
      <c r="X7" s="403"/>
      <c r="Y7" s="402" t="s">
        <v>675</v>
      </c>
      <c r="Z7" s="403"/>
    </row>
    <row r="8" spans="1:26" s="404" customFormat="1" ht="98.25" customHeight="1">
      <c r="A8" s="393"/>
      <c r="B8" s="394"/>
      <c r="C8" s="394"/>
      <c r="D8" s="394"/>
      <c r="E8" s="394"/>
      <c r="F8" s="395"/>
      <c r="G8" s="405" t="s">
        <v>6</v>
      </c>
      <c r="H8" s="406" t="s">
        <v>7</v>
      </c>
      <c r="I8" s="407"/>
      <c r="J8" s="408"/>
      <c r="K8" s="409" t="s">
        <v>301</v>
      </c>
      <c r="L8" s="410" t="s">
        <v>302</v>
      </c>
      <c r="M8" s="411"/>
      <c r="N8" s="412" t="s">
        <v>6</v>
      </c>
      <c r="O8" s="413" t="s">
        <v>7</v>
      </c>
      <c r="P8" s="407"/>
      <c r="Q8" s="395"/>
      <c r="R8" s="394"/>
      <c r="S8" s="401"/>
      <c r="T8" s="394"/>
      <c r="U8" s="408"/>
      <c r="V8" s="394"/>
      <c r="W8" s="447" t="s">
        <v>618</v>
      </c>
      <c r="X8" s="447" t="s">
        <v>230</v>
      </c>
      <c r="Y8" s="447" t="s">
        <v>618</v>
      </c>
      <c r="Z8" s="447" t="s">
        <v>230</v>
      </c>
    </row>
    <row r="9" spans="1:26" s="384" customFormat="1" ht="133.5" customHeight="1">
      <c r="A9" s="415">
        <v>1</v>
      </c>
      <c r="B9" s="416" t="s">
        <v>578</v>
      </c>
      <c r="C9" s="427" t="s">
        <v>577</v>
      </c>
      <c r="D9" s="416"/>
      <c r="E9" s="416" t="s">
        <v>579</v>
      </c>
      <c r="F9" s="418" t="s">
        <v>16</v>
      </c>
      <c r="G9" s="416">
        <v>1</v>
      </c>
      <c r="H9" s="416">
        <v>3</v>
      </c>
      <c r="I9" s="419" t="str">
        <f>INDEX(Listas!$L$4:$P$8,G9,H9)</f>
        <v>MODERADA</v>
      </c>
      <c r="J9" s="420" t="s">
        <v>580</v>
      </c>
      <c r="K9" s="421" t="s">
        <v>300</v>
      </c>
      <c r="L9" s="421" t="str">
        <f>IF('Evaluación de Controles'!F40="X","Probabilidad",IF('Evaluación de Controles'!H40="X","Impacto",))</f>
        <v>Probabilidad</v>
      </c>
      <c r="M9" s="416">
        <f>'Evaluación de Controles'!X40</f>
        <v>70</v>
      </c>
      <c r="N9" s="416">
        <f>IF('Evaluación de Controles'!F40="X",IF(M9&gt;75,IF(G9&gt;2,G9-2,IF(G9&gt;1,G9-1,G9)),IF(M9&gt;50,IF(G9&gt;1,G9-1,G9),G9)),G9)</f>
        <v>1</v>
      </c>
      <c r="O9" s="416">
        <f>IF('Evaluación de Controles'!H40="X",IF(M9&gt;75,IF(H9&gt;2,H9-2,IF(H9&gt;1,H9-1,H9)),IF(M9&gt;50,IF(H9&gt;1,H9-1,H9),H9)),H9)</f>
        <v>3</v>
      </c>
      <c r="P9" s="419" t="str">
        <f>INDEX(Listas!$L$4:$P$8,N9,O9)</f>
        <v>MODERADA</v>
      </c>
      <c r="Q9" s="421" t="s">
        <v>343</v>
      </c>
      <c r="R9" s="422" t="s">
        <v>581</v>
      </c>
      <c r="S9" s="418" t="s">
        <v>156</v>
      </c>
      <c r="T9" s="416" t="s">
        <v>582</v>
      </c>
      <c r="U9" s="416" t="s">
        <v>583</v>
      </c>
      <c r="V9" s="416" t="s">
        <v>639</v>
      </c>
      <c r="W9" s="448">
        <f>1127/1132</f>
        <v>0.99558303886925792</v>
      </c>
      <c r="X9" s="449" t="s">
        <v>659</v>
      </c>
      <c r="Y9" s="450">
        <v>1</v>
      </c>
      <c r="Z9" s="449" t="s">
        <v>683</v>
      </c>
    </row>
    <row r="10" spans="1:26" s="384" customFormat="1" ht="286.5" customHeight="1">
      <c r="A10" s="415">
        <v>2</v>
      </c>
      <c r="B10" s="416" t="s">
        <v>585</v>
      </c>
      <c r="C10" s="427" t="s">
        <v>584</v>
      </c>
      <c r="D10" s="416"/>
      <c r="E10" s="416" t="s">
        <v>586</v>
      </c>
      <c r="F10" s="418" t="s">
        <v>16</v>
      </c>
      <c r="G10" s="416">
        <v>3</v>
      </c>
      <c r="H10" s="416">
        <v>3</v>
      </c>
      <c r="I10" s="419" t="str">
        <f>INDEX(Listas!$L$4:$P$8,G10,H10)</f>
        <v>ALTA</v>
      </c>
      <c r="J10" s="420" t="s">
        <v>587</v>
      </c>
      <c r="K10" s="421" t="s">
        <v>299</v>
      </c>
      <c r="L10" s="421" t="str">
        <f>IF('Evaluación de Controles'!F41="X","Probabilidad",IF('Evaluación de Controles'!H41="X","Impacto",))</f>
        <v>Probabilidad</v>
      </c>
      <c r="M10" s="416">
        <f>'Evaluación de Controles'!X41</f>
        <v>70</v>
      </c>
      <c r="N10" s="416">
        <f>IF('Evaluación de Controles'!F41="X",IF(M10&gt;75,IF(G10&gt;2,G10-2,IF(G10&gt;1,G10-1,G10)),IF(M10&gt;50,IF(G10&gt;1,G10-1,G10),G10)),G10)</f>
        <v>2</v>
      </c>
      <c r="O10" s="416">
        <f>IF('Evaluación de Controles'!H41="X",IF(M10&gt;75,IF(H10&gt;2,H10-2,IF(H10&gt;1,H10-1,H10)),IF(M10&gt;50,IF(H10&gt;1,H10-1,H10),H10)),H10)</f>
        <v>2</v>
      </c>
      <c r="P10" s="419" t="str">
        <f>INDEX(Listas!$L$4:$P$8,N10,O10)</f>
        <v>BAJA</v>
      </c>
      <c r="Q10" s="421" t="s">
        <v>591</v>
      </c>
      <c r="R10" s="422" t="s">
        <v>588</v>
      </c>
      <c r="S10" s="418" t="s">
        <v>19</v>
      </c>
      <c r="T10" s="416" t="s">
        <v>582</v>
      </c>
      <c r="U10" s="416" t="s">
        <v>589</v>
      </c>
      <c r="V10" s="416" t="s">
        <v>590</v>
      </c>
      <c r="W10" s="451">
        <f>4/4</f>
        <v>1</v>
      </c>
      <c r="X10" s="452" t="s">
        <v>660</v>
      </c>
      <c r="Y10" s="451">
        <v>1</v>
      </c>
      <c r="Z10" s="452" t="s">
        <v>682</v>
      </c>
    </row>
    <row r="11" spans="1:26" ht="15">
      <c r="B11" s="429"/>
      <c r="C11" s="430"/>
      <c r="D11" s="431"/>
      <c r="E11" s="432"/>
      <c r="F11" s="432"/>
      <c r="G11" s="432"/>
      <c r="H11" s="432"/>
      <c r="I11" s="433"/>
      <c r="J11" s="434"/>
      <c r="K11" s="434"/>
      <c r="L11" s="432"/>
      <c r="M11" s="435"/>
      <c r="W11" s="376"/>
      <c r="Y11" s="376"/>
    </row>
    <row r="12" spans="1:26">
      <c r="B12" s="436"/>
      <c r="C12" s="436"/>
      <c r="D12" s="436"/>
      <c r="E12" s="436"/>
      <c r="F12" s="436"/>
      <c r="G12" s="437" t="s">
        <v>117</v>
      </c>
      <c r="H12" s="437"/>
      <c r="I12" s="438">
        <f>COUNTIF(I9:I10,"BAJA")</f>
        <v>0</v>
      </c>
      <c r="J12" s="434"/>
      <c r="K12" s="434"/>
      <c r="L12" s="432"/>
      <c r="M12" s="435"/>
      <c r="N12" s="437" t="s">
        <v>117</v>
      </c>
      <c r="O12" s="437"/>
      <c r="P12" s="438">
        <f>COUNTIF(P9:P10,"BAJA")</f>
        <v>1</v>
      </c>
      <c r="W12" s="376"/>
      <c r="Y12" s="376"/>
    </row>
    <row r="13" spans="1:26">
      <c r="B13" s="439"/>
      <c r="C13" s="439"/>
      <c r="D13" s="439"/>
      <c r="E13" s="439"/>
      <c r="F13" s="439"/>
      <c r="G13" s="437" t="s">
        <v>119</v>
      </c>
      <c r="H13" s="437"/>
      <c r="I13" s="438">
        <f>COUNTIF(I9:I10,"MODERADA")</f>
        <v>1</v>
      </c>
      <c r="J13" s="434"/>
      <c r="K13" s="434"/>
      <c r="L13" s="432"/>
      <c r="M13" s="436"/>
      <c r="N13" s="437" t="s">
        <v>119</v>
      </c>
      <c r="O13" s="437"/>
      <c r="P13" s="438">
        <f>COUNTIF(P9:P10,"MODERADA")</f>
        <v>1</v>
      </c>
      <c r="W13" s="376"/>
      <c r="Y13" s="376"/>
    </row>
    <row r="14" spans="1:26">
      <c r="B14" s="440"/>
      <c r="D14" s="432"/>
      <c r="E14" s="440"/>
      <c r="F14" s="432"/>
      <c r="G14" s="437" t="s">
        <v>118</v>
      </c>
      <c r="H14" s="437"/>
      <c r="I14" s="438">
        <f>COUNTIF(I9:I10,"ALTA")</f>
        <v>1</v>
      </c>
      <c r="J14" s="434"/>
      <c r="K14" s="434"/>
      <c r="L14" s="432"/>
      <c r="M14" s="432"/>
      <c r="N14" s="437" t="s">
        <v>118</v>
      </c>
      <c r="O14" s="437"/>
      <c r="P14" s="438">
        <f>COUNTIF(P9:P10,"ALTA")</f>
        <v>0</v>
      </c>
      <c r="Q14" s="376"/>
      <c r="V14" s="376"/>
      <c r="W14" s="376"/>
      <c r="Y14" s="376"/>
    </row>
    <row r="15" spans="1:26" ht="15.75">
      <c r="B15" s="441" t="s">
        <v>370</v>
      </c>
      <c r="D15" s="432"/>
      <c r="E15" s="442" t="s">
        <v>371</v>
      </c>
      <c r="F15" s="432"/>
      <c r="G15" s="437" t="s">
        <v>120</v>
      </c>
      <c r="H15" s="437"/>
      <c r="I15" s="438">
        <f>COUNTIF(I9:I10,"EXTREMA")</f>
        <v>0</v>
      </c>
      <c r="J15" s="434"/>
      <c r="K15" s="434"/>
      <c r="L15" s="432"/>
      <c r="M15" s="432"/>
      <c r="N15" s="437" t="s">
        <v>120</v>
      </c>
      <c r="O15" s="437"/>
      <c r="P15" s="438">
        <f>COUNTIF(P9:P10,"EXTREMA")</f>
        <v>0</v>
      </c>
      <c r="Q15" s="376"/>
      <c r="V15" s="376"/>
      <c r="W15" s="376"/>
      <c r="Y15" s="376"/>
    </row>
    <row r="16" spans="1:26">
      <c r="D16" s="432"/>
      <c r="E16" s="432"/>
      <c r="G16" s="432"/>
      <c r="H16" s="432"/>
      <c r="I16" s="433"/>
      <c r="J16" s="434"/>
      <c r="K16" s="434"/>
      <c r="L16" s="432"/>
      <c r="M16" s="432" t="s">
        <v>22</v>
      </c>
      <c r="P16" s="376"/>
      <c r="Q16" s="376"/>
      <c r="V16" s="376"/>
      <c r="W16" s="376"/>
      <c r="Y16" s="376"/>
    </row>
    <row r="17" spans="4:22">
      <c r="D17" s="432"/>
      <c r="E17" s="432"/>
      <c r="G17" s="432"/>
      <c r="H17" s="432"/>
      <c r="I17" s="433"/>
      <c r="J17" s="434"/>
      <c r="K17" s="434"/>
      <c r="L17" s="432"/>
      <c r="M17" s="432"/>
      <c r="P17" s="376"/>
      <c r="Q17" s="376"/>
      <c r="V17" s="376"/>
    </row>
    <row r="18" spans="4:22">
      <c r="D18" s="432"/>
      <c r="E18" s="432"/>
      <c r="G18" s="432"/>
      <c r="H18" s="432"/>
      <c r="I18" s="433"/>
      <c r="J18" s="434"/>
      <c r="K18" s="434"/>
      <c r="L18" s="432"/>
      <c r="M18" s="432"/>
      <c r="P18" s="376"/>
      <c r="Q18" s="376"/>
      <c r="V18" s="376"/>
    </row>
    <row r="19" spans="4:22">
      <c r="D19" s="432"/>
      <c r="H19" s="432"/>
      <c r="I19" s="433"/>
      <c r="P19" s="376"/>
      <c r="Q19" s="376"/>
      <c r="V19" s="376"/>
    </row>
    <row r="20" spans="4:22">
      <c r="D20" s="432"/>
      <c r="F20" s="432"/>
      <c r="H20" s="432"/>
      <c r="I20" s="433"/>
      <c r="P20" s="376"/>
      <c r="Q20" s="376"/>
      <c r="V20" s="376"/>
    </row>
    <row r="21" spans="4:22">
      <c r="D21" s="432"/>
      <c r="H21" s="432"/>
      <c r="I21" s="433"/>
      <c r="P21" s="376"/>
      <c r="Q21" s="376"/>
      <c r="V21" s="376"/>
    </row>
    <row r="22" spans="4:22">
      <c r="D22" s="432"/>
      <c r="H22" s="432"/>
      <c r="I22" s="433"/>
      <c r="P22" s="376"/>
      <c r="Q22" s="376"/>
      <c r="V22" s="376"/>
    </row>
    <row r="23" spans="4:22">
      <c r="D23" s="432"/>
      <c r="H23" s="432"/>
      <c r="I23" s="433"/>
      <c r="P23" s="376"/>
      <c r="Q23" s="376"/>
      <c r="V23" s="376"/>
    </row>
    <row r="24" spans="4:22">
      <c r="D24" s="432"/>
      <c r="H24" s="432"/>
      <c r="I24" s="433"/>
      <c r="P24" s="376"/>
      <c r="Q24" s="376"/>
      <c r="V24" s="376"/>
    </row>
    <row r="25" spans="4:22">
      <c r="D25" s="432"/>
      <c r="H25" s="432"/>
      <c r="I25" s="433"/>
      <c r="P25" s="376"/>
      <c r="Q25" s="376"/>
      <c r="V25" s="376"/>
    </row>
    <row r="26" spans="4:22">
      <c r="D26" s="432"/>
      <c r="H26" s="432"/>
      <c r="I26" s="433"/>
      <c r="P26" s="376"/>
      <c r="Q26" s="376"/>
      <c r="V26" s="376"/>
    </row>
    <row r="27" spans="4:22">
      <c r="D27" s="432"/>
      <c r="P27" s="376"/>
      <c r="Q27" s="376"/>
      <c r="V27" s="376"/>
    </row>
    <row r="28" spans="4:22">
      <c r="D28" s="432"/>
      <c r="P28" s="376"/>
      <c r="Q28" s="376"/>
      <c r="V28" s="376"/>
    </row>
    <row r="29" spans="4:22">
      <c r="D29" s="432"/>
      <c r="P29" s="376"/>
      <c r="Q29" s="376"/>
      <c r="V29" s="376"/>
    </row>
    <row r="30" spans="4:22">
      <c r="D30" s="432"/>
      <c r="I30" s="376"/>
      <c r="J30" s="376"/>
      <c r="K30" s="376"/>
      <c r="P30" s="376"/>
      <c r="Q30" s="376"/>
      <c r="V30" s="376"/>
    </row>
    <row r="31" spans="4:22">
      <c r="D31" s="432"/>
      <c r="I31" s="376"/>
      <c r="J31" s="376"/>
      <c r="K31" s="376"/>
      <c r="P31" s="376"/>
      <c r="Q31" s="376"/>
      <c r="V31" s="376"/>
    </row>
    <row r="32" spans="4:22">
      <c r="D32" s="432"/>
      <c r="I32" s="376"/>
      <c r="J32" s="376"/>
      <c r="K32" s="376"/>
      <c r="P32" s="376"/>
      <c r="Q32" s="376"/>
      <c r="V32" s="376"/>
    </row>
    <row r="33" spans="4:22">
      <c r="D33" s="432"/>
      <c r="I33" s="376"/>
      <c r="J33" s="376"/>
      <c r="K33" s="376"/>
      <c r="P33" s="376"/>
      <c r="Q33" s="376"/>
      <c r="V33" s="376"/>
    </row>
    <row r="34" spans="4:22">
      <c r="D34" s="432"/>
      <c r="I34" s="376"/>
      <c r="J34" s="376"/>
      <c r="K34" s="376"/>
      <c r="P34" s="376"/>
      <c r="Q34" s="376"/>
      <c r="V34" s="376"/>
    </row>
    <row r="35" spans="4:22">
      <c r="D35" s="432"/>
      <c r="I35" s="376"/>
      <c r="J35" s="376"/>
      <c r="K35" s="376"/>
      <c r="P35" s="376"/>
      <c r="Q35" s="376"/>
      <c r="V35" s="376"/>
    </row>
    <row r="36" spans="4:22">
      <c r="D36" s="432"/>
      <c r="I36" s="376"/>
      <c r="J36" s="376"/>
      <c r="K36" s="376"/>
      <c r="P36" s="376"/>
      <c r="Q36" s="376"/>
      <c r="V36" s="376"/>
    </row>
    <row r="37" spans="4:22">
      <c r="D37" s="432"/>
      <c r="I37" s="376"/>
      <c r="J37" s="376"/>
      <c r="K37" s="376"/>
      <c r="P37" s="376"/>
      <c r="Q37" s="376"/>
      <c r="V37" s="376"/>
    </row>
    <row r="38" spans="4:22">
      <c r="D38" s="432"/>
      <c r="I38" s="376"/>
      <c r="J38" s="376"/>
      <c r="K38" s="376"/>
      <c r="P38" s="376"/>
      <c r="Q38" s="376"/>
      <c r="V38" s="376"/>
    </row>
    <row r="39" spans="4:22">
      <c r="D39" s="432"/>
      <c r="I39" s="376"/>
      <c r="J39" s="376"/>
      <c r="K39" s="376"/>
      <c r="P39" s="376"/>
      <c r="Q39" s="376"/>
      <c r="V39" s="376"/>
    </row>
    <row r="40" spans="4:22">
      <c r="D40" s="432"/>
      <c r="I40" s="376"/>
      <c r="J40" s="376"/>
      <c r="K40" s="376"/>
      <c r="P40" s="376"/>
      <c r="Q40" s="376"/>
      <c r="V40" s="376"/>
    </row>
    <row r="41" spans="4:22">
      <c r="D41" s="432"/>
      <c r="I41" s="376"/>
      <c r="J41" s="376"/>
      <c r="K41" s="376"/>
      <c r="P41" s="376"/>
      <c r="Q41" s="376"/>
      <c r="V41" s="376"/>
    </row>
    <row r="42" spans="4:22">
      <c r="D42" s="432"/>
      <c r="I42" s="376"/>
      <c r="J42" s="376"/>
      <c r="K42" s="376"/>
      <c r="P42" s="376"/>
      <c r="Q42" s="376"/>
      <c r="V42" s="376"/>
    </row>
    <row r="43" spans="4:22">
      <c r="D43" s="432"/>
      <c r="I43" s="376"/>
      <c r="J43" s="376"/>
      <c r="K43" s="376"/>
      <c r="P43" s="376"/>
      <c r="Q43" s="376"/>
      <c r="V43" s="376"/>
    </row>
    <row r="44" spans="4:22">
      <c r="D44" s="432"/>
      <c r="I44" s="376"/>
      <c r="J44" s="376"/>
      <c r="K44" s="376"/>
      <c r="P44" s="376"/>
      <c r="Q44" s="376"/>
      <c r="V44" s="376"/>
    </row>
    <row r="45" spans="4:22">
      <c r="D45" s="432"/>
      <c r="I45" s="376"/>
      <c r="J45" s="376"/>
      <c r="K45" s="376"/>
      <c r="P45" s="376"/>
      <c r="Q45" s="376"/>
      <c r="V45" s="376"/>
    </row>
    <row r="46" spans="4:22">
      <c r="D46" s="432"/>
      <c r="I46" s="376"/>
      <c r="J46" s="376"/>
      <c r="K46" s="376"/>
      <c r="P46" s="376"/>
      <c r="Q46" s="376"/>
      <c r="V46" s="376"/>
    </row>
    <row r="47" spans="4:22">
      <c r="D47" s="432"/>
      <c r="I47" s="376"/>
      <c r="J47" s="376"/>
      <c r="K47" s="376"/>
      <c r="P47" s="376"/>
      <c r="Q47" s="376"/>
      <c r="V47" s="376"/>
    </row>
    <row r="48" spans="4:22">
      <c r="D48" s="432"/>
      <c r="I48" s="376"/>
      <c r="J48" s="376"/>
      <c r="K48" s="376"/>
      <c r="P48" s="376"/>
      <c r="Q48" s="376"/>
      <c r="V48" s="376"/>
    </row>
    <row r="49" spans="4:22">
      <c r="D49" s="432"/>
      <c r="I49" s="376"/>
      <c r="J49" s="376"/>
      <c r="K49" s="376"/>
      <c r="P49" s="376"/>
      <c r="Q49" s="376"/>
      <c r="V49" s="376"/>
    </row>
    <row r="50" spans="4:22">
      <c r="D50" s="432"/>
      <c r="I50" s="376"/>
      <c r="J50" s="376"/>
      <c r="K50" s="376"/>
      <c r="P50" s="376"/>
      <c r="Q50" s="376"/>
      <c r="V50" s="376"/>
    </row>
    <row r="51" spans="4:22">
      <c r="D51" s="432"/>
      <c r="I51" s="376"/>
      <c r="J51" s="376"/>
      <c r="K51" s="376"/>
      <c r="P51" s="376"/>
      <c r="Q51" s="376"/>
      <c r="V51" s="376"/>
    </row>
    <row r="52" spans="4:22">
      <c r="D52" s="432"/>
      <c r="I52" s="376"/>
      <c r="J52" s="376"/>
      <c r="K52" s="376"/>
      <c r="P52" s="376"/>
      <c r="Q52" s="376"/>
      <c r="V52" s="376"/>
    </row>
    <row r="53" spans="4:22">
      <c r="D53" s="432"/>
      <c r="I53" s="376"/>
      <c r="J53" s="376"/>
      <c r="K53" s="376"/>
      <c r="P53" s="376"/>
      <c r="Q53" s="376"/>
      <c r="V53" s="376"/>
    </row>
  </sheetData>
  <sheetProtection password="A4A3" sheet="1" objects="1" scenarios="1"/>
  <customSheetViews>
    <customSheetView guid="{97D65C1E-976A-4956-97FC-0E8188ABCFAA}"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
    </customSheetView>
    <customSheetView guid="{ADD38025-F4B2-44E2-9D06-07A9BF0F3A51}"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2"/>
    </customSheetView>
    <customSheetView guid="{AF3BF2A1-5C19-43AE-A08B-3E418E8AE543}"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3"/>
    </customSheetView>
    <customSheetView guid="{CC42E740-ADA2-4B3E-AB77-9BBCCE9EC444}"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4"/>
    </customSheetView>
    <customSheetView guid="{DC041AD4-35AB-4F1B-9F3D-F08C88A9A16C}"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5"/>
    </customSheetView>
    <customSheetView guid="{C9A17BF0-2451-44C4-898F-CFB8403323EA}"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6"/>
    </customSheetView>
    <customSheetView guid="{E51A7B7A-B72C-4D0D-BEC9-3100296DDB1B}"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7"/>
    </customSheetView>
    <customSheetView guid="{D674221F-3F50-45D7-B99E-107AE99970DE}" scale="85" fitToPage="1" printArea="1" hiddenColumns="1">
      <selection activeCell="U18" sqref="A1:V18"/>
      <pageMargins left="1.31" right="0.22" top="0.98" bottom="0.55118110236220474" header="0.31496062992125984" footer="0.31496062992125984"/>
      <printOptions horizontalCentered="1"/>
      <pageSetup paperSize="5" scale="91" fitToHeight="0" orientation="landscape" r:id="rId8"/>
    </customSheetView>
    <customSheetView guid="{C8C25E0F-313C-40E1-BC27-B55128053FAD}" scale="85" fitToPage="1" printArea="1" hiddenColumns="1">
      <selection activeCell="U18" sqref="A1:V18"/>
      <pageMargins left="0.59055118110236227" right="0.51181102362204722" top="0.94488188976377963" bottom="0.55118110236220474" header="0.31496062992125984" footer="0.31496062992125984"/>
      <printOptions horizontalCentered="1"/>
      <pageSetup paperSize="5" fitToHeight="99" orientation="landscape" r:id="rId9"/>
    </customSheetView>
    <customSheetView guid="{31578BE1-199E-4DDD-BD28-180CDA7042A3}"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915A0EBC-A358-405B-93F7-90752DA34B9F}"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B74BB35E-E214-422E-BB39-6D168553F4C5}"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1">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7"/>
    </customSheetView>
    <customSheetView guid="{42BB51DB-DC3E-4DA5-9499-5574EB19780E}"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8"/>
    </customSheetView>
    <customSheetView guid="{B83C9EB8-C964-4489-98C8-19C81BFAE010}" scale="85" fitToPage="1" hiddenColumns="1">
      <selection activeCell="U18" sqref="A1:V18"/>
      <pageMargins left="1.31" right="0.22" top="0.98" bottom="0.55118110236220474" header="0.31496062992125984" footer="0.31496062992125984"/>
      <printOptions horizontalCentered="1"/>
      <pageSetup paperSize="5" scale="91" fitToHeight="0" orientation="landscape" r:id="rId19"/>
    </customSheetView>
  </customSheetViews>
  <mergeCells count="37">
    <mergeCell ref="D1:V1"/>
    <mergeCell ref="D2:V2"/>
    <mergeCell ref="B7:B8"/>
    <mergeCell ref="C7:C8"/>
    <mergeCell ref="D7:D8"/>
    <mergeCell ref="E7:E8"/>
    <mergeCell ref="G7:H7"/>
    <mergeCell ref="N7:O7"/>
    <mergeCell ref="P7:P8"/>
    <mergeCell ref="Q7:Q8"/>
    <mergeCell ref="D5:E5"/>
    <mergeCell ref="D4:E4"/>
    <mergeCell ref="F4:Q4"/>
    <mergeCell ref="F5:V5"/>
    <mergeCell ref="T4:V4"/>
    <mergeCell ref="R4:S4"/>
    <mergeCell ref="B13:F13"/>
    <mergeCell ref="F7:F8"/>
    <mergeCell ref="I7:I8"/>
    <mergeCell ref="J7:J8"/>
    <mergeCell ref="R7:R8"/>
    <mergeCell ref="G12:H12"/>
    <mergeCell ref="G13:H13"/>
    <mergeCell ref="G14:H14"/>
    <mergeCell ref="M7:M8"/>
    <mergeCell ref="U7:U8"/>
    <mergeCell ref="K7:L7"/>
    <mergeCell ref="G15:H15"/>
    <mergeCell ref="N12:O12"/>
    <mergeCell ref="N13:O13"/>
    <mergeCell ref="N14:O14"/>
    <mergeCell ref="N15:O15"/>
    <mergeCell ref="W7:X7"/>
    <mergeCell ref="Y7:Z7"/>
    <mergeCell ref="T7:T8"/>
    <mergeCell ref="V7:V8"/>
    <mergeCell ref="S7:S8"/>
  </mergeCells>
  <conditionalFormatting sqref="I3 P3 I6 P6 I11:I1048576 P11:P1048576">
    <cfRule type="cellIs" dxfId="198" priority="87" operator="equal">
      <formula>"BAJA"</formula>
    </cfRule>
  </conditionalFormatting>
  <conditionalFormatting sqref="I3 P3 I6 P6 I11:I1048576 P11:P1048576">
    <cfRule type="cellIs" dxfId="197" priority="84" operator="equal">
      <formula>"EXTREMA"</formula>
    </cfRule>
    <cfRule type="cellIs" dxfId="196" priority="85" operator="equal">
      <formula>"ALTA"</formula>
    </cfRule>
    <cfRule type="cellIs" dxfId="195" priority="86" operator="equal">
      <formula>"MODERADA"</formula>
    </cfRule>
  </conditionalFormatting>
  <conditionalFormatting sqref="F3:G3 N3:O3 F6:G6 F11:G1048576 G9:H10 N6:O6 N11:O1048576">
    <cfRule type="colorScale" priority="83">
      <colorScale>
        <cfvo type="num" val="1"/>
        <cfvo type="num" val="3"/>
        <cfvo type="num" val="5"/>
        <color theme="6" tint="-0.499984740745262"/>
        <color rgb="FFFFFF00"/>
        <color rgb="FFC00000"/>
      </colorScale>
    </cfRule>
  </conditionalFormatting>
  <conditionalFormatting sqref="I12:I15">
    <cfRule type="cellIs" dxfId="194" priority="82" operator="equal">
      <formula>"BAJA"</formula>
    </cfRule>
  </conditionalFormatting>
  <conditionalFormatting sqref="I12:I15">
    <cfRule type="cellIs" dxfId="193" priority="79" operator="equal">
      <formula>"EXTREMA"</formula>
    </cfRule>
    <cfRule type="cellIs" dxfId="192" priority="80" operator="equal">
      <formula>"ALTA"</formula>
    </cfRule>
    <cfRule type="cellIs" dxfId="191" priority="81" operator="equal">
      <formula>"MODERADA"</formula>
    </cfRule>
  </conditionalFormatting>
  <conditionalFormatting sqref="G12:G15">
    <cfRule type="colorScale" priority="78">
      <colorScale>
        <cfvo type="num" val="1"/>
        <cfvo type="num" val="3"/>
        <cfvo type="num" val="5"/>
        <color theme="6" tint="-0.499984740745262"/>
        <color rgb="FFFFFF00"/>
        <color rgb="FFC00000"/>
      </colorScale>
    </cfRule>
  </conditionalFormatting>
  <conditionalFormatting sqref="I12:I15">
    <cfRule type="cellIs" dxfId="190" priority="77" operator="equal">
      <formula>"BAJA"</formula>
    </cfRule>
  </conditionalFormatting>
  <conditionalFormatting sqref="I12:I15">
    <cfRule type="cellIs" dxfId="189" priority="74" operator="equal">
      <formula>"EXTREMA"</formula>
    </cfRule>
    <cfRule type="cellIs" dxfId="188" priority="75" operator="equal">
      <formula>"ALTA"</formula>
    </cfRule>
    <cfRule type="cellIs" dxfId="187" priority="76" operator="equal">
      <formula>"MODERADA"</formula>
    </cfRule>
  </conditionalFormatting>
  <conditionalFormatting sqref="G12:G15">
    <cfRule type="colorScale" priority="73">
      <colorScale>
        <cfvo type="num" val="1"/>
        <cfvo type="num" val="3"/>
        <cfvo type="num" val="5"/>
        <color theme="6" tint="-0.499984740745262"/>
        <color rgb="FFFFFF00"/>
        <color rgb="FFC00000"/>
      </colorScale>
    </cfRule>
  </conditionalFormatting>
  <conditionalFormatting sqref="I12:I15">
    <cfRule type="cellIs" dxfId="186" priority="72" operator="equal">
      <formula>"BAJA"</formula>
    </cfRule>
  </conditionalFormatting>
  <conditionalFormatting sqref="I12:I15">
    <cfRule type="cellIs" dxfId="185" priority="69" operator="equal">
      <formula>"EXTREMA"</formula>
    </cfRule>
    <cfRule type="cellIs" dxfId="184" priority="70" operator="equal">
      <formula>"ALTA"</formula>
    </cfRule>
    <cfRule type="cellIs" dxfId="183" priority="71" operator="equal">
      <formula>"MODERADA"</formula>
    </cfRule>
  </conditionalFormatting>
  <conditionalFormatting sqref="G12:G15">
    <cfRule type="colorScale" priority="68">
      <colorScale>
        <cfvo type="num" val="1"/>
        <cfvo type="num" val="3"/>
        <cfvo type="num" val="5"/>
        <color theme="6" tint="-0.499984740745262"/>
        <color rgb="FFFFFF00"/>
        <color rgb="FFC00000"/>
      </colorScale>
    </cfRule>
  </conditionalFormatting>
  <conditionalFormatting sqref="I12:I15">
    <cfRule type="cellIs" dxfId="182" priority="67" operator="equal">
      <formula>"BAJA"</formula>
    </cfRule>
  </conditionalFormatting>
  <conditionalFormatting sqref="I12:I15">
    <cfRule type="cellIs" dxfId="181" priority="64" operator="equal">
      <formula>"EXTREMA"</formula>
    </cfRule>
    <cfRule type="cellIs" dxfId="180" priority="65" operator="equal">
      <formula>"ALTA"</formula>
    </cfRule>
    <cfRule type="cellIs" dxfId="179" priority="66" operator="equal">
      <formula>"MODERADA"</formula>
    </cfRule>
  </conditionalFormatting>
  <conditionalFormatting sqref="G12:G15">
    <cfRule type="colorScale" priority="63">
      <colorScale>
        <cfvo type="num" val="1"/>
        <cfvo type="num" val="3"/>
        <cfvo type="num" val="5"/>
        <color theme="6" tint="-0.499984740745262"/>
        <color rgb="FFFFFF00"/>
        <color rgb="FFC00000"/>
      </colorScale>
    </cfRule>
  </conditionalFormatting>
  <conditionalFormatting sqref="I12:I15">
    <cfRule type="cellIs" dxfId="178" priority="62" operator="equal">
      <formula>"BAJA"</formula>
    </cfRule>
  </conditionalFormatting>
  <conditionalFormatting sqref="I12:I15">
    <cfRule type="cellIs" dxfId="177" priority="59" operator="equal">
      <formula>"EXTREMA"</formula>
    </cfRule>
    <cfRule type="cellIs" dxfId="176" priority="60" operator="equal">
      <formula>"ALTA"</formula>
    </cfRule>
    <cfRule type="cellIs" dxfId="175" priority="61" operator="equal">
      <formula>"MODERADA"</formula>
    </cfRule>
  </conditionalFormatting>
  <conditionalFormatting sqref="G12:G15">
    <cfRule type="colorScale" priority="58">
      <colorScale>
        <cfvo type="num" val="1"/>
        <cfvo type="num" val="3"/>
        <cfvo type="num" val="5"/>
        <color theme="6" tint="-0.499984740745262"/>
        <color rgb="FFFFFF00"/>
        <color rgb="FFC00000"/>
      </colorScale>
    </cfRule>
  </conditionalFormatting>
  <conditionalFormatting sqref="I12:I15">
    <cfRule type="cellIs" dxfId="174" priority="57" operator="equal">
      <formula>"BAJA"</formula>
    </cfRule>
  </conditionalFormatting>
  <conditionalFormatting sqref="I12:I15">
    <cfRule type="cellIs" dxfId="173" priority="54" operator="equal">
      <formula>"EXTREMA"</formula>
    </cfRule>
    <cfRule type="cellIs" dxfId="172" priority="55" operator="equal">
      <formula>"ALTA"</formula>
    </cfRule>
    <cfRule type="cellIs" dxfId="171" priority="56" operator="equal">
      <formula>"MODERADA"</formula>
    </cfRule>
  </conditionalFormatting>
  <conditionalFormatting sqref="G12:G15">
    <cfRule type="colorScale" priority="53">
      <colorScale>
        <cfvo type="num" val="1"/>
        <cfvo type="num" val="3"/>
        <cfvo type="num" val="5"/>
        <color theme="6" tint="-0.499984740745262"/>
        <color rgb="FFFFFF00"/>
        <color rgb="FFC00000"/>
      </colorScale>
    </cfRule>
  </conditionalFormatting>
  <conditionalFormatting sqref="I12:I15">
    <cfRule type="cellIs" dxfId="170" priority="52" operator="equal">
      <formula>"BAJA"</formula>
    </cfRule>
  </conditionalFormatting>
  <conditionalFormatting sqref="I12:I15">
    <cfRule type="cellIs" dxfId="169" priority="49" operator="equal">
      <formula>"EXTREMA"</formula>
    </cfRule>
    <cfRule type="cellIs" dxfId="168" priority="50" operator="equal">
      <formula>"ALTA"</formula>
    </cfRule>
    <cfRule type="cellIs" dxfId="167" priority="51" operator="equal">
      <formula>"MODERADA"</formula>
    </cfRule>
  </conditionalFormatting>
  <conditionalFormatting sqref="P12:P15">
    <cfRule type="cellIs" dxfId="166" priority="48" operator="equal">
      <formula>"BAJA"</formula>
    </cfRule>
  </conditionalFormatting>
  <conditionalFormatting sqref="P12:P15">
    <cfRule type="cellIs" dxfId="165" priority="45" operator="equal">
      <formula>"EXTREMA"</formula>
    </cfRule>
    <cfRule type="cellIs" dxfId="164" priority="46" operator="equal">
      <formula>"ALTA"</formula>
    </cfRule>
    <cfRule type="cellIs" dxfId="163" priority="47" operator="equal">
      <formula>"MODERADA"</formula>
    </cfRule>
  </conditionalFormatting>
  <conditionalFormatting sqref="N12:N15">
    <cfRule type="colorScale" priority="44">
      <colorScale>
        <cfvo type="num" val="1"/>
        <cfvo type="num" val="3"/>
        <cfvo type="num" val="5"/>
        <color theme="6" tint="-0.499984740745262"/>
        <color rgb="FFFFFF00"/>
        <color rgb="FFC00000"/>
      </colorScale>
    </cfRule>
  </conditionalFormatting>
  <conditionalFormatting sqref="P12:P15">
    <cfRule type="cellIs" dxfId="162" priority="43" operator="equal">
      <formula>"BAJA"</formula>
    </cfRule>
  </conditionalFormatting>
  <conditionalFormatting sqref="P12:P15">
    <cfRule type="cellIs" dxfId="161" priority="40" operator="equal">
      <formula>"EXTREMA"</formula>
    </cfRule>
    <cfRule type="cellIs" dxfId="160" priority="41" operator="equal">
      <formula>"ALTA"</formula>
    </cfRule>
    <cfRule type="cellIs" dxfId="159" priority="42" operator="equal">
      <formula>"MODERADA"</formula>
    </cfRule>
  </conditionalFormatting>
  <conditionalFormatting sqref="N12:N15">
    <cfRule type="colorScale" priority="39">
      <colorScale>
        <cfvo type="num" val="1"/>
        <cfvo type="num" val="3"/>
        <cfvo type="num" val="5"/>
        <color theme="6" tint="-0.499984740745262"/>
        <color rgb="FFFFFF00"/>
        <color rgb="FFC00000"/>
      </colorScale>
    </cfRule>
  </conditionalFormatting>
  <conditionalFormatting sqref="P12:P15">
    <cfRule type="cellIs" dxfId="158" priority="38" operator="equal">
      <formula>"BAJA"</formula>
    </cfRule>
  </conditionalFormatting>
  <conditionalFormatting sqref="P12:P15">
    <cfRule type="cellIs" dxfId="157" priority="35" operator="equal">
      <formula>"EXTREMA"</formula>
    </cfRule>
    <cfRule type="cellIs" dxfId="156" priority="36" operator="equal">
      <formula>"ALTA"</formula>
    </cfRule>
    <cfRule type="cellIs" dxfId="155" priority="37" operator="equal">
      <formula>"MODERADA"</formula>
    </cfRule>
  </conditionalFormatting>
  <conditionalFormatting sqref="N12:N15">
    <cfRule type="colorScale" priority="34">
      <colorScale>
        <cfvo type="num" val="1"/>
        <cfvo type="num" val="3"/>
        <cfvo type="num" val="5"/>
        <color theme="6" tint="-0.499984740745262"/>
        <color rgb="FFFFFF00"/>
        <color rgb="FFC00000"/>
      </colorScale>
    </cfRule>
  </conditionalFormatting>
  <conditionalFormatting sqref="P12:P15">
    <cfRule type="cellIs" dxfId="154" priority="33" operator="equal">
      <formula>"BAJA"</formula>
    </cfRule>
  </conditionalFormatting>
  <conditionalFormatting sqref="P12:P15">
    <cfRule type="cellIs" dxfId="153" priority="30" operator="equal">
      <formula>"EXTREMA"</formula>
    </cfRule>
    <cfRule type="cellIs" dxfId="152" priority="31" operator="equal">
      <formula>"ALTA"</formula>
    </cfRule>
    <cfRule type="cellIs" dxfId="151" priority="32" operator="equal">
      <formula>"MODERADA"</formula>
    </cfRule>
  </conditionalFormatting>
  <conditionalFormatting sqref="N12:N15">
    <cfRule type="colorScale" priority="29">
      <colorScale>
        <cfvo type="num" val="1"/>
        <cfvo type="num" val="3"/>
        <cfvo type="num" val="5"/>
        <color theme="6" tint="-0.499984740745262"/>
        <color rgb="FFFFFF00"/>
        <color rgb="FFC00000"/>
      </colorScale>
    </cfRule>
  </conditionalFormatting>
  <conditionalFormatting sqref="P12:P15">
    <cfRule type="cellIs" dxfId="150" priority="28" operator="equal">
      <formula>"BAJA"</formula>
    </cfRule>
  </conditionalFormatting>
  <conditionalFormatting sqref="P12:P15">
    <cfRule type="cellIs" dxfId="149" priority="25" operator="equal">
      <formula>"EXTREMA"</formula>
    </cfRule>
    <cfRule type="cellIs" dxfId="148" priority="26" operator="equal">
      <formula>"ALTA"</formula>
    </cfRule>
    <cfRule type="cellIs" dxfId="147" priority="27" operator="equal">
      <formula>"MODERADA"</formula>
    </cfRule>
  </conditionalFormatting>
  <conditionalFormatting sqref="N12:N15">
    <cfRule type="colorScale" priority="24">
      <colorScale>
        <cfvo type="num" val="1"/>
        <cfvo type="num" val="3"/>
        <cfvo type="num" val="5"/>
        <color theme="6" tint="-0.499984740745262"/>
        <color rgb="FFFFFF00"/>
        <color rgb="FFC00000"/>
      </colorScale>
    </cfRule>
  </conditionalFormatting>
  <conditionalFormatting sqref="P12:P15">
    <cfRule type="cellIs" dxfId="146" priority="23" operator="equal">
      <formula>"BAJA"</formula>
    </cfRule>
  </conditionalFormatting>
  <conditionalFormatting sqref="P12:P15">
    <cfRule type="cellIs" dxfId="145" priority="20" operator="equal">
      <formula>"EXTREMA"</formula>
    </cfRule>
    <cfRule type="cellIs" dxfId="144" priority="21" operator="equal">
      <formula>"ALTA"</formula>
    </cfRule>
    <cfRule type="cellIs" dxfId="143" priority="22" operator="equal">
      <formula>"MODERADA"</formula>
    </cfRule>
  </conditionalFormatting>
  <conditionalFormatting sqref="N12:N15">
    <cfRule type="colorScale" priority="19">
      <colorScale>
        <cfvo type="num" val="1"/>
        <cfvo type="num" val="3"/>
        <cfvo type="num" val="5"/>
        <color theme="6" tint="-0.499984740745262"/>
        <color rgb="FFFFFF00"/>
        <color rgb="FFC00000"/>
      </colorScale>
    </cfRule>
  </conditionalFormatting>
  <conditionalFormatting sqref="P12:P15">
    <cfRule type="cellIs" dxfId="142" priority="18" operator="equal">
      <formula>"BAJA"</formula>
    </cfRule>
  </conditionalFormatting>
  <conditionalFormatting sqref="P12:P15">
    <cfRule type="cellIs" dxfId="141" priority="15" operator="equal">
      <formula>"EXTREMA"</formula>
    </cfRule>
    <cfRule type="cellIs" dxfId="140" priority="16" operator="equal">
      <formula>"ALTA"</formula>
    </cfRule>
    <cfRule type="cellIs" dxfId="139" priority="17" operator="equal">
      <formula>"MODERADA"</formula>
    </cfRule>
  </conditionalFormatting>
  <conditionalFormatting sqref="I9:I10">
    <cfRule type="cellIs" dxfId="138" priority="11" operator="equal">
      <formula>"EXTREMA"</formula>
    </cfRule>
    <cfRule type="cellIs" dxfId="137" priority="12" operator="equal">
      <formula>"ALTA"</formula>
    </cfRule>
    <cfRule type="cellIs" dxfId="136" priority="13" operator="equal">
      <formula>"MODERADA"</formula>
    </cfRule>
    <cfRule type="cellIs" dxfId="135" priority="14" operator="equal">
      <formula>"BAJA"</formula>
    </cfRule>
  </conditionalFormatting>
  <conditionalFormatting sqref="P9:P10">
    <cfRule type="cellIs" dxfId="134" priority="7" operator="equal">
      <formula>"EXTREMA"</formula>
    </cfRule>
    <cfRule type="cellIs" dxfId="133" priority="8" operator="equal">
      <formula>"ALTA"</formula>
    </cfRule>
    <cfRule type="cellIs" dxfId="132" priority="9" operator="equal">
      <formula>"MODERADA"</formula>
    </cfRule>
    <cfRule type="cellIs" dxfId="131" priority="10" operator="equal">
      <formula>"BAJA"</formula>
    </cfRule>
  </conditionalFormatting>
  <conditionalFormatting sqref="N9:O10">
    <cfRule type="colorScale" priority="6">
      <colorScale>
        <cfvo type="num" val="1"/>
        <cfvo type="num" val="3"/>
        <cfvo type="num" val="5"/>
        <color theme="6" tint="-0.499984740745262"/>
        <color rgb="FFFFFF00"/>
        <color rgb="FFC00000"/>
      </colorScale>
    </cfRule>
  </conditionalFormatting>
  <conditionalFormatting sqref="I7:I8 P7:P8">
    <cfRule type="cellIs" dxfId="130" priority="5" operator="equal">
      <formula>"BAJA"</formula>
    </cfRule>
  </conditionalFormatting>
  <conditionalFormatting sqref="I7:I8 P7:P8">
    <cfRule type="cellIs" dxfId="129" priority="2" operator="equal">
      <formula>"EXTREMA"</formula>
    </cfRule>
    <cfRule type="cellIs" dxfId="128" priority="3" operator="equal">
      <formula>"ALTA"</formula>
    </cfRule>
    <cfRule type="cellIs" dxfId="127"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23622047244094491" top="0.78740157480314965" bottom="0.35433070866141736" header="0.31496062992125984" footer="0.31496062992125984"/>
  <pageSetup paperSize="5" scale="47"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F9:F10</xm:sqref>
        </x14:dataValidation>
        <x14:dataValidation type="list" showInputMessage="1" showErrorMessage="1">
          <x14:formula1>
            <xm:f>Listas!$C$4:$C$7</xm:f>
          </x14:formula1>
          <xm:sqref>K9:K10</xm:sqref>
        </x14:dataValidation>
      </x14:dataValidations>
    </ext>
  </extLst>
</worksheet>
</file>

<file path=xl/worksheets/sheet12.xml><?xml version="1.0" encoding="utf-8"?>
<worksheet xmlns="http://schemas.openxmlformats.org/spreadsheetml/2006/main" xmlns:r="http://schemas.openxmlformats.org/officeDocument/2006/relationships">
  <sheetPr>
    <tabColor theme="0" tint="-0.14999847407452621"/>
    <pageSetUpPr autoPageBreaks="0" fitToPage="1"/>
  </sheetPr>
  <dimension ref="A1:Z55"/>
  <sheetViews>
    <sheetView zoomScale="70" zoomScaleNormal="70" workbookViewId="0">
      <selection sqref="A1:XFD1048576"/>
    </sheetView>
  </sheetViews>
  <sheetFormatPr baseColWidth="10" defaultColWidth="11.42578125" defaultRowHeight="12"/>
  <cols>
    <col min="1" max="1" width="4.7109375" style="376" customWidth="1"/>
    <col min="2" max="3" width="21.7109375" style="376" customWidth="1"/>
    <col min="4" max="4" width="21.7109375" style="376" hidden="1" customWidth="1"/>
    <col min="5" max="5" width="23"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19.5703125" style="376" customWidth="1"/>
    <col min="21" max="21" width="16.7109375" style="376" customWidth="1"/>
    <col min="22" max="22" width="16.7109375" style="382" customWidth="1"/>
    <col min="23" max="23" width="22.140625" style="382" hidden="1" customWidth="1"/>
    <col min="24" max="24" width="44.42578125" style="376" hidden="1" customWidth="1"/>
    <col min="25" max="25" width="22.140625" style="382" customWidth="1"/>
    <col min="26" max="26" width="44.4257812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59</v>
      </c>
      <c r="G4" s="386"/>
      <c r="H4" s="386"/>
      <c r="I4" s="386"/>
      <c r="J4" s="386"/>
      <c r="K4" s="386"/>
      <c r="L4" s="386"/>
      <c r="M4" s="386"/>
      <c r="N4" s="386"/>
      <c r="O4" s="386"/>
      <c r="P4" s="386"/>
      <c r="Q4" s="386"/>
      <c r="R4" s="385" t="s">
        <v>26</v>
      </c>
      <c r="S4" s="385"/>
      <c r="T4" s="386">
        <v>2018</v>
      </c>
      <c r="U4" s="386"/>
      <c r="V4" s="386"/>
      <c r="W4" s="387"/>
      <c r="Y4" s="387"/>
    </row>
    <row r="5" spans="1:26" s="384" customFormat="1" ht="24" customHeight="1">
      <c r="A5" s="383"/>
      <c r="D5" s="385" t="s">
        <v>1</v>
      </c>
      <c r="E5" s="385"/>
      <c r="F5" s="388"/>
      <c r="G5" s="388"/>
      <c r="H5" s="388"/>
      <c r="I5" s="388"/>
      <c r="J5" s="388"/>
      <c r="K5" s="388"/>
      <c r="L5" s="388"/>
      <c r="M5" s="388"/>
      <c r="N5" s="388"/>
      <c r="O5" s="388"/>
      <c r="P5" s="388"/>
      <c r="Q5" s="388"/>
      <c r="R5" s="388"/>
      <c r="S5" s="388"/>
      <c r="T5" s="388"/>
      <c r="U5" s="388"/>
      <c r="V5" s="388"/>
      <c r="W5" s="389"/>
      <c r="Y5" s="389"/>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4" t="s">
        <v>4</v>
      </c>
      <c r="E7" s="394" t="s">
        <v>5</v>
      </c>
      <c r="F7" s="395" t="s">
        <v>29</v>
      </c>
      <c r="G7" s="394" t="s">
        <v>279</v>
      </c>
      <c r="H7" s="394"/>
      <c r="I7" s="396" t="s">
        <v>25</v>
      </c>
      <c r="J7" s="397" t="s">
        <v>12</v>
      </c>
      <c r="K7" s="398" t="s">
        <v>36</v>
      </c>
      <c r="L7" s="399"/>
      <c r="M7" s="400" t="s">
        <v>237</v>
      </c>
      <c r="N7" s="394" t="s">
        <v>280</v>
      </c>
      <c r="O7" s="394"/>
      <c r="P7" s="396" t="s">
        <v>25</v>
      </c>
      <c r="Q7" s="395" t="s">
        <v>11</v>
      </c>
      <c r="R7" s="394" t="s">
        <v>8</v>
      </c>
      <c r="S7" s="401" t="s">
        <v>18</v>
      </c>
      <c r="T7" s="394" t="s">
        <v>322</v>
      </c>
      <c r="U7" s="397" t="s">
        <v>281</v>
      </c>
      <c r="V7" s="394" t="s">
        <v>10</v>
      </c>
      <c r="W7" s="402" t="s">
        <v>617</v>
      </c>
      <c r="X7" s="403"/>
      <c r="Y7" s="402" t="s">
        <v>675</v>
      </c>
      <c r="Z7" s="403"/>
    </row>
    <row r="8" spans="1:26" s="404" customFormat="1" ht="90" customHeight="1">
      <c r="A8" s="393"/>
      <c r="B8" s="394"/>
      <c r="C8" s="394"/>
      <c r="D8" s="394"/>
      <c r="E8" s="394"/>
      <c r="F8" s="395"/>
      <c r="G8" s="406" t="s">
        <v>6</v>
      </c>
      <c r="H8" s="406" t="s">
        <v>7</v>
      </c>
      <c r="I8" s="407"/>
      <c r="J8" s="408"/>
      <c r="K8" s="409" t="s">
        <v>301</v>
      </c>
      <c r="L8" s="410" t="s">
        <v>302</v>
      </c>
      <c r="M8" s="411"/>
      <c r="N8" s="412" t="s">
        <v>6</v>
      </c>
      <c r="O8" s="413" t="s">
        <v>7</v>
      </c>
      <c r="P8" s="407"/>
      <c r="Q8" s="395"/>
      <c r="R8" s="394"/>
      <c r="S8" s="401"/>
      <c r="T8" s="394"/>
      <c r="U8" s="408"/>
      <c r="V8" s="394"/>
      <c r="W8" s="414" t="s">
        <v>624</v>
      </c>
      <c r="X8" s="414" t="s">
        <v>230</v>
      </c>
      <c r="Y8" s="414" t="s">
        <v>624</v>
      </c>
      <c r="Z8" s="414" t="s">
        <v>230</v>
      </c>
    </row>
    <row r="9" spans="1:26" s="384" customFormat="1" ht="111" customHeight="1">
      <c r="A9" s="415">
        <v>1</v>
      </c>
      <c r="B9" s="416" t="s">
        <v>531</v>
      </c>
      <c r="C9" s="417" t="s">
        <v>530</v>
      </c>
      <c r="D9" s="416"/>
      <c r="E9" s="416" t="s">
        <v>532</v>
      </c>
      <c r="F9" s="418" t="s">
        <v>33</v>
      </c>
      <c r="G9" s="416">
        <v>3</v>
      </c>
      <c r="H9" s="416">
        <v>2</v>
      </c>
      <c r="I9" s="419" t="str">
        <f>INDEX(Listas!$L$4:$P$8,G9,H9)</f>
        <v>MODERADA</v>
      </c>
      <c r="J9" s="420" t="s">
        <v>533</v>
      </c>
      <c r="K9" s="421" t="s">
        <v>300</v>
      </c>
      <c r="L9" s="421" t="str">
        <f>IF('Evaluación de Controles'!F42="X","Probabilidad",IF('Evaluación de Controles'!H42="X","Impacto",))</f>
        <v>Probabilidad</v>
      </c>
      <c r="M9" s="416">
        <f>'Evaluación de Controles'!X42</f>
        <v>60</v>
      </c>
      <c r="N9" s="416">
        <f>IF('Evaluación de Controles'!F42="X",IF(M9&gt;75,IF(G9&gt;2,G9-2,IF(G9&gt;1,G9-1,G9)),IF(M9&gt;50,IF(G9&gt;1,G9-1,G9),G9)),G9)</f>
        <v>2</v>
      </c>
      <c r="O9" s="416">
        <f>IF('Evaluación de Controles'!H42="X",IF(M9&gt;75,IF(H9&gt;2,H9-2,IF(H9&gt;1,H9-1,H9)),IF(M9&gt;50,IF(H9&gt;1,H9-1,H9),H9)),H9)</f>
        <v>2</v>
      </c>
      <c r="P9" s="419" t="str">
        <f>INDEX(Listas!$L$4:$P$8,N9,O9)</f>
        <v>BAJA</v>
      </c>
      <c r="Q9" s="421" t="s">
        <v>342</v>
      </c>
      <c r="R9" s="422" t="s">
        <v>534</v>
      </c>
      <c r="S9" s="418" t="s">
        <v>66</v>
      </c>
      <c r="T9" s="416" t="s">
        <v>65</v>
      </c>
      <c r="U9" s="416" t="s">
        <v>535</v>
      </c>
      <c r="V9" s="416" t="s">
        <v>536</v>
      </c>
      <c r="W9" s="444">
        <v>1</v>
      </c>
      <c r="X9" s="424" t="s">
        <v>625</v>
      </c>
      <c r="Y9" s="444">
        <v>1</v>
      </c>
      <c r="Z9" s="424" t="s">
        <v>625</v>
      </c>
    </row>
    <row r="10" spans="1:26" s="384" customFormat="1" ht="155.25" customHeight="1">
      <c r="A10" s="415">
        <v>2</v>
      </c>
      <c r="B10" s="416" t="s">
        <v>101</v>
      </c>
      <c r="C10" s="417" t="s">
        <v>537</v>
      </c>
      <c r="D10" s="416"/>
      <c r="E10" s="416" t="s">
        <v>61</v>
      </c>
      <c r="F10" s="418" t="s">
        <v>28</v>
      </c>
      <c r="G10" s="416">
        <v>2</v>
      </c>
      <c r="H10" s="416">
        <v>3</v>
      </c>
      <c r="I10" s="419" t="str">
        <f>INDEX(Listas!$L$4:$P$8,G10,H10)</f>
        <v>MODERADA</v>
      </c>
      <c r="J10" s="420" t="s">
        <v>538</v>
      </c>
      <c r="K10" s="421" t="s">
        <v>300</v>
      </c>
      <c r="L10" s="421" t="str">
        <f>IF('Evaluación de Controles'!F43="X","Probabilidad",IF('Evaluación de Controles'!H43="X","Impacto",))</f>
        <v>Probabilidad</v>
      </c>
      <c r="M10" s="416">
        <f>'Evaluación de Controles'!X43</f>
        <v>70</v>
      </c>
      <c r="N10" s="416">
        <f>IF('Evaluación de Controles'!F43="X",IF(M10&gt;75,IF(G10&gt;2,G10-2,IF(G10&gt;1,G10-1,G10)),IF(M10&gt;50,IF(G10&gt;1,G10-1,G10),G10)),G10)</f>
        <v>1</v>
      </c>
      <c r="O10" s="416">
        <f>IF('Evaluación de Controles'!H43="X",IF(M10&gt;75,IF(H10&gt;2,H10-2,IF(H10&gt;1,H10-1,H10)),IF(M10&gt;50,IF(H10&gt;1,H10-1,H10),H10)),H10)</f>
        <v>3</v>
      </c>
      <c r="P10" s="419" t="str">
        <f>INDEX(Listas!$L$4:$P$8,N10,O10)</f>
        <v>MODERADA</v>
      </c>
      <c r="Q10" s="421" t="s">
        <v>343</v>
      </c>
      <c r="R10" s="422" t="s">
        <v>539</v>
      </c>
      <c r="S10" s="418" t="s">
        <v>66</v>
      </c>
      <c r="T10" s="416" t="s">
        <v>540</v>
      </c>
      <c r="U10" s="416" t="s">
        <v>541</v>
      </c>
      <c r="V10" s="416" t="s">
        <v>626</v>
      </c>
      <c r="W10" s="444">
        <f>1310/1310</f>
        <v>1</v>
      </c>
      <c r="X10" s="424" t="s">
        <v>629</v>
      </c>
      <c r="Y10" s="444">
        <f>1310/1310</f>
        <v>1</v>
      </c>
      <c r="Z10" s="445" t="s">
        <v>684</v>
      </c>
    </row>
    <row r="11" spans="1:26" s="384" customFormat="1" ht="123.75" customHeight="1">
      <c r="A11" s="415">
        <v>3</v>
      </c>
      <c r="B11" s="416" t="s">
        <v>102</v>
      </c>
      <c r="C11" s="417" t="s">
        <v>60</v>
      </c>
      <c r="D11" s="416"/>
      <c r="E11" s="416" t="s">
        <v>62</v>
      </c>
      <c r="F11" s="418" t="s">
        <v>94</v>
      </c>
      <c r="G11" s="416">
        <v>3</v>
      </c>
      <c r="H11" s="416">
        <v>2</v>
      </c>
      <c r="I11" s="419" t="str">
        <f>INDEX(Listas!$L$4:$P$8,G11,H11)</f>
        <v>MODERADA</v>
      </c>
      <c r="J11" s="420" t="s">
        <v>63</v>
      </c>
      <c r="K11" s="421" t="s">
        <v>300</v>
      </c>
      <c r="L11" s="421" t="str">
        <f>IF('Evaluación de Controles'!F44="X","Probabilidad",IF('Evaluación de Controles'!H44="X","Impacto",))</f>
        <v>Probabilidad</v>
      </c>
      <c r="M11" s="416">
        <f>'Evaluación de Controles'!X44</f>
        <v>70</v>
      </c>
      <c r="N11" s="416">
        <f>IF('Evaluación de Controles'!F44="X",IF(M11&gt;75,IF(G11&gt;2,G11-2,IF(G11&gt;1,G11-1,G11)),IF(M11&gt;50,IF(G11&gt;1,G11-1,G11),G11)),G11)</f>
        <v>2</v>
      </c>
      <c r="O11" s="416">
        <f>IF('Evaluación de Controles'!H44="X",IF(M11&gt;75,IF(H11&gt;2,H11-2,IF(H11&gt;1,H11-1,H11)),IF(M11&gt;50,IF(H11&gt;1,H11-1,H11),H11)),H11)</f>
        <v>2</v>
      </c>
      <c r="P11" s="419" t="str">
        <f>INDEX(Listas!$L$4:$P$8,N11,O11)</f>
        <v>BAJA</v>
      </c>
      <c r="Q11" s="421" t="s">
        <v>342</v>
      </c>
      <c r="R11" s="422" t="s">
        <v>64</v>
      </c>
      <c r="S11" s="418" t="s">
        <v>23</v>
      </c>
      <c r="T11" s="416" t="s">
        <v>65</v>
      </c>
      <c r="U11" s="422" t="s">
        <v>535</v>
      </c>
      <c r="V11" s="416" t="s">
        <v>627</v>
      </c>
      <c r="W11" s="444">
        <f>22/22</f>
        <v>1</v>
      </c>
      <c r="X11" s="424" t="s">
        <v>628</v>
      </c>
      <c r="Y11" s="444">
        <f>22/22</f>
        <v>1</v>
      </c>
      <c r="Z11" s="424" t="s">
        <v>685</v>
      </c>
    </row>
    <row r="12" spans="1:26" s="384" customFormat="1" ht="151.5" customHeight="1">
      <c r="A12" s="415">
        <v>4</v>
      </c>
      <c r="B12" s="416" t="s">
        <v>542</v>
      </c>
      <c r="C12" s="417" t="s">
        <v>543</v>
      </c>
      <c r="D12" s="416"/>
      <c r="E12" s="416" t="s">
        <v>544</v>
      </c>
      <c r="F12" s="418" t="s">
        <v>16</v>
      </c>
      <c r="G12" s="416">
        <v>1</v>
      </c>
      <c r="H12" s="416">
        <v>2</v>
      </c>
      <c r="I12" s="419" t="str">
        <f>INDEX(Listas!$L$4:$P$8,G12,H12)</f>
        <v>BAJA</v>
      </c>
      <c r="J12" s="420" t="s">
        <v>545</v>
      </c>
      <c r="K12" s="421" t="s">
        <v>300</v>
      </c>
      <c r="L12" s="421" t="str">
        <f>IF('Evaluación de Controles'!F45="X","Probabilidad",IF('Evaluación de Controles'!H45="X","Impacto",))</f>
        <v>Probabilidad</v>
      </c>
      <c r="M12" s="416">
        <f>'Evaluación de Controles'!X45</f>
        <v>70</v>
      </c>
      <c r="N12" s="416">
        <f>IF('Evaluación de Controles'!F45="X",IF(M12&gt;75,IF(G12&gt;2,G12-2,IF(G12&gt;1,G12-1,G12)),IF(M12&gt;50,IF(G12&gt;1,G12-1,G12),G12)),G12)</f>
        <v>1</v>
      </c>
      <c r="O12" s="416">
        <f>IF('Evaluación de Controles'!H45="X",IF(M12&gt;75,IF(H12&gt;2,H12-2,IF(H12&gt;1,H12-1,H12)),IF(M12&gt;50,IF(H12&gt;1,H12-1,H12),H12)),H12)</f>
        <v>2</v>
      </c>
      <c r="P12" s="419" t="str">
        <f>INDEX(Listas!$L$4:$P$8,N12,O12)</f>
        <v>BAJA</v>
      </c>
      <c r="Q12" s="421" t="s">
        <v>342</v>
      </c>
      <c r="R12" s="422" t="s">
        <v>546</v>
      </c>
      <c r="S12" s="418" t="s">
        <v>547</v>
      </c>
      <c r="T12" s="416" t="s">
        <v>65</v>
      </c>
      <c r="U12" s="422" t="s">
        <v>548</v>
      </c>
      <c r="V12" s="416" t="s">
        <v>630</v>
      </c>
      <c r="W12" s="444">
        <v>1</v>
      </c>
      <c r="X12" s="424" t="s">
        <v>631</v>
      </c>
      <c r="Y12" s="444">
        <v>1</v>
      </c>
      <c r="Z12" s="424" t="s">
        <v>631</v>
      </c>
    </row>
    <row r="13" spans="1:26" ht="15">
      <c r="B13" s="429"/>
      <c r="C13" s="430"/>
      <c r="D13" s="431"/>
      <c r="E13" s="432"/>
      <c r="F13" s="432"/>
      <c r="G13" s="432"/>
      <c r="H13" s="432"/>
      <c r="I13" s="433"/>
      <c r="J13" s="434"/>
      <c r="K13" s="434"/>
      <c r="L13" s="432"/>
      <c r="M13" s="435"/>
    </row>
    <row r="14" spans="1:26">
      <c r="B14" s="436"/>
      <c r="C14" s="436"/>
      <c r="D14" s="436"/>
      <c r="E14" s="436"/>
      <c r="F14" s="436"/>
      <c r="G14" s="437" t="s">
        <v>117</v>
      </c>
      <c r="H14" s="437"/>
      <c r="I14" s="438">
        <f>COUNTIF(I9:I12,"BAJA")</f>
        <v>1</v>
      </c>
      <c r="J14" s="434"/>
      <c r="K14" s="434"/>
      <c r="L14" s="432"/>
      <c r="M14" s="435"/>
      <c r="N14" s="437" t="s">
        <v>117</v>
      </c>
      <c r="O14" s="437"/>
      <c r="P14" s="438">
        <f>COUNTIF(P9:P12,"BAJA")</f>
        <v>3</v>
      </c>
      <c r="W14" s="376"/>
      <c r="Y14" s="376"/>
    </row>
    <row r="15" spans="1:26">
      <c r="B15" s="439"/>
      <c r="C15" s="439"/>
      <c r="D15" s="439"/>
      <c r="E15" s="439"/>
      <c r="F15" s="439"/>
      <c r="G15" s="437" t="s">
        <v>119</v>
      </c>
      <c r="H15" s="437"/>
      <c r="I15" s="438">
        <f>COUNTIF(I9:I12,"MODERADA")</f>
        <v>3</v>
      </c>
      <c r="J15" s="434"/>
      <c r="K15" s="434"/>
      <c r="L15" s="432"/>
      <c r="M15" s="436"/>
      <c r="N15" s="437" t="s">
        <v>119</v>
      </c>
      <c r="O15" s="437"/>
      <c r="P15" s="438">
        <f>COUNTIF(P9:P12,"MODERADA")</f>
        <v>1</v>
      </c>
      <c r="W15" s="376"/>
      <c r="Y15" s="376"/>
    </row>
    <row r="16" spans="1:26">
      <c r="B16" s="440"/>
      <c r="D16" s="432"/>
      <c r="E16" s="440"/>
      <c r="F16" s="432"/>
      <c r="G16" s="437" t="s">
        <v>118</v>
      </c>
      <c r="H16" s="437"/>
      <c r="I16" s="438">
        <f>COUNTIF(I9:I12,"ALTA")</f>
        <v>0</v>
      </c>
      <c r="J16" s="434"/>
      <c r="K16" s="434"/>
      <c r="L16" s="432"/>
      <c r="M16" s="432"/>
      <c r="N16" s="437" t="s">
        <v>118</v>
      </c>
      <c r="O16" s="437"/>
      <c r="P16" s="438">
        <f>COUNTIF(P9:P12,"ALTA")</f>
        <v>0</v>
      </c>
      <c r="Q16" s="376"/>
      <c r="V16" s="376"/>
      <c r="W16" s="376"/>
      <c r="Y16" s="376"/>
    </row>
    <row r="17" spans="2:25" ht="15.75">
      <c r="B17" s="441" t="s">
        <v>370</v>
      </c>
      <c r="D17" s="432"/>
      <c r="E17" s="442" t="s">
        <v>371</v>
      </c>
      <c r="F17" s="432"/>
      <c r="G17" s="437" t="s">
        <v>120</v>
      </c>
      <c r="H17" s="437"/>
      <c r="I17" s="438">
        <f>COUNTIF(I9:I12,"EXTREMA")</f>
        <v>0</v>
      </c>
      <c r="J17" s="434"/>
      <c r="K17" s="434"/>
      <c r="L17" s="432"/>
      <c r="M17" s="432"/>
      <c r="N17" s="437" t="s">
        <v>120</v>
      </c>
      <c r="O17" s="437"/>
      <c r="P17" s="438">
        <f>COUNTIF(P9:P12,"EXTREMA")</f>
        <v>0</v>
      </c>
      <c r="Q17" s="376"/>
      <c r="V17" s="376"/>
      <c r="W17" s="376"/>
      <c r="Y17" s="376"/>
    </row>
    <row r="18" spans="2:25">
      <c r="D18" s="432"/>
      <c r="E18" s="432"/>
      <c r="G18" s="432"/>
      <c r="H18" s="432"/>
      <c r="I18" s="433"/>
      <c r="J18" s="434"/>
      <c r="K18" s="434"/>
      <c r="L18" s="432"/>
      <c r="M18" s="432" t="s">
        <v>22</v>
      </c>
      <c r="P18" s="376"/>
      <c r="Q18" s="376"/>
      <c r="V18" s="376"/>
      <c r="W18" s="376"/>
      <c r="Y18" s="376"/>
    </row>
    <row r="19" spans="2:25">
      <c r="D19" s="432"/>
      <c r="E19" s="432"/>
      <c r="G19" s="432"/>
      <c r="H19" s="432"/>
      <c r="I19" s="433"/>
      <c r="J19" s="434"/>
      <c r="K19" s="434"/>
      <c r="L19" s="432"/>
      <c r="M19" s="432"/>
      <c r="P19" s="376"/>
      <c r="Q19" s="376"/>
      <c r="V19" s="376"/>
      <c r="W19" s="376"/>
      <c r="Y19" s="376"/>
    </row>
    <row r="20" spans="2:25">
      <c r="D20" s="432"/>
      <c r="E20" s="432"/>
      <c r="G20" s="432"/>
      <c r="H20" s="432"/>
      <c r="I20" s="433"/>
      <c r="J20" s="434"/>
      <c r="K20" s="434"/>
      <c r="L20" s="432"/>
      <c r="M20" s="432"/>
      <c r="P20" s="376"/>
      <c r="Q20" s="376"/>
      <c r="V20" s="376"/>
      <c r="W20" s="376"/>
      <c r="Y20" s="376"/>
    </row>
    <row r="21" spans="2:25">
      <c r="D21" s="432"/>
      <c r="H21" s="432"/>
      <c r="I21" s="433"/>
      <c r="P21" s="376"/>
      <c r="Q21" s="376"/>
      <c r="V21" s="376"/>
      <c r="W21" s="376"/>
      <c r="Y21" s="376"/>
    </row>
    <row r="22" spans="2:25">
      <c r="D22" s="432"/>
      <c r="F22" s="432"/>
      <c r="H22" s="432"/>
      <c r="I22" s="433"/>
      <c r="P22" s="376"/>
      <c r="Q22" s="376"/>
      <c r="V22" s="376"/>
      <c r="W22" s="376"/>
      <c r="Y22" s="376"/>
    </row>
    <row r="23" spans="2:25">
      <c r="D23" s="432"/>
      <c r="H23" s="432"/>
      <c r="I23" s="433"/>
      <c r="P23" s="376"/>
      <c r="Q23" s="376"/>
      <c r="V23" s="376"/>
      <c r="W23" s="376"/>
      <c r="Y23" s="376"/>
    </row>
    <row r="24" spans="2:25">
      <c r="D24" s="432"/>
      <c r="H24" s="432"/>
      <c r="I24" s="433"/>
      <c r="P24" s="376"/>
      <c r="Q24" s="376"/>
      <c r="V24" s="376"/>
      <c r="W24" s="376"/>
      <c r="Y24" s="376"/>
    </row>
    <row r="25" spans="2:25">
      <c r="D25" s="432"/>
      <c r="H25" s="432"/>
      <c r="I25" s="433"/>
      <c r="P25" s="376"/>
      <c r="Q25" s="376"/>
      <c r="V25" s="376"/>
      <c r="W25" s="376"/>
      <c r="Y25" s="376"/>
    </row>
    <row r="26" spans="2:25">
      <c r="D26" s="432"/>
      <c r="H26" s="432"/>
      <c r="I26" s="433"/>
      <c r="P26" s="376"/>
      <c r="Q26" s="376"/>
      <c r="V26" s="376"/>
      <c r="W26" s="376"/>
      <c r="Y26" s="376"/>
    </row>
    <row r="27" spans="2:25">
      <c r="D27" s="432"/>
      <c r="H27" s="432"/>
      <c r="I27" s="433"/>
      <c r="P27" s="376"/>
      <c r="Q27" s="376"/>
      <c r="V27" s="376"/>
      <c r="W27" s="376"/>
      <c r="Y27" s="376"/>
    </row>
    <row r="28" spans="2:25">
      <c r="D28" s="432"/>
      <c r="H28" s="432"/>
      <c r="I28" s="433"/>
      <c r="P28" s="376"/>
      <c r="Q28" s="376"/>
      <c r="V28" s="376"/>
      <c r="W28" s="376"/>
      <c r="Y28" s="376"/>
    </row>
    <row r="29" spans="2:25">
      <c r="D29" s="432"/>
      <c r="P29" s="376"/>
      <c r="Q29" s="376"/>
      <c r="V29" s="376"/>
      <c r="W29" s="376"/>
      <c r="Y29" s="376"/>
    </row>
    <row r="30" spans="2:25">
      <c r="D30" s="432"/>
      <c r="P30" s="376"/>
      <c r="Q30" s="376"/>
      <c r="V30" s="376"/>
      <c r="W30" s="376"/>
      <c r="Y30" s="376"/>
    </row>
    <row r="31" spans="2:25">
      <c r="D31" s="432"/>
      <c r="P31" s="376"/>
      <c r="Q31" s="376"/>
      <c r="V31" s="376"/>
      <c r="W31" s="376"/>
      <c r="Y31" s="376"/>
    </row>
    <row r="32" spans="2:25">
      <c r="D32" s="432"/>
      <c r="I32" s="376"/>
      <c r="J32" s="376"/>
      <c r="K32" s="376"/>
      <c r="P32" s="376"/>
      <c r="Q32" s="376"/>
      <c r="V32" s="376"/>
      <c r="W32" s="376"/>
      <c r="Y32" s="376"/>
    </row>
    <row r="33" spans="4:25">
      <c r="D33" s="432"/>
      <c r="I33" s="376"/>
      <c r="J33" s="376"/>
      <c r="K33" s="376"/>
      <c r="P33" s="376"/>
      <c r="Q33" s="376"/>
      <c r="V33" s="376"/>
      <c r="W33" s="376"/>
      <c r="Y33" s="376"/>
    </row>
    <row r="34" spans="4:25">
      <c r="D34" s="432"/>
      <c r="I34" s="376"/>
      <c r="J34" s="376"/>
      <c r="K34" s="376"/>
      <c r="P34" s="376"/>
      <c r="Q34" s="376"/>
      <c r="V34" s="376"/>
      <c r="W34" s="376"/>
      <c r="Y34" s="376"/>
    </row>
    <row r="35" spans="4:25">
      <c r="D35" s="432"/>
      <c r="I35" s="376"/>
      <c r="J35" s="376"/>
      <c r="K35" s="376"/>
      <c r="P35" s="376"/>
      <c r="Q35" s="376"/>
      <c r="V35" s="376"/>
      <c r="W35" s="376"/>
      <c r="Y35" s="376"/>
    </row>
    <row r="36" spans="4:25">
      <c r="D36" s="432"/>
      <c r="I36" s="376"/>
      <c r="J36" s="376"/>
      <c r="K36" s="376"/>
      <c r="P36" s="376"/>
      <c r="Q36" s="376"/>
      <c r="V36" s="376"/>
      <c r="W36" s="376"/>
      <c r="Y36" s="376"/>
    </row>
    <row r="37" spans="4:25">
      <c r="D37" s="432"/>
      <c r="I37" s="376"/>
      <c r="J37" s="376"/>
      <c r="K37" s="376"/>
      <c r="P37" s="376"/>
      <c r="Q37" s="376"/>
      <c r="V37" s="376"/>
      <c r="W37" s="376"/>
      <c r="Y37" s="376"/>
    </row>
    <row r="38" spans="4:25">
      <c r="D38" s="432"/>
      <c r="I38" s="376"/>
      <c r="J38" s="376"/>
      <c r="K38" s="376"/>
      <c r="P38" s="376"/>
      <c r="Q38" s="376"/>
      <c r="V38" s="376"/>
      <c r="W38" s="376"/>
      <c r="Y38" s="376"/>
    </row>
    <row r="39" spans="4:25">
      <c r="D39" s="432"/>
      <c r="I39" s="376"/>
      <c r="J39" s="376"/>
      <c r="K39" s="376"/>
      <c r="P39" s="376"/>
      <c r="Q39" s="376"/>
      <c r="V39" s="376"/>
      <c r="W39" s="376"/>
      <c r="Y39" s="376"/>
    </row>
    <row r="40" spans="4:25">
      <c r="D40" s="432"/>
      <c r="I40" s="376"/>
      <c r="J40" s="376"/>
      <c r="K40" s="376"/>
      <c r="P40" s="376"/>
      <c r="Q40" s="376"/>
      <c r="V40" s="376"/>
      <c r="W40" s="376"/>
      <c r="Y40" s="376"/>
    </row>
    <row r="41" spans="4:25">
      <c r="D41" s="432"/>
      <c r="I41" s="376"/>
      <c r="J41" s="376"/>
      <c r="K41" s="376"/>
      <c r="P41" s="376"/>
      <c r="Q41" s="376"/>
      <c r="V41" s="376"/>
      <c r="W41" s="376"/>
      <c r="Y41" s="376"/>
    </row>
    <row r="42" spans="4:25">
      <c r="D42" s="432"/>
      <c r="I42" s="376"/>
      <c r="J42" s="376"/>
      <c r="K42" s="376"/>
      <c r="P42" s="376"/>
      <c r="Q42" s="376"/>
      <c r="V42" s="376"/>
      <c r="W42" s="376"/>
      <c r="Y42" s="376"/>
    </row>
    <row r="43" spans="4:25">
      <c r="D43" s="432"/>
      <c r="I43" s="376"/>
      <c r="J43" s="376"/>
      <c r="K43" s="376"/>
      <c r="P43" s="376"/>
      <c r="Q43" s="376"/>
      <c r="V43" s="376"/>
      <c r="W43" s="376"/>
      <c r="Y43" s="376"/>
    </row>
    <row r="44" spans="4:25">
      <c r="D44" s="432"/>
      <c r="I44" s="376"/>
      <c r="J44" s="376"/>
      <c r="K44" s="376"/>
      <c r="P44" s="376"/>
      <c r="Q44" s="376"/>
      <c r="V44" s="376"/>
      <c r="W44" s="376"/>
      <c r="Y44" s="376"/>
    </row>
    <row r="45" spans="4:25">
      <c r="D45" s="432"/>
      <c r="I45" s="376"/>
      <c r="J45" s="376"/>
      <c r="K45" s="376"/>
      <c r="P45" s="376"/>
      <c r="Q45" s="376"/>
      <c r="V45" s="376"/>
      <c r="W45" s="376"/>
      <c r="Y45" s="376"/>
    </row>
    <row r="46" spans="4:25">
      <c r="D46" s="432"/>
      <c r="I46" s="376"/>
      <c r="J46" s="376"/>
      <c r="K46" s="376"/>
      <c r="P46" s="376"/>
      <c r="Q46" s="376"/>
      <c r="V46" s="376"/>
      <c r="W46" s="376"/>
      <c r="Y46" s="376"/>
    </row>
    <row r="47" spans="4:25">
      <c r="D47" s="432"/>
      <c r="I47" s="376"/>
      <c r="J47" s="376"/>
      <c r="K47" s="376"/>
      <c r="P47" s="376"/>
      <c r="Q47" s="376"/>
      <c r="V47" s="376"/>
      <c r="W47" s="376"/>
      <c r="Y47" s="376"/>
    </row>
    <row r="48" spans="4:25">
      <c r="D48" s="432"/>
      <c r="I48" s="376"/>
      <c r="J48" s="376"/>
      <c r="K48" s="376"/>
      <c r="P48" s="376"/>
      <c r="Q48" s="376"/>
      <c r="V48" s="376"/>
      <c r="W48" s="376"/>
      <c r="Y48" s="376"/>
    </row>
    <row r="49" spans="4:25">
      <c r="D49" s="432"/>
      <c r="I49" s="376"/>
      <c r="J49" s="376"/>
      <c r="K49" s="376"/>
      <c r="P49" s="376"/>
      <c r="Q49" s="376"/>
      <c r="V49" s="376"/>
      <c r="W49" s="376"/>
      <c r="Y49" s="376"/>
    </row>
    <row r="50" spans="4:25">
      <c r="D50" s="432"/>
      <c r="I50" s="376"/>
      <c r="J50" s="376"/>
      <c r="K50" s="376"/>
      <c r="P50" s="376"/>
      <c r="Q50" s="376"/>
      <c r="V50" s="376"/>
      <c r="W50" s="376"/>
      <c r="Y50" s="376"/>
    </row>
    <row r="51" spans="4:25">
      <c r="D51" s="432"/>
      <c r="I51" s="376"/>
      <c r="J51" s="376"/>
      <c r="K51" s="376"/>
      <c r="P51" s="376"/>
      <c r="Q51" s="376"/>
      <c r="V51" s="376"/>
      <c r="W51" s="376"/>
      <c r="Y51" s="376"/>
    </row>
    <row r="52" spans="4:25">
      <c r="D52" s="432"/>
      <c r="I52" s="376"/>
      <c r="J52" s="376"/>
      <c r="K52" s="376"/>
      <c r="P52" s="376"/>
      <c r="Q52" s="376"/>
      <c r="V52" s="376"/>
      <c r="W52" s="376"/>
      <c r="Y52" s="376"/>
    </row>
    <row r="53" spans="4:25">
      <c r="D53" s="432"/>
      <c r="I53" s="376"/>
      <c r="J53" s="376"/>
      <c r="K53" s="376"/>
      <c r="P53" s="376"/>
      <c r="Q53" s="376"/>
      <c r="V53" s="376"/>
      <c r="W53" s="376"/>
      <c r="Y53" s="376"/>
    </row>
    <row r="54" spans="4:25">
      <c r="D54" s="432"/>
      <c r="I54" s="376"/>
      <c r="J54" s="376"/>
      <c r="K54" s="376"/>
      <c r="P54" s="376"/>
      <c r="Q54" s="376"/>
      <c r="V54" s="376"/>
    </row>
    <row r="55" spans="4:25">
      <c r="D55" s="432"/>
      <c r="I55" s="376"/>
      <c r="J55" s="376"/>
      <c r="K55" s="376"/>
      <c r="P55" s="376"/>
      <c r="Q55" s="376"/>
      <c r="V55" s="376"/>
    </row>
  </sheetData>
  <sheetProtection password="A4A3" sheet="1" objects="1" scenarios="1"/>
  <customSheetViews>
    <customSheetView guid="{97D65C1E-976A-4956-97FC-0E8188ABCFAA}" scale="85" fitToPage="1" hiddenColumns="1">
      <selection activeCell="U19" sqref="A1:V19"/>
      <pageMargins left="1.3779527559055118" right="0.38" top="0.97" bottom="0.17" header="0.31496062992125984" footer="0.21"/>
      <printOptions horizontalCentered="1"/>
      <pageSetup paperSize="5" scale="90" fitToHeight="99" orientation="landscape" r:id="rId1"/>
    </customSheetView>
    <customSheetView guid="{ADD38025-F4B2-44E2-9D06-07A9BF0F3A51}" scale="85" fitToPage="1" hiddenColumns="1">
      <selection activeCell="U19" sqref="A1:V19"/>
      <pageMargins left="1.3779527559055118" right="0.38" top="0.97" bottom="0.17" header="0.31496062992125984" footer="0.21"/>
      <printOptions horizontalCentered="1"/>
      <pageSetup paperSize="5" scale="90" fitToHeight="99" orientation="landscape" r:id="rId2"/>
    </customSheetView>
    <customSheetView guid="{AF3BF2A1-5C19-43AE-A08B-3E418E8AE543}" scale="85" fitToPage="1" printArea="1" hiddenColumns="1">
      <selection activeCell="U19" sqref="A1:V19"/>
      <pageMargins left="1.3779527559055118" right="0.38" top="0.97" bottom="0.17" header="0.31496062992125984" footer="0.21"/>
      <printOptions horizontalCentered="1"/>
      <pageSetup paperSize="5" scale="90" fitToHeight="99" orientation="landscape" r:id="rId3"/>
    </customSheetView>
    <customSheetView guid="{CC42E740-ADA2-4B3E-AB77-9BBCCE9EC444}" scale="85" fitToPage="1" printArea="1" hiddenColumns="1">
      <selection activeCell="U19" sqref="A1:V19"/>
      <pageMargins left="1.3779527559055118" right="0.38" top="0.97" bottom="0.17" header="0.31496062992125984" footer="0.21"/>
      <printOptions horizontalCentered="1"/>
      <pageSetup paperSize="5" scale="90" fitToHeight="99" orientation="landscape" r:id="rId4"/>
    </customSheetView>
    <customSheetView guid="{DC041AD4-35AB-4F1B-9F3D-F08C88A9A16C}"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C9A17BF0-2451-44C4-898F-CFB8403323EA}"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E51A7B7A-B72C-4D0D-BEC9-3100296DDB1B}"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D674221F-3F50-45D7-B99E-107AE99970DE}"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C8C25E0F-313C-40E1-BC27-B55128053FAD}"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0"/>
    </customSheetView>
    <customSheetView guid="{915A0EBC-A358-405B-93F7-90752DA34B9F}"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B74BB35E-E214-422E-BB39-6D168553F4C5}"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C9A812A3-B23E-4057-8694-158B0DEE8D06}"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D504B807-AE7E-4042-848D-21D8E9CBBAC1}" fitToPage="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4890415D-ABA4-4363-9A7D-9DAD39F08A9F}" fitToPage="1" printArea="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F7D68F61-F89A-4541-9A78-C25C58CA23E3}" fitToPage="1" printArea="1" topLeftCell="G4">
      <selection activeCell="U9" sqref="U9"/>
      <pageMargins left="0.59055118110236227" right="0.51181102362204722" top="0.94488188976377963" bottom="0.55118110236220474" header="0.31496062992125984" footer="0.31496062992125984"/>
      <printOptions horizontalCentered="1"/>
      <pageSetup paperSize="220" scale="57" fitToHeight="99" orientation="landscape" r:id="rId16"/>
    </customSheetView>
    <customSheetView guid="{D8BB7E15-0E8F-45FC-AD1A-6D8C295A087C}" scale="85" fitToPage="1" hiddenColumns="1">
      <selection activeCell="U19" sqref="A1:V19"/>
      <pageMargins left="1.3779527559055118" right="0.38" top="0.97" bottom="0.17" header="0.31496062992125984" footer="0.21"/>
      <printOptions horizontalCentered="1"/>
      <pageSetup paperSize="5" scale="90" fitToHeight="99" orientation="landscape" r:id="rId17"/>
    </customSheetView>
    <customSheetView guid="{42BB51DB-DC3E-4DA5-9499-5574EB19780E}" scale="85" fitToPage="1" hiddenColumns="1">
      <selection activeCell="U19" sqref="A1:V19"/>
      <pageMargins left="1.3779527559055118" right="0.38" top="0.97" bottom="0.17" header="0.31496062992125984" footer="0.21"/>
      <printOptions horizontalCentered="1"/>
      <pageSetup paperSize="5" scale="90" fitToHeight="99" orientation="landscape" r:id="rId18"/>
    </customSheetView>
    <customSheetView guid="{B83C9EB8-C964-4489-98C8-19C81BFAE010}" scale="85" fitToPage="1" hiddenColumns="1">
      <selection activeCell="U19" sqref="A1:V19"/>
      <pageMargins left="1.3779527559055118" right="0.38" top="0.97" bottom="0.17" header="0.31496062992125984" footer="0.21"/>
      <printOptions horizontalCentered="1"/>
      <pageSetup paperSize="5" scale="90" fitToHeight="99" orientation="landscape" r:id="rId19"/>
    </customSheetView>
  </customSheetViews>
  <mergeCells count="37">
    <mergeCell ref="Y7:Z7"/>
    <mergeCell ref="D1:V1"/>
    <mergeCell ref="D2:V2"/>
    <mergeCell ref="D4:E4"/>
    <mergeCell ref="F4:Q4"/>
    <mergeCell ref="R4:S4"/>
    <mergeCell ref="T4:V4"/>
    <mergeCell ref="D5:E5"/>
    <mergeCell ref="F5:V5"/>
    <mergeCell ref="G7:H7"/>
    <mergeCell ref="I7:I8"/>
    <mergeCell ref="J7:J8"/>
    <mergeCell ref="S7:S8"/>
    <mergeCell ref="T7:T8"/>
    <mergeCell ref="V7:V8"/>
    <mergeCell ref="K7:L7"/>
    <mergeCell ref="B15:F15"/>
    <mergeCell ref="N7:O7"/>
    <mergeCell ref="P7:P8"/>
    <mergeCell ref="G14:H14"/>
    <mergeCell ref="G15:H15"/>
    <mergeCell ref="M7:M8"/>
    <mergeCell ref="B7:B8"/>
    <mergeCell ref="C7:C8"/>
    <mergeCell ref="D7:D8"/>
    <mergeCell ref="E7:E8"/>
    <mergeCell ref="F7:F8"/>
    <mergeCell ref="W7:X7"/>
    <mergeCell ref="U7:U8"/>
    <mergeCell ref="G16:H16"/>
    <mergeCell ref="G17:H17"/>
    <mergeCell ref="N14:O14"/>
    <mergeCell ref="N15:O15"/>
    <mergeCell ref="N16:O16"/>
    <mergeCell ref="N17:O17"/>
    <mergeCell ref="Q7:Q8"/>
    <mergeCell ref="R7:R8"/>
  </mergeCells>
  <conditionalFormatting sqref="I3 P3 I6 P6 I13:I1048576 P13:P1048576">
    <cfRule type="cellIs" dxfId="126" priority="68" operator="equal">
      <formula>"BAJA"</formula>
    </cfRule>
  </conditionalFormatting>
  <conditionalFormatting sqref="I3 P3 I6 P6 I13:I1048576 P13:P1048576">
    <cfRule type="cellIs" dxfId="125" priority="65" operator="equal">
      <formula>"EXTREMA"</formula>
    </cfRule>
    <cfRule type="cellIs" dxfId="124" priority="66" operator="equal">
      <formula>"ALTA"</formula>
    </cfRule>
    <cfRule type="cellIs" dxfId="123" priority="67" operator="equal">
      <formula>"MODERADA"</formula>
    </cfRule>
  </conditionalFormatting>
  <conditionalFormatting sqref="F3:G3 N3:O3 F6:G6 F13:G1048576 G9:H12 N6:O6 N9:O1048576">
    <cfRule type="colorScale" priority="64">
      <colorScale>
        <cfvo type="num" val="1"/>
        <cfvo type="num" val="3"/>
        <cfvo type="num" val="5"/>
        <color theme="6" tint="-0.499984740745262"/>
        <color rgb="FFFFFF00"/>
        <color rgb="FFC00000"/>
      </colorScale>
    </cfRule>
  </conditionalFormatting>
  <conditionalFormatting sqref="I14:I17">
    <cfRule type="cellIs" dxfId="122" priority="63" operator="equal">
      <formula>"BAJA"</formula>
    </cfRule>
  </conditionalFormatting>
  <conditionalFormatting sqref="I14:I17">
    <cfRule type="cellIs" dxfId="121" priority="60" operator="equal">
      <formula>"EXTREMA"</formula>
    </cfRule>
    <cfRule type="cellIs" dxfId="120" priority="61" operator="equal">
      <formula>"ALTA"</formula>
    </cfRule>
    <cfRule type="cellIs" dxfId="119" priority="62" operator="equal">
      <formula>"MODERADA"</formula>
    </cfRule>
  </conditionalFormatting>
  <conditionalFormatting sqref="G14:G17">
    <cfRule type="colorScale" priority="59">
      <colorScale>
        <cfvo type="num" val="1"/>
        <cfvo type="num" val="3"/>
        <cfvo type="num" val="5"/>
        <color theme="6" tint="-0.499984740745262"/>
        <color rgb="FFFFFF00"/>
        <color rgb="FFC00000"/>
      </colorScale>
    </cfRule>
  </conditionalFormatting>
  <conditionalFormatting sqref="I14:I17">
    <cfRule type="cellIs" dxfId="118" priority="58" operator="equal">
      <formula>"BAJA"</formula>
    </cfRule>
  </conditionalFormatting>
  <conditionalFormatting sqref="I14:I17">
    <cfRule type="cellIs" dxfId="117" priority="55" operator="equal">
      <formula>"EXTREMA"</formula>
    </cfRule>
    <cfRule type="cellIs" dxfId="116" priority="56" operator="equal">
      <formula>"ALTA"</formula>
    </cfRule>
    <cfRule type="cellIs" dxfId="115" priority="57" operator="equal">
      <formula>"MODERADA"</formula>
    </cfRule>
  </conditionalFormatting>
  <conditionalFormatting sqref="G14:G17">
    <cfRule type="colorScale" priority="54">
      <colorScale>
        <cfvo type="num" val="1"/>
        <cfvo type="num" val="3"/>
        <cfvo type="num" val="5"/>
        <color theme="6" tint="-0.499984740745262"/>
        <color rgb="FFFFFF00"/>
        <color rgb="FFC00000"/>
      </colorScale>
    </cfRule>
  </conditionalFormatting>
  <conditionalFormatting sqref="I14:I17">
    <cfRule type="cellIs" dxfId="114" priority="53" operator="equal">
      <formula>"BAJA"</formula>
    </cfRule>
  </conditionalFormatting>
  <conditionalFormatting sqref="I14:I17">
    <cfRule type="cellIs" dxfId="113" priority="50" operator="equal">
      <formula>"EXTREMA"</formula>
    </cfRule>
    <cfRule type="cellIs" dxfId="112" priority="51" operator="equal">
      <formula>"ALTA"</formula>
    </cfRule>
    <cfRule type="cellIs" dxfId="111" priority="52" operator="equal">
      <formula>"MODERADA"</formula>
    </cfRule>
  </conditionalFormatting>
  <conditionalFormatting sqref="G14:G17">
    <cfRule type="colorScale" priority="49">
      <colorScale>
        <cfvo type="num" val="1"/>
        <cfvo type="num" val="3"/>
        <cfvo type="num" val="5"/>
        <color theme="6" tint="-0.499984740745262"/>
        <color rgb="FFFFFF00"/>
        <color rgb="FFC00000"/>
      </colorScale>
    </cfRule>
  </conditionalFormatting>
  <conditionalFormatting sqref="I14:I17">
    <cfRule type="cellIs" dxfId="110" priority="48" operator="equal">
      <formula>"BAJA"</formula>
    </cfRule>
  </conditionalFormatting>
  <conditionalFormatting sqref="I14:I17">
    <cfRule type="cellIs" dxfId="109" priority="45" operator="equal">
      <formula>"EXTREMA"</formula>
    </cfRule>
    <cfRule type="cellIs" dxfId="108" priority="46" operator="equal">
      <formula>"ALTA"</formula>
    </cfRule>
    <cfRule type="cellIs" dxfId="107" priority="47" operator="equal">
      <formula>"MODERADA"</formula>
    </cfRule>
  </conditionalFormatting>
  <conditionalFormatting sqref="G14:G17">
    <cfRule type="colorScale" priority="44">
      <colorScale>
        <cfvo type="num" val="1"/>
        <cfvo type="num" val="3"/>
        <cfvo type="num" val="5"/>
        <color theme="6" tint="-0.499984740745262"/>
        <color rgb="FFFFFF00"/>
        <color rgb="FFC00000"/>
      </colorScale>
    </cfRule>
  </conditionalFormatting>
  <conditionalFormatting sqref="I14:I17">
    <cfRule type="cellIs" dxfId="106" priority="43" operator="equal">
      <formula>"BAJA"</formula>
    </cfRule>
  </conditionalFormatting>
  <conditionalFormatting sqref="I14:I17">
    <cfRule type="cellIs" dxfId="105" priority="40" operator="equal">
      <formula>"EXTREMA"</formula>
    </cfRule>
    <cfRule type="cellIs" dxfId="104" priority="41" operator="equal">
      <formula>"ALTA"</formula>
    </cfRule>
    <cfRule type="cellIs" dxfId="103" priority="42" operator="equal">
      <formula>"MODERADA"</formula>
    </cfRule>
  </conditionalFormatting>
  <conditionalFormatting sqref="P14:P17">
    <cfRule type="cellIs" dxfId="102" priority="39" operator="equal">
      <formula>"BAJA"</formula>
    </cfRule>
  </conditionalFormatting>
  <conditionalFormatting sqref="P14:P17">
    <cfRule type="cellIs" dxfId="101" priority="36" operator="equal">
      <formula>"EXTREMA"</formula>
    </cfRule>
    <cfRule type="cellIs" dxfId="100" priority="37" operator="equal">
      <formula>"ALTA"</formula>
    </cfRule>
    <cfRule type="cellIs" dxfId="99" priority="38" operator="equal">
      <formula>"MODERADA"</formula>
    </cfRule>
  </conditionalFormatting>
  <conditionalFormatting sqref="N14:N17">
    <cfRule type="colorScale" priority="35">
      <colorScale>
        <cfvo type="num" val="1"/>
        <cfvo type="num" val="3"/>
        <cfvo type="num" val="5"/>
        <color theme="6" tint="-0.499984740745262"/>
        <color rgb="FFFFFF00"/>
        <color rgb="FFC00000"/>
      </colorScale>
    </cfRule>
  </conditionalFormatting>
  <conditionalFormatting sqref="P14:P17">
    <cfRule type="cellIs" dxfId="98" priority="34" operator="equal">
      <formula>"BAJA"</formula>
    </cfRule>
  </conditionalFormatting>
  <conditionalFormatting sqref="P14:P17">
    <cfRule type="cellIs" dxfId="97" priority="31" operator="equal">
      <formula>"EXTREMA"</formula>
    </cfRule>
    <cfRule type="cellIs" dxfId="96" priority="32" operator="equal">
      <formula>"ALTA"</formula>
    </cfRule>
    <cfRule type="cellIs" dxfId="95" priority="33" operator="equal">
      <formula>"MODERADA"</formula>
    </cfRule>
  </conditionalFormatting>
  <conditionalFormatting sqref="N14:N17">
    <cfRule type="colorScale" priority="30">
      <colorScale>
        <cfvo type="num" val="1"/>
        <cfvo type="num" val="3"/>
        <cfvo type="num" val="5"/>
        <color theme="6" tint="-0.499984740745262"/>
        <color rgb="FFFFFF00"/>
        <color rgb="FFC00000"/>
      </colorScale>
    </cfRule>
  </conditionalFormatting>
  <conditionalFormatting sqref="P14:P17">
    <cfRule type="cellIs" dxfId="94" priority="29" operator="equal">
      <formula>"BAJA"</formula>
    </cfRule>
  </conditionalFormatting>
  <conditionalFormatting sqref="P14:P17">
    <cfRule type="cellIs" dxfId="93" priority="26" operator="equal">
      <formula>"EXTREMA"</formula>
    </cfRule>
    <cfRule type="cellIs" dxfId="92" priority="27" operator="equal">
      <formula>"ALTA"</formula>
    </cfRule>
    <cfRule type="cellIs" dxfId="91" priority="28" operator="equal">
      <formula>"MODERADA"</formula>
    </cfRule>
  </conditionalFormatting>
  <conditionalFormatting sqref="N14:N17">
    <cfRule type="colorScale" priority="25">
      <colorScale>
        <cfvo type="num" val="1"/>
        <cfvo type="num" val="3"/>
        <cfvo type="num" val="5"/>
        <color theme="6" tint="-0.499984740745262"/>
        <color rgb="FFFFFF00"/>
        <color rgb="FFC00000"/>
      </colorScale>
    </cfRule>
  </conditionalFormatting>
  <conditionalFormatting sqref="P14:P17">
    <cfRule type="cellIs" dxfId="90" priority="24" operator="equal">
      <formula>"BAJA"</formula>
    </cfRule>
  </conditionalFormatting>
  <conditionalFormatting sqref="P14:P17">
    <cfRule type="cellIs" dxfId="89" priority="21" operator="equal">
      <formula>"EXTREMA"</formula>
    </cfRule>
    <cfRule type="cellIs" dxfId="88" priority="22" operator="equal">
      <formula>"ALTA"</formula>
    </cfRule>
    <cfRule type="cellIs" dxfId="87" priority="23" operator="equal">
      <formula>"MODERADA"</formula>
    </cfRule>
  </conditionalFormatting>
  <conditionalFormatting sqref="N14:N17">
    <cfRule type="colorScale" priority="20">
      <colorScale>
        <cfvo type="num" val="1"/>
        <cfvo type="num" val="3"/>
        <cfvo type="num" val="5"/>
        <color theme="6" tint="-0.499984740745262"/>
        <color rgb="FFFFFF00"/>
        <color rgb="FFC00000"/>
      </colorScale>
    </cfRule>
  </conditionalFormatting>
  <conditionalFormatting sqref="P14:P17">
    <cfRule type="cellIs" dxfId="86" priority="19" operator="equal">
      <formula>"BAJA"</formula>
    </cfRule>
  </conditionalFormatting>
  <conditionalFormatting sqref="P14:P17">
    <cfRule type="cellIs" dxfId="85" priority="16" operator="equal">
      <formula>"EXTREMA"</formula>
    </cfRule>
    <cfRule type="cellIs" dxfId="84" priority="17" operator="equal">
      <formula>"ALTA"</formula>
    </cfRule>
    <cfRule type="cellIs" dxfId="83" priority="18" operator="equal">
      <formula>"MODERADA"</formula>
    </cfRule>
  </conditionalFormatting>
  <conditionalFormatting sqref="I9:I12 P9:P12">
    <cfRule type="cellIs" dxfId="82" priority="12" operator="equal">
      <formula>"EXTREMA"</formula>
    </cfRule>
    <cfRule type="cellIs" dxfId="81" priority="13" operator="equal">
      <formula>"ALTA"</formula>
    </cfRule>
    <cfRule type="cellIs" dxfId="80" priority="14" operator="equal">
      <formula>"MODERADA"</formula>
    </cfRule>
    <cfRule type="cellIs" dxfId="79" priority="15" operator="equal">
      <formula>"BAJA"</formula>
    </cfRule>
  </conditionalFormatting>
  <conditionalFormatting sqref="G7:H8">
    <cfRule type="colorScale" priority="6">
      <colorScale>
        <cfvo type="num" val="1"/>
        <cfvo type="num" val="3"/>
        <cfvo type="num" val="5"/>
        <color theme="6" tint="-0.499984740745262"/>
        <color rgb="FFFFFF00"/>
        <color rgb="FFC00000"/>
      </colorScale>
    </cfRule>
  </conditionalFormatting>
  <conditionalFormatting sqref="P7:P8">
    <cfRule type="cellIs" dxfId="78" priority="5" operator="equal">
      <formula>"BAJA"</formula>
    </cfRule>
  </conditionalFormatting>
  <conditionalFormatting sqref="P7:P8">
    <cfRule type="cellIs" dxfId="77" priority="2" operator="equal">
      <formula>"EXTREMA"</formula>
    </cfRule>
    <cfRule type="cellIs" dxfId="76" priority="3" operator="equal">
      <formula>"ALTA"</formula>
    </cfRule>
    <cfRule type="cellIs" dxfId="75" priority="4" operator="equal">
      <formula>"MODERADA"</formula>
    </cfRule>
  </conditionalFormatting>
  <conditionalFormatting sqref="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74803149606299213" bottom="0.55118110236220474" header="0.31496062992125984" footer="0.31496062992125984"/>
  <pageSetup paperSize="5" scale="5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13.xml><?xml version="1.0" encoding="utf-8"?>
<worksheet xmlns="http://schemas.openxmlformats.org/spreadsheetml/2006/main" xmlns:r="http://schemas.openxmlformats.org/officeDocument/2006/relationships">
  <sheetPr>
    <tabColor theme="0" tint="-0.14999847407452621"/>
    <pageSetUpPr autoPageBreaks="0" fitToPage="1"/>
  </sheetPr>
  <dimension ref="A1:Z54"/>
  <sheetViews>
    <sheetView zoomScale="70" zoomScaleNormal="70" workbookViewId="0">
      <selection sqref="A1:XFD1048576"/>
    </sheetView>
  </sheetViews>
  <sheetFormatPr baseColWidth="10" defaultColWidth="11.42578125" defaultRowHeight="12"/>
  <cols>
    <col min="1" max="1" width="4.7109375" style="376" customWidth="1"/>
    <col min="2" max="2" width="21.7109375" style="376" customWidth="1"/>
    <col min="3" max="3" width="28.42578125" style="376" customWidth="1"/>
    <col min="4" max="4" width="21.7109375" style="376" hidden="1" customWidth="1"/>
    <col min="5" max="5" width="25.140625"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23.140625" style="376" customWidth="1"/>
    <col min="21" max="21" width="16.7109375" style="376" customWidth="1"/>
    <col min="22" max="22" width="16.7109375" style="382" customWidth="1"/>
    <col min="23" max="23" width="22.140625" style="382" hidden="1" customWidth="1"/>
    <col min="24" max="24" width="51.85546875" style="376" hidden="1" customWidth="1"/>
    <col min="25" max="25" width="22.140625" style="382" customWidth="1"/>
    <col min="26" max="26" width="60.4257812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67</v>
      </c>
      <c r="G4" s="386"/>
      <c r="H4" s="386"/>
      <c r="I4" s="386"/>
      <c r="J4" s="386"/>
      <c r="K4" s="386"/>
      <c r="L4" s="386"/>
      <c r="M4" s="386"/>
      <c r="N4" s="386"/>
      <c r="O4" s="386"/>
      <c r="P4" s="386"/>
      <c r="Q4" s="386"/>
      <c r="R4" s="385" t="s">
        <v>26</v>
      </c>
      <c r="S4" s="385"/>
      <c r="T4" s="386">
        <v>2018</v>
      </c>
      <c r="U4" s="386"/>
      <c r="V4" s="386"/>
      <c r="W4" s="387"/>
      <c r="Y4" s="387"/>
    </row>
    <row r="5" spans="1:26" s="384" customFormat="1" ht="40.5" customHeight="1">
      <c r="A5" s="383"/>
      <c r="D5" s="385" t="s">
        <v>1</v>
      </c>
      <c r="E5" s="385"/>
      <c r="F5" s="388"/>
      <c r="G5" s="388"/>
      <c r="H5" s="388"/>
      <c r="I5" s="388"/>
      <c r="J5" s="388"/>
      <c r="K5" s="388"/>
      <c r="L5" s="388"/>
      <c r="M5" s="388"/>
      <c r="N5" s="388"/>
      <c r="O5" s="388"/>
      <c r="P5" s="388"/>
      <c r="Q5" s="388"/>
      <c r="R5" s="388"/>
      <c r="S5" s="388"/>
      <c r="T5" s="388"/>
      <c r="U5" s="388"/>
      <c r="V5" s="388"/>
      <c r="W5" s="389"/>
      <c r="Y5" s="389"/>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4" t="s">
        <v>4</v>
      </c>
      <c r="E7" s="394" t="s">
        <v>5</v>
      </c>
      <c r="F7" s="395" t="s">
        <v>29</v>
      </c>
      <c r="G7" s="394" t="s">
        <v>279</v>
      </c>
      <c r="H7" s="394"/>
      <c r="I7" s="396" t="s">
        <v>25</v>
      </c>
      <c r="J7" s="397" t="s">
        <v>12</v>
      </c>
      <c r="K7" s="398" t="s">
        <v>36</v>
      </c>
      <c r="L7" s="399"/>
      <c r="M7" s="400" t="s">
        <v>237</v>
      </c>
      <c r="N7" s="394" t="s">
        <v>280</v>
      </c>
      <c r="O7" s="394"/>
      <c r="P7" s="396" t="s">
        <v>25</v>
      </c>
      <c r="Q7" s="395" t="s">
        <v>11</v>
      </c>
      <c r="R7" s="394" t="s">
        <v>8</v>
      </c>
      <c r="S7" s="401" t="s">
        <v>18</v>
      </c>
      <c r="T7" s="394" t="s">
        <v>322</v>
      </c>
      <c r="U7" s="397" t="s">
        <v>281</v>
      </c>
      <c r="V7" s="394" t="s">
        <v>10</v>
      </c>
      <c r="W7" s="402" t="s">
        <v>617</v>
      </c>
      <c r="X7" s="403"/>
      <c r="Y7" s="402" t="s">
        <v>675</v>
      </c>
      <c r="Z7" s="403"/>
    </row>
    <row r="8" spans="1:26" s="404" customFormat="1" ht="96.75" customHeight="1">
      <c r="A8" s="393"/>
      <c r="B8" s="394"/>
      <c r="C8" s="394"/>
      <c r="D8" s="394"/>
      <c r="E8" s="394"/>
      <c r="F8" s="395"/>
      <c r="G8" s="405" t="s">
        <v>6</v>
      </c>
      <c r="H8" s="406" t="s">
        <v>7</v>
      </c>
      <c r="I8" s="407"/>
      <c r="J8" s="408"/>
      <c r="K8" s="409" t="s">
        <v>301</v>
      </c>
      <c r="L8" s="410" t="s">
        <v>302</v>
      </c>
      <c r="M8" s="411"/>
      <c r="N8" s="412" t="s">
        <v>6</v>
      </c>
      <c r="O8" s="413" t="s">
        <v>7</v>
      </c>
      <c r="P8" s="407"/>
      <c r="Q8" s="395"/>
      <c r="R8" s="394"/>
      <c r="S8" s="401"/>
      <c r="T8" s="394"/>
      <c r="U8" s="408"/>
      <c r="V8" s="394"/>
      <c r="W8" s="414" t="s">
        <v>624</v>
      </c>
      <c r="X8" s="414" t="s">
        <v>230</v>
      </c>
      <c r="Y8" s="414" t="s">
        <v>624</v>
      </c>
      <c r="Z8" s="414" t="s">
        <v>230</v>
      </c>
    </row>
    <row r="9" spans="1:26" s="384" customFormat="1" ht="408.75" customHeight="1">
      <c r="A9" s="415">
        <v>1</v>
      </c>
      <c r="B9" s="416" t="s">
        <v>464</v>
      </c>
      <c r="C9" s="417" t="s">
        <v>463</v>
      </c>
      <c r="D9" s="416"/>
      <c r="E9" s="416" t="s">
        <v>465</v>
      </c>
      <c r="F9" s="418" t="s">
        <v>33</v>
      </c>
      <c r="G9" s="416">
        <v>3</v>
      </c>
      <c r="H9" s="416">
        <v>3</v>
      </c>
      <c r="I9" s="419" t="str">
        <f>INDEX(Listas!$L$4:$P$8,G9,H9)</f>
        <v>ALTA</v>
      </c>
      <c r="J9" s="420" t="s">
        <v>69</v>
      </c>
      <c r="K9" s="421" t="s">
        <v>299</v>
      </c>
      <c r="L9" s="421" t="str">
        <f>IF('Evaluación de Controles'!F46="X","Probabilidad",IF('Evaluación de Controles'!H46="X","Impacto",))</f>
        <v>Probabilidad</v>
      </c>
      <c r="M9" s="416">
        <f>'Evaluación de Controles'!X46</f>
        <v>45</v>
      </c>
      <c r="N9" s="416">
        <f>IF('Evaluación de Controles'!F46="X",IF(M9&gt;75,IF(G9&gt;2,G9-2,IF(G9&gt;1,G9-1,G9)),IF(M9&gt;50,IF(G9&gt;1,G9-1,G9),G9)),G9)</f>
        <v>3</v>
      </c>
      <c r="O9" s="416">
        <f>IF('Evaluación de Controles'!H46="X",IF(M9&gt;75,IF(H9&gt;2,H9-2,IF(H9&gt;1,H9-1,H9)),IF(M9&gt;50,IF(H9&gt;1,H9-1,H9),H9)),H9)</f>
        <v>3</v>
      </c>
      <c r="P9" s="419" t="str">
        <f>INDEX(Listas!$L$4:$P$8,N9,O9)</f>
        <v>ALTA</v>
      </c>
      <c r="Q9" s="421"/>
      <c r="R9" s="422" t="s">
        <v>71</v>
      </c>
      <c r="S9" s="418" t="s">
        <v>466</v>
      </c>
      <c r="T9" s="416" t="s">
        <v>467</v>
      </c>
      <c r="U9" s="416" t="s">
        <v>468</v>
      </c>
      <c r="V9" s="416" t="s">
        <v>469</v>
      </c>
      <c r="W9" s="423">
        <f>2/3</f>
        <v>0.66666666666666663</v>
      </c>
      <c r="X9" s="424" t="s">
        <v>690</v>
      </c>
      <c r="Y9" s="425">
        <v>1</v>
      </c>
      <c r="Z9" s="426" t="s">
        <v>692</v>
      </c>
    </row>
    <row r="10" spans="1:26" s="384" customFormat="1" ht="184.5" customHeight="1">
      <c r="A10" s="415">
        <v>2</v>
      </c>
      <c r="B10" s="416" t="s">
        <v>97</v>
      </c>
      <c r="C10" s="427" t="s">
        <v>470</v>
      </c>
      <c r="D10" s="416"/>
      <c r="E10" s="416" t="s">
        <v>68</v>
      </c>
      <c r="F10" s="418" t="s">
        <v>33</v>
      </c>
      <c r="G10" s="416">
        <v>3</v>
      </c>
      <c r="H10" s="416">
        <v>3</v>
      </c>
      <c r="I10" s="419" t="str">
        <f>INDEX(Listas!$L$4:$P$8,G10,H10)</f>
        <v>ALTA</v>
      </c>
      <c r="J10" s="420" t="s">
        <v>471</v>
      </c>
      <c r="K10" s="421" t="s">
        <v>300</v>
      </c>
      <c r="L10" s="421" t="str">
        <f>IF('Evaluación de Controles'!F47="X","Probabilidad",IF('Evaluación de Controles'!H47="X","Impacto",))</f>
        <v>Probabilidad</v>
      </c>
      <c r="M10" s="416">
        <f>'Evaluación de Controles'!X47</f>
        <v>85</v>
      </c>
      <c r="N10" s="416">
        <f>IF('Evaluación de Controles'!F47="X",IF(M10&gt;75,IF(G10&gt;2,G10-2,IF(G10&gt;1,G10-1,G10)),IF(M10&gt;50,IF(G10&gt;1,G10-1,G10),G10)),G10)</f>
        <v>1</v>
      </c>
      <c r="O10" s="416">
        <f>IF('Evaluación de Controles'!H47="X",IF(M10&gt;75,IF(H10&gt;2,H10-2,IF(H10&gt;1,H10-1,H10)),IF(M10&gt;50,IF(H10&gt;1,H10-1,H10),H10)),H10)</f>
        <v>1</v>
      </c>
      <c r="P10" s="419" t="str">
        <f>INDEX(Listas!$L$4:$P$8,N10,O10)</f>
        <v>BAJA</v>
      </c>
      <c r="Q10" s="421"/>
      <c r="R10" s="422" t="s">
        <v>472</v>
      </c>
      <c r="S10" s="418" t="s">
        <v>66</v>
      </c>
      <c r="T10" s="416" t="s">
        <v>467</v>
      </c>
      <c r="U10" s="416" t="s">
        <v>473</v>
      </c>
      <c r="V10" s="416" t="s">
        <v>474</v>
      </c>
      <c r="W10" s="428">
        <f>12/12</f>
        <v>1</v>
      </c>
      <c r="X10" s="426" t="s">
        <v>649</v>
      </c>
      <c r="Y10" s="428">
        <f>12/12</f>
        <v>1</v>
      </c>
      <c r="Z10" s="426" t="s">
        <v>695</v>
      </c>
    </row>
    <row r="11" spans="1:26" s="384" customFormat="1" ht="167.25" customHeight="1">
      <c r="A11" s="415">
        <v>3</v>
      </c>
      <c r="B11" s="416" t="s">
        <v>476</v>
      </c>
      <c r="C11" s="417" t="s">
        <v>475</v>
      </c>
      <c r="D11" s="416"/>
      <c r="E11" s="416" t="s">
        <v>477</v>
      </c>
      <c r="F11" s="418" t="s">
        <v>33</v>
      </c>
      <c r="G11" s="416">
        <v>3</v>
      </c>
      <c r="H11" s="416">
        <v>4</v>
      </c>
      <c r="I11" s="419" t="str">
        <f>INDEX(Listas!$L$4:$P$8,G11,H11)</f>
        <v>EXTREMA</v>
      </c>
      <c r="J11" s="420" t="s">
        <v>70</v>
      </c>
      <c r="K11" s="421" t="s">
        <v>300</v>
      </c>
      <c r="L11" s="421" t="str">
        <f>IF('Evaluación de Controles'!F48="X","Probabilidad",IF('Evaluación de Controles'!H48="X","Impacto",))</f>
        <v>Probabilidad</v>
      </c>
      <c r="M11" s="416">
        <f>'Evaluación de Controles'!X48</f>
        <v>70</v>
      </c>
      <c r="N11" s="416">
        <f>IF('Evaluación de Controles'!F48="X",IF(M11&gt;75,IF(G11&gt;2,G11-2,IF(G11&gt;1,G11-1,G11)),IF(M11&gt;50,IF(G11&gt;1,G11-1,G11),G11)),G11)</f>
        <v>2</v>
      </c>
      <c r="O11" s="416">
        <f>IF('Evaluación de Controles'!H48="X",IF(M11&gt;75,IF(H11&gt;2,H11-2,IF(H11&gt;1,H11-1,H11)),IF(M11&gt;50,IF(H11&gt;1,H11-1,H11),H11)),H11)</f>
        <v>3</v>
      </c>
      <c r="P11" s="419" t="str">
        <f>INDEX(Listas!$L$4:$P$8,N11,O11)</f>
        <v>MODERADA</v>
      </c>
      <c r="Q11" s="421"/>
      <c r="R11" s="422" t="s">
        <v>479</v>
      </c>
      <c r="S11" s="418" t="s">
        <v>480</v>
      </c>
      <c r="T11" s="416" t="s">
        <v>478</v>
      </c>
      <c r="U11" s="416" t="s">
        <v>481</v>
      </c>
      <c r="V11" s="416" t="s">
        <v>482</v>
      </c>
      <c r="W11" s="428">
        <f>147/147</f>
        <v>1</v>
      </c>
      <c r="X11" s="426" t="s">
        <v>650</v>
      </c>
      <c r="Y11" s="428">
        <f>147/147</f>
        <v>1</v>
      </c>
      <c r="Z11" s="426" t="s">
        <v>696</v>
      </c>
    </row>
    <row r="12" spans="1:26" ht="15">
      <c r="B12" s="429"/>
      <c r="C12" s="430"/>
      <c r="D12" s="431"/>
      <c r="E12" s="432"/>
      <c r="F12" s="432"/>
      <c r="G12" s="432"/>
      <c r="H12" s="432"/>
      <c r="I12" s="433"/>
      <c r="J12" s="434"/>
      <c r="K12" s="434"/>
      <c r="L12" s="432"/>
      <c r="M12" s="435"/>
    </row>
    <row r="13" spans="1:26">
      <c r="B13" s="436"/>
      <c r="C13" s="436"/>
      <c r="D13" s="436"/>
      <c r="E13" s="436"/>
      <c r="F13" s="436"/>
      <c r="G13" s="437" t="s">
        <v>117</v>
      </c>
      <c r="H13" s="437"/>
      <c r="I13" s="438">
        <f>COUNTIF(I9:I11,"BAJA")</f>
        <v>0</v>
      </c>
      <c r="J13" s="434"/>
      <c r="K13" s="434"/>
      <c r="L13" s="432"/>
      <c r="M13" s="435"/>
      <c r="N13" s="437" t="s">
        <v>117</v>
      </c>
      <c r="O13" s="437"/>
      <c r="P13" s="438">
        <f>COUNTIF(P9:P11,"BAJA")</f>
        <v>1</v>
      </c>
    </row>
    <row r="14" spans="1:26">
      <c r="B14" s="439"/>
      <c r="C14" s="439"/>
      <c r="D14" s="439"/>
      <c r="E14" s="439"/>
      <c r="F14" s="439"/>
      <c r="G14" s="437" t="s">
        <v>119</v>
      </c>
      <c r="H14" s="437"/>
      <c r="I14" s="438">
        <f>COUNTIF(I9:I11,"MODERADA")</f>
        <v>0</v>
      </c>
      <c r="J14" s="434"/>
      <c r="K14" s="434"/>
      <c r="L14" s="432"/>
      <c r="M14" s="436"/>
      <c r="N14" s="437" t="s">
        <v>119</v>
      </c>
      <c r="O14" s="437"/>
      <c r="P14" s="438">
        <f>COUNTIF(P9:P11,"MODERADA")</f>
        <v>1</v>
      </c>
      <c r="W14" s="376"/>
      <c r="Y14" s="376"/>
    </row>
    <row r="15" spans="1:26">
      <c r="B15" s="440"/>
      <c r="D15" s="432"/>
      <c r="E15" s="440"/>
      <c r="F15" s="432"/>
      <c r="G15" s="437" t="s">
        <v>118</v>
      </c>
      <c r="H15" s="437"/>
      <c r="I15" s="438">
        <f>COUNTIF(I9:I11,"ALTA")</f>
        <v>2</v>
      </c>
      <c r="J15" s="434"/>
      <c r="K15" s="434"/>
      <c r="L15" s="432"/>
      <c r="M15" s="432"/>
      <c r="N15" s="437" t="s">
        <v>118</v>
      </c>
      <c r="O15" s="437"/>
      <c r="P15" s="438">
        <f>COUNTIF(P9:P11,"ALTA")</f>
        <v>1</v>
      </c>
      <c r="Q15" s="376"/>
      <c r="V15" s="376"/>
      <c r="W15" s="376"/>
      <c r="Y15" s="376"/>
    </row>
    <row r="16" spans="1:26" ht="15.75">
      <c r="B16" s="441" t="s">
        <v>370</v>
      </c>
      <c r="D16" s="432"/>
      <c r="E16" s="442" t="s">
        <v>371</v>
      </c>
      <c r="F16" s="432"/>
      <c r="G16" s="437" t="s">
        <v>120</v>
      </c>
      <c r="H16" s="437"/>
      <c r="I16" s="438">
        <f>COUNTIF(I9:I11,"EXTREMA")</f>
        <v>1</v>
      </c>
      <c r="J16" s="434"/>
      <c r="K16" s="434"/>
      <c r="L16" s="432"/>
      <c r="M16" s="432"/>
      <c r="N16" s="437" t="s">
        <v>120</v>
      </c>
      <c r="O16" s="437"/>
      <c r="P16" s="438">
        <f>COUNTIF(P9:P11,"EXTREMA")</f>
        <v>0</v>
      </c>
      <c r="Q16" s="376"/>
      <c r="V16" s="376"/>
      <c r="W16" s="376"/>
      <c r="Y16" s="376"/>
    </row>
    <row r="17" spans="4:25">
      <c r="D17" s="432"/>
      <c r="E17" s="432"/>
      <c r="G17" s="432"/>
      <c r="H17" s="432"/>
      <c r="I17" s="433"/>
      <c r="J17" s="434"/>
      <c r="K17" s="434"/>
      <c r="L17" s="432"/>
      <c r="M17" s="432" t="s">
        <v>22</v>
      </c>
      <c r="P17" s="376"/>
      <c r="Q17" s="376"/>
      <c r="V17" s="376"/>
      <c r="W17" s="376"/>
      <c r="Y17" s="376"/>
    </row>
    <row r="18" spans="4:25">
      <c r="D18" s="432"/>
      <c r="E18" s="432"/>
      <c r="G18" s="432"/>
      <c r="H18" s="432"/>
      <c r="I18" s="433"/>
      <c r="J18" s="434"/>
      <c r="K18" s="434"/>
      <c r="L18" s="432"/>
      <c r="M18" s="432"/>
      <c r="P18" s="376"/>
      <c r="Q18" s="376"/>
      <c r="V18" s="376"/>
      <c r="W18" s="376"/>
      <c r="Y18" s="376"/>
    </row>
    <row r="19" spans="4:25">
      <c r="D19" s="432"/>
      <c r="E19" s="432"/>
      <c r="G19" s="432"/>
      <c r="H19" s="432"/>
      <c r="I19" s="433"/>
      <c r="J19" s="434"/>
      <c r="K19" s="434"/>
      <c r="L19" s="432"/>
      <c r="M19" s="432"/>
      <c r="P19" s="376"/>
      <c r="Q19" s="376"/>
      <c r="V19" s="376"/>
      <c r="W19" s="376"/>
      <c r="Y19" s="376"/>
    </row>
    <row r="20" spans="4:25">
      <c r="D20" s="432"/>
      <c r="H20" s="432"/>
      <c r="I20" s="433"/>
      <c r="P20" s="376"/>
      <c r="Q20" s="376"/>
      <c r="V20" s="376"/>
      <c r="W20" s="376"/>
      <c r="Y20" s="376"/>
    </row>
    <row r="21" spans="4:25">
      <c r="D21" s="432"/>
      <c r="F21" s="432"/>
      <c r="H21" s="432"/>
      <c r="I21" s="433"/>
      <c r="P21" s="376"/>
      <c r="Q21" s="376"/>
      <c r="V21" s="376"/>
      <c r="W21" s="376"/>
      <c r="Y21" s="376"/>
    </row>
    <row r="22" spans="4:25">
      <c r="D22" s="432"/>
      <c r="H22" s="432"/>
      <c r="I22" s="433"/>
      <c r="P22" s="376"/>
      <c r="Q22" s="376"/>
      <c r="V22" s="376"/>
      <c r="W22" s="376"/>
      <c r="Y22" s="376"/>
    </row>
    <row r="23" spans="4:25">
      <c r="D23" s="432"/>
      <c r="H23" s="432"/>
      <c r="I23" s="433"/>
      <c r="P23" s="376"/>
      <c r="Q23" s="376"/>
      <c r="V23" s="376"/>
      <c r="W23" s="376"/>
      <c r="Y23" s="376"/>
    </row>
    <row r="24" spans="4:25">
      <c r="D24" s="432"/>
      <c r="H24" s="432"/>
      <c r="I24" s="433"/>
      <c r="P24" s="376"/>
      <c r="Q24" s="376"/>
      <c r="V24" s="376"/>
      <c r="W24" s="376"/>
      <c r="Y24" s="376"/>
    </row>
    <row r="25" spans="4:25">
      <c r="D25" s="432"/>
      <c r="H25" s="432"/>
      <c r="I25" s="433"/>
      <c r="P25" s="376"/>
      <c r="Q25" s="376"/>
      <c r="V25" s="376"/>
      <c r="W25" s="376"/>
      <c r="Y25" s="376"/>
    </row>
    <row r="26" spans="4:25">
      <c r="D26" s="432"/>
      <c r="H26" s="432"/>
      <c r="I26" s="433"/>
      <c r="P26" s="376"/>
      <c r="Q26" s="376"/>
      <c r="V26" s="376"/>
      <c r="W26" s="376"/>
      <c r="Y26" s="376"/>
    </row>
    <row r="27" spans="4:25">
      <c r="D27" s="432"/>
      <c r="H27" s="432"/>
      <c r="I27" s="433"/>
      <c r="P27" s="376"/>
      <c r="Q27" s="376"/>
      <c r="V27" s="376"/>
      <c r="W27" s="376"/>
      <c r="Y27" s="376"/>
    </row>
    <row r="28" spans="4:25">
      <c r="D28" s="432"/>
      <c r="P28" s="376"/>
      <c r="Q28" s="376"/>
      <c r="V28" s="376"/>
      <c r="W28" s="376"/>
      <c r="Y28" s="376"/>
    </row>
    <row r="29" spans="4:25">
      <c r="D29" s="432"/>
      <c r="P29" s="376"/>
      <c r="Q29" s="376"/>
      <c r="V29" s="376"/>
      <c r="W29" s="376"/>
      <c r="Y29" s="376"/>
    </row>
    <row r="30" spans="4:25">
      <c r="D30" s="432"/>
      <c r="P30" s="376"/>
      <c r="Q30" s="376"/>
      <c r="V30" s="376"/>
      <c r="W30" s="376"/>
      <c r="Y30" s="376"/>
    </row>
    <row r="31" spans="4:25">
      <c r="D31" s="432"/>
      <c r="I31" s="376"/>
      <c r="J31" s="376"/>
      <c r="K31" s="376"/>
      <c r="P31" s="376"/>
      <c r="Q31" s="376"/>
      <c r="V31" s="376"/>
      <c r="W31" s="376"/>
      <c r="Y31" s="376"/>
    </row>
    <row r="32" spans="4:25">
      <c r="D32" s="432"/>
      <c r="I32" s="376"/>
      <c r="J32" s="376"/>
      <c r="K32" s="376"/>
      <c r="P32" s="376"/>
      <c r="Q32" s="376"/>
      <c r="V32" s="376"/>
      <c r="W32" s="376"/>
      <c r="Y32" s="376"/>
    </row>
    <row r="33" spans="4:25">
      <c r="D33" s="432"/>
      <c r="I33" s="376"/>
      <c r="J33" s="376"/>
      <c r="K33" s="376"/>
      <c r="P33" s="376"/>
      <c r="Q33" s="376"/>
      <c r="V33" s="376"/>
      <c r="W33" s="376"/>
      <c r="Y33" s="376"/>
    </row>
    <row r="34" spans="4:25">
      <c r="D34" s="432"/>
      <c r="I34" s="376"/>
      <c r="J34" s="376"/>
      <c r="K34" s="376"/>
      <c r="P34" s="376"/>
      <c r="Q34" s="376"/>
      <c r="V34" s="376"/>
      <c r="W34" s="376"/>
      <c r="Y34" s="376"/>
    </row>
    <row r="35" spans="4:25">
      <c r="D35" s="432"/>
      <c r="I35" s="376"/>
      <c r="J35" s="376"/>
      <c r="K35" s="376"/>
      <c r="P35" s="376"/>
      <c r="Q35" s="376"/>
      <c r="V35" s="376"/>
      <c r="W35" s="376"/>
      <c r="Y35" s="376"/>
    </row>
    <row r="36" spans="4:25">
      <c r="D36" s="432"/>
      <c r="I36" s="376"/>
      <c r="J36" s="376"/>
      <c r="K36" s="376"/>
      <c r="P36" s="376"/>
      <c r="Q36" s="376"/>
      <c r="V36" s="376"/>
      <c r="W36" s="376"/>
      <c r="Y36" s="376"/>
    </row>
    <row r="37" spans="4:25">
      <c r="D37" s="432"/>
      <c r="I37" s="376"/>
      <c r="J37" s="376"/>
      <c r="K37" s="376"/>
      <c r="P37" s="376"/>
      <c r="Q37" s="376"/>
      <c r="V37" s="376"/>
      <c r="W37" s="376"/>
      <c r="Y37" s="376"/>
    </row>
    <row r="38" spans="4:25">
      <c r="D38" s="432"/>
      <c r="I38" s="376"/>
      <c r="J38" s="376"/>
      <c r="K38" s="376"/>
      <c r="P38" s="376"/>
      <c r="Q38" s="376"/>
      <c r="V38" s="376"/>
      <c r="W38" s="376"/>
      <c r="Y38" s="376"/>
    </row>
    <row r="39" spans="4:25">
      <c r="D39" s="432"/>
      <c r="I39" s="376"/>
      <c r="J39" s="376"/>
      <c r="K39" s="376"/>
      <c r="P39" s="376"/>
      <c r="Q39" s="376"/>
      <c r="V39" s="376"/>
      <c r="W39" s="376"/>
      <c r="Y39" s="376"/>
    </row>
    <row r="40" spans="4:25">
      <c r="D40" s="432"/>
      <c r="I40" s="376"/>
      <c r="J40" s="376"/>
      <c r="K40" s="376"/>
      <c r="P40" s="376"/>
      <c r="Q40" s="376"/>
      <c r="V40" s="376"/>
      <c r="W40" s="376"/>
      <c r="Y40" s="376"/>
    </row>
    <row r="41" spans="4:25">
      <c r="D41" s="432"/>
      <c r="I41" s="376"/>
      <c r="J41" s="376"/>
      <c r="K41" s="376"/>
      <c r="P41" s="376"/>
      <c r="Q41" s="376"/>
      <c r="V41" s="376"/>
      <c r="W41" s="376"/>
      <c r="Y41" s="376"/>
    </row>
    <row r="42" spans="4:25">
      <c r="D42" s="432"/>
      <c r="I42" s="376"/>
      <c r="J42" s="376"/>
      <c r="K42" s="376"/>
      <c r="P42" s="376"/>
      <c r="Q42" s="376"/>
      <c r="V42" s="376"/>
      <c r="W42" s="376"/>
      <c r="Y42" s="376"/>
    </row>
    <row r="43" spans="4:25">
      <c r="D43" s="432"/>
      <c r="I43" s="376"/>
      <c r="J43" s="376"/>
      <c r="K43" s="376"/>
      <c r="P43" s="376"/>
      <c r="Q43" s="376"/>
      <c r="V43" s="376"/>
      <c r="W43" s="376"/>
      <c r="Y43" s="376"/>
    </row>
    <row r="44" spans="4:25">
      <c r="D44" s="432"/>
      <c r="I44" s="376"/>
      <c r="J44" s="376"/>
      <c r="K44" s="376"/>
      <c r="P44" s="376"/>
      <c r="Q44" s="376"/>
      <c r="V44" s="376"/>
      <c r="W44" s="376"/>
      <c r="Y44" s="376"/>
    </row>
    <row r="45" spans="4:25">
      <c r="D45" s="432"/>
      <c r="I45" s="376"/>
      <c r="J45" s="376"/>
      <c r="K45" s="376"/>
      <c r="P45" s="376"/>
      <c r="Q45" s="376"/>
      <c r="V45" s="376"/>
      <c r="W45" s="376"/>
      <c r="Y45" s="376"/>
    </row>
    <row r="46" spans="4:25">
      <c r="D46" s="432"/>
      <c r="I46" s="376"/>
      <c r="J46" s="376"/>
      <c r="K46" s="376"/>
      <c r="P46" s="376"/>
      <c r="Q46" s="376"/>
      <c r="V46" s="376"/>
      <c r="W46" s="376"/>
      <c r="Y46" s="376"/>
    </row>
    <row r="47" spans="4:25">
      <c r="D47" s="432"/>
      <c r="I47" s="376"/>
      <c r="J47" s="376"/>
      <c r="K47" s="376"/>
      <c r="P47" s="376"/>
      <c r="Q47" s="376"/>
      <c r="V47" s="376"/>
      <c r="W47" s="376"/>
      <c r="Y47" s="376"/>
    </row>
    <row r="48" spans="4:25">
      <c r="D48" s="432"/>
      <c r="I48" s="376"/>
      <c r="J48" s="376"/>
      <c r="K48" s="376"/>
      <c r="P48" s="376"/>
      <c r="Q48" s="376"/>
      <c r="V48" s="376"/>
      <c r="W48" s="376"/>
      <c r="Y48" s="376"/>
    </row>
    <row r="49" spans="4:25">
      <c r="D49" s="432"/>
      <c r="I49" s="376"/>
      <c r="J49" s="376"/>
      <c r="K49" s="376"/>
      <c r="P49" s="376"/>
      <c r="Q49" s="376"/>
      <c r="V49" s="376"/>
      <c r="W49" s="376"/>
      <c r="Y49" s="376"/>
    </row>
    <row r="50" spans="4:25">
      <c r="D50" s="432"/>
      <c r="I50" s="376"/>
      <c r="J50" s="376"/>
      <c r="K50" s="376"/>
      <c r="P50" s="376"/>
      <c r="Q50" s="376"/>
      <c r="V50" s="376"/>
      <c r="W50" s="376"/>
      <c r="Y50" s="376"/>
    </row>
    <row r="51" spans="4:25">
      <c r="D51" s="432"/>
      <c r="I51" s="376"/>
      <c r="J51" s="376"/>
      <c r="K51" s="376"/>
      <c r="P51" s="376"/>
      <c r="Q51" s="376"/>
      <c r="V51" s="376"/>
      <c r="W51" s="376"/>
      <c r="Y51" s="376"/>
    </row>
    <row r="52" spans="4:25">
      <c r="D52" s="432"/>
      <c r="I52" s="376"/>
      <c r="J52" s="376"/>
      <c r="K52" s="376"/>
      <c r="P52" s="376"/>
      <c r="Q52" s="376"/>
      <c r="V52" s="376"/>
      <c r="W52" s="376"/>
      <c r="Y52" s="376"/>
    </row>
    <row r="53" spans="4:25">
      <c r="D53" s="432"/>
      <c r="I53" s="376"/>
      <c r="J53" s="376"/>
      <c r="K53" s="376"/>
      <c r="P53" s="376"/>
      <c r="Q53" s="376"/>
      <c r="V53" s="376"/>
      <c r="W53" s="376"/>
      <c r="Y53" s="376"/>
    </row>
    <row r="54" spans="4:25">
      <c r="D54" s="432"/>
      <c r="I54" s="376"/>
      <c r="J54" s="376"/>
      <c r="K54" s="376"/>
      <c r="P54" s="376"/>
      <c r="Q54" s="376"/>
      <c r="V54" s="376"/>
    </row>
  </sheetData>
  <sheetProtection password="A4A3" sheet="1" objects="1" scenarios="1"/>
  <customSheetViews>
    <customSheetView guid="{97D65C1E-976A-4956-97FC-0E8188ABCFAA}" scale="70" hiddenColumns="1">
      <selection activeCell="AB10" sqref="AB10"/>
      <pageMargins left="1.3779527559055118" right="0.18" top="1.1499999999999999" bottom="0.35" header="0.31496062992125984" footer="0.31496062992125984"/>
      <printOptions horizontalCentered="1"/>
      <pageSetup paperSize="5" scale="90" fitToHeight="99" orientation="landscape" r:id="rId1"/>
    </customSheetView>
    <customSheetView guid="{ADD38025-F4B2-44E2-9D06-07A9BF0F3A51}" scale="70" hiddenColumns="1">
      <selection activeCell="AB10" sqref="AB10"/>
      <pageMargins left="1.3779527559055118" right="0.18" top="1.1499999999999999" bottom="0.35" header="0.31496062992125984" footer="0.31496062992125984"/>
      <printOptions horizontalCentered="1"/>
      <pageSetup paperSize="5" scale="90" fitToHeight="99" orientation="landscape" r:id="rId2"/>
    </customSheetView>
    <customSheetView guid="{AF3BF2A1-5C19-43AE-A08B-3E418E8AE543}"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3"/>
    </customSheetView>
    <customSheetView guid="{CC42E740-ADA2-4B3E-AB77-9BBCCE9EC444}"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DC041AD4-35AB-4F1B-9F3D-F08C88A9A16C}"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C9A17BF0-2451-44C4-898F-CFB8403323EA}"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E51A7B7A-B72C-4D0D-BEC9-3100296DDB1B}"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D674221F-3F50-45D7-B99E-107AE99970DE}"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C8C25E0F-313C-40E1-BC27-B55128053FAD}"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915A0EBC-A358-405B-93F7-90752DA34B9F}"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B74BB35E-E214-422E-BB39-6D168553F4C5}"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7"/>
    </customSheetView>
    <customSheetView guid="{42BB51DB-DC3E-4DA5-9499-5574EB19780E}" fitToPage="1" topLeftCell="I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8"/>
    </customSheetView>
    <customSheetView guid="{B83C9EB8-C964-4489-98C8-19C81BFAE010}" scale="70" fitToPage="1" printArea="1" hiddenColumns="1">
      <selection activeCell="Z7" sqref="Z7"/>
      <pageMargins left="0.59055118110236227" right="0.51181102362204722" top="0.94488188976377963" bottom="0.55118110236220474" header="0.31496062992125984" footer="0.31496062992125984"/>
      <printOptions horizontalCentered="1"/>
      <pageSetup paperSize="5" fitToHeight="99" orientation="landscape" r:id="rId19"/>
    </customSheetView>
  </customSheetViews>
  <mergeCells count="37">
    <mergeCell ref="D1:V1"/>
    <mergeCell ref="D2:V2"/>
    <mergeCell ref="D4:E4"/>
    <mergeCell ref="F4:Q4"/>
    <mergeCell ref="R4:S4"/>
    <mergeCell ref="T4:V4"/>
    <mergeCell ref="D5:E5"/>
    <mergeCell ref="F5:V5"/>
    <mergeCell ref="B7:B8"/>
    <mergeCell ref="C7:C8"/>
    <mergeCell ref="D7:D8"/>
    <mergeCell ref="E7:E8"/>
    <mergeCell ref="F7:F8"/>
    <mergeCell ref="G7:H7"/>
    <mergeCell ref="I7:I8"/>
    <mergeCell ref="J7:J8"/>
    <mergeCell ref="S7:S8"/>
    <mergeCell ref="T7:T8"/>
    <mergeCell ref="V7:V8"/>
    <mergeCell ref="Q7:Q8"/>
    <mergeCell ref="R7:R8"/>
    <mergeCell ref="U7:U8"/>
    <mergeCell ref="B14:F14"/>
    <mergeCell ref="N7:O7"/>
    <mergeCell ref="P7:P8"/>
    <mergeCell ref="G13:H13"/>
    <mergeCell ref="G14:H14"/>
    <mergeCell ref="M7:M8"/>
    <mergeCell ref="K7:L7"/>
    <mergeCell ref="W7:X7"/>
    <mergeCell ref="Y7:Z7"/>
    <mergeCell ref="G15:H15"/>
    <mergeCell ref="G16:H16"/>
    <mergeCell ref="N13:O13"/>
    <mergeCell ref="N14:O14"/>
    <mergeCell ref="N15:O15"/>
    <mergeCell ref="N16:O16"/>
  </mergeCells>
  <conditionalFormatting sqref="I3 P3 I6 P6 I12:I1048576 P12:P1048576">
    <cfRule type="cellIs" dxfId="74" priority="77" operator="equal">
      <formula>"BAJA"</formula>
    </cfRule>
  </conditionalFormatting>
  <conditionalFormatting sqref="I3 P3 I6 P6 I12:I1048576 P12:P1048576">
    <cfRule type="cellIs" dxfId="73" priority="74" operator="equal">
      <formula>"EXTREMA"</formula>
    </cfRule>
    <cfRule type="cellIs" dxfId="72" priority="75" operator="equal">
      <formula>"ALTA"</formula>
    </cfRule>
    <cfRule type="cellIs" dxfId="71" priority="76" operator="equal">
      <formula>"MODERADA"</formula>
    </cfRule>
  </conditionalFormatting>
  <conditionalFormatting sqref="F12:G1048576 F3:G3 N3:O3 F6:G6 G9:H11 N6:O6 N12:O1048576">
    <cfRule type="colorScale" priority="73">
      <colorScale>
        <cfvo type="num" val="1"/>
        <cfvo type="num" val="3"/>
        <cfvo type="num" val="5"/>
        <color theme="6" tint="-0.499984740745262"/>
        <color rgb="FFFFFF00"/>
        <color rgb="FFC00000"/>
      </colorScale>
    </cfRule>
  </conditionalFormatting>
  <conditionalFormatting sqref="I13:I16">
    <cfRule type="cellIs" dxfId="70" priority="72" operator="equal">
      <formula>"BAJA"</formula>
    </cfRule>
  </conditionalFormatting>
  <conditionalFormatting sqref="I13:I16">
    <cfRule type="cellIs" dxfId="69" priority="69" operator="equal">
      <formula>"EXTREMA"</formula>
    </cfRule>
    <cfRule type="cellIs" dxfId="68" priority="70" operator="equal">
      <formula>"ALTA"</formula>
    </cfRule>
    <cfRule type="cellIs" dxfId="67" priority="71" operator="equal">
      <formula>"MODERADA"</formula>
    </cfRule>
  </conditionalFormatting>
  <conditionalFormatting sqref="G13:G16">
    <cfRule type="colorScale" priority="68">
      <colorScale>
        <cfvo type="num" val="1"/>
        <cfvo type="num" val="3"/>
        <cfvo type="num" val="5"/>
        <color theme="6" tint="-0.499984740745262"/>
        <color rgb="FFFFFF00"/>
        <color rgb="FFC00000"/>
      </colorScale>
    </cfRule>
  </conditionalFormatting>
  <conditionalFormatting sqref="I13:I16">
    <cfRule type="cellIs" dxfId="66" priority="67" operator="equal">
      <formula>"BAJA"</formula>
    </cfRule>
  </conditionalFormatting>
  <conditionalFormatting sqref="I13:I16">
    <cfRule type="cellIs" dxfId="65" priority="64" operator="equal">
      <formula>"EXTREMA"</formula>
    </cfRule>
    <cfRule type="cellIs" dxfId="64" priority="65" operator="equal">
      <formula>"ALTA"</formula>
    </cfRule>
    <cfRule type="cellIs" dxfId="63" priority="66" operator="equal">
      <formula>"MODERADA"</formula>
    </cfRule>
  </conditionalFormatting>
  <conditionalFormatting sqref="G13:G16">
    <cfRule type="colorScale" priority="63">
      <colorScale>
        <cfvo type="num" val="1"/>
        <cfvo type="num" val="3"/>
        <cfvo type="num" val="5"/>
        <color theme="6" tint="-0.499984740745262"/>
        <color rgb="FFFFFF00"/>
        <color rgb="FFC00000"/>
      </colorScale>
    </cfRule>
  </conditionalFormatting>
  <conditionalFormatting sqref="I13:I16">
    <cfRule type="cellIs" dxfId="62" priority="62" operator="equal">
      <formula>"BAJA"</formula>
    </cfRule>
  </conditionalFormatting>
  <conditionalFormatting sqref="I13:I16">
    <cfRule type="cellIs" dxfId="61" priority="59" operator="equal">
      <formula>"EXTREMA"</formula>
    </cfRule>
    <cfRule type="cellIs" dxfId="60" priority="60" operator="equal">
      <formula>"ALTA"</formula>
    </cfRule>
    <cfRule type="cellIs" dxfId="59"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58" priority="57" operator="equal">
      <formula>"BAJA"</formula>
    </cfRule>
  </conditionalFormatting>
  <conditionalFormatting sqref="I13:I16">
    <cfRule type="cellIs" dxfId="57" priority="54" operator="equal">
      <formula>"EXTREMA"</formula>
    </cfRule>
    <cfRule type="cellIs" dxfId="56" priority="55" operator="equal">
      <formula>"ALTA"</formula>
    </cfRule>
    <cfRule type="cellIs" dxfId="55"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54" priority="52" operator="equal">
      <formula>"BAJA"</formula>
    </cfRule>
  </conditionalFormatting>
  <conditionalFormatting sqref="I13:I16">
    <cfRule type="cellIs" dxfId="53" priority="49" operator="equal">
      <formula>"EXTREMA"</formula>
    </cfRule>
    <cfRule type="cellIs" dxfId="52" priority="50" operator="equal">
      <formula>"ALTA"</formula>
    </cfRule>
    <cfRule type="cellIs" dxfId="51"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50" priority="47" operator="equal">
      <formula>"BAJA"</formula>
    </cfRule>
  </conditionalFormatting>
  <conditionalFormatting sqref="I13:I16">
    <cfRule type="cellIs" dxfId="49" priority="44" operator="equal">
      <formula>"EXTREMA"</formula>
    </cfRule>
    <cfRule type="cellIs" dxfId="48" priority="45" operator="equal">
      <formula>"ALTA"</formula>
    </cfRule>
    <cfRule type="cellIs" dxfId="47" priority="46" operator="equal">
      <formula>"MODERADA"</formula>
    </cfRule>
  </conditionalFormatting>
  <conditionalFormatting sqref="P13:P16">
    <cfRule type="cellIs" dxfId="46" priority="43" operator="equal">
      <formula>"BAJA"</formula>
    </cfRule>
  </conditionalFormatting>
  <conditionalFormatting sqref="P13:P16">
    <cfRule type="cellIs" dxfId="45" priority="40" operator="equal">
      <formula>"EXTREMA"</formula>
    </cfRule>
    <cfRule type="cellIs" dxfId="44" priority="41" operator="equal">
      <formula>"ALTA"</formula>
    </cfRule>
    <cfRule type="cellIs" dxfId="43"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42" priority="38" operator="equal">
      <formula>"BAJA"</formula>
    </cfRule>
  </conditionalFormatting>
  <conditionalFormatting sqref="P13:P16">
    <cfRule type="cellIs" dxfId="41" priority="35" operator="equal">
      <formula>"EXTREMA"</formula>
    </cfRule>
    <cfRule type="cellIs" dxfId="40" priority="36" operator="equal">
      <formula>"ALTA"</formula>
    </cfRule>
    <cfRule type="cellIs" dxfId="39"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38" priority="33" operator="equal">
      <formula>"BAJA"</formula>
    </cfRule>
  </conditionalFormatting>
  <conditionalFormatting sqref="P13:P16">
    <cfRule type="cellIs" dxfId="37" priority="30" operator="equal">
      <formula>"EXTREMA"</formula>
    </cfRule>
    <cfRule type="cellIs" dxfId="36" priority="31" operator="equal">
      <formula>"ALTA"</formula>
    </cfRule>
    <cfRule type="cellIs" dxfId="35"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34" priority="28" operator="equal">
      <formula>"BAJA"</formula>
    </cfRule>
  </conditionalFormatting>
  <conditionalFormatting sqref="P13:P16">
    <cfRule type="cellIs" dxfId="33" priority="25" operator="equal">
      <formula>"EXTREMA"</formula>
    </cfRule>
    <cfRule type="cellIs" dxfId="32" priority="26" operator="equal">
      <formula>"ALTA"</formula>
    </cfRule>
    <cfRule type="cellIs" dxfId="31" priority="27" operator="equal">
      <formula>"MODERADA"</formula>
    </cfRule>
  </conditionalFormatting>
  <conditionalFormatting sqref="N13:N16">
    <cfRule type="colorScale" priority="24">
      <colorScale>
        <cfvo type="num" val="1"/>
        <cfvo type="num" val="3"/>
        <cfvo type="num" val="5"/>
        <color theme="6" tint="-0.499984740745262"/>
        <color rgb="FFFFFF00"/>
        <color rgb="FFC00000"/>
      </colorScale>
    </cfRule>
  </conditionalFormatting>
  <conditionalFormatting sqref="P13:P16">
    <cfRule type="cellIs" dxfId="30" priority="23" operator="equal">
      <formula>"BAJA"</formula>
    </cfRule>
  </conditionalFormatting>
  <conditionalFormatting sqref="P13:P16">
    <cfRule type="cellIs" dxfId="29" priority="20" operator="equal">
      <formula>"EXTREMA"</formula>
    </cfRule>
    <cfRule type="cellIs" dxfId="28" priority="21" operator="equal">
      <formula>"ALTA"</formula>
    </cfRule>
    <cfRule type="cellIs" dxfId="27" priority="22" operator="equal">
      <formula>"MODERADA"</formula>
    </cfRule>
  </conditionalFormatting>
  <conditionalFormatting sqref="N13:N16">
    <cfRule type="colorScale" priority="19">
      <colorScale>
        <cfvo type="num" val="1"/>
        <cfvo type="num" val="3"/>
        <cfvo type="num" val="5"/>
        <color theme="6" tint="-0.499984740745262"/>
        <color rgb="FFFFFF00"/>
        <color rgb="FFC00000"/>
      </colorScale>
    </cfRule>
  </conditionalFormatting>
  <conditionalFormatting sqref="P13:P16">
    <cfRule type="cellIs" dxfId="26" priority="18" operator="equal">
      <formula>"BAJA"</formula>
    </cfRule>
  </conditionalFormatting>
  <conditionalFormatting sqref="P13:P16">
    <cfRule type="cellIs" dxfId="25" priority="15" operator="equal">
      <formula>"EXTREMA"</formula>
    </cfRule>
    <cfRule type="cellIs" dxfId="24" priority="16" operator="equal">
      <formula>"ALTA"</formula>
    </cfRule>
    <cfRule type="cellIs" dxfId="23" priority="17" operator="equal">
      <formula>"MODERADA"</formula>
    </cfRule>
  </conditionalFormatting>
  <conditionalFormatting sqref="I9:I11">
    <cfRule type="cellIs" dxfId="22" priority="11" operator="equal">
      <formula>"EXTREMA"</formula>
    </cfRule>
    <cfRule type="cellIs" dxfId="21" priority="12" operator="equal">
      <formula>"ALTA"</formula>
    </cfRule>
    <cfRule type="cellIs" dxfId="20" priority="13" operator="equal">
      <formula>"MODERADA"</formula>
    </cfRule>
    <cfRule type="cellIs" dxfId="19" priority="14" operator="equal">
      <formula>"BAJA"</formula>
    </cfRule>
  </conditionalFormatting>
  <conditionalFormatting sqref="P9:P11">
    <cfRule type="cellIs" dxfId="18" priority="7" operator="equal">
      <formula>"EXTREMA"</formula>
    </cfRule>
    <cfRule type="cellIs" dxfId="17" priority="8" operator="equal">
      <formula>"ALTA"</formula>
    </cfRule>
    <cfRule type="cellIs" dxfId="16" priority="9" operator="equal">
      <formula>"MODERADA"</formula>
    </cfRule>
    <cfRule type="cellIs" dxfId="15"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14" priority="5" operator="equal">
      <formula>"BAJA"</formula>
    </cfRule>
  </conditionalFormatting>
  <conditionalFormatting sqref="I7:I8 P7:P8">
    <cfRule type="cellIs" dxfId="13" priority="2" operator="equal">
      <formula>"EXTREMA"</formula>
    </cfRule>
    <cfRule type="cellIs" dxfId="12" priority="3" operator="equal">
      <formula>"ALTA"</formula>
    </cfRule>
    <cfRule type="cellIs" dxfId="11"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74803149606299213" bottom="0.35433070866141736" header="0.31496062992125984" footer="0.31496062992125984"/>
  <pageSetup paperSize="5" scale="46"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14.xml><?xml version="1.0" encoding="utf-8"?>
<worksheet xmlns="http://schemas.openxmlformats.org/spreadsheetml/2006/main" xmlns:r="http://schemas.openxmlformats.org/officeDocument/2006/relationships">
  <sheetPr>
    <tabColor theme="5" tint="-0.249977111117893"/>
    <pageSetUpPr fitToPage="1"/>
  </sheetPr>
  <dimension ref="A1:Y53"/>
  <sheetViews>
    <sheetView topLeftCell="A8" zoomScale="70" zoomScaleNormal="70" workbookViewId="0">
      <selection activeCell="X1" sqref="A1:Y16"/>
    </sheetView>
  </sheetViews>
  <sheetFormatPr baseColWidth="10" defaultColWidth="11.42578125" defaultRowHeight="15"/>
  <cols>
    <col min="1" max="1" width="2.7109375" style="170" customWidth="1"/>
    <col min="2" max="2" width="6.7109375" style="178" customWidth="1"/>
    <col min="3" max="3" width="6.7109375" style="169" customWidth="1"/>
    <col min="4" max="4" width="24.7109375" style="172" customWidth="1"/>
    <col min="5" max="5" width="24.5703125" style="175" customWidth="1"/>
    <col min="6" max="9" width="4.7109375" style="15" customWidth="1"/>
    <col min="10" max="10" width="6.5703125" style="15" customWidth="1"/>
    <col min="11" max="11" width="7" style="15" customWidth="1"/>
    <col min="12" max="23" width="4.7109375" style="15" customWidth="1"/>
    <col min="24" max="24" width="8.7109375" style="167" customWidth="1"/>
    <col min="25" max="25" width="24.7109375" style="15" customWidth="1"/>
    <col min="26" max="16384" width="11.42578125" style="15"/>
  </cols>
  <sheetData>
    <row r="1" spans="1:25" s="172" customFormat="1" ht="135.94999999999999" customHeight="1">
      <c r="A1" s="171"/>
      <c r="C1" s="179"/>
      <c r="D1" s="299" t="s">
        <v>253</v>
      </c>
      <c r="E1" s="300"/>
      <c r="F1" s="296" t="s">
        <v>304</v>
      </c>
      <c r="G1" s="296"/>
      <c r="H1" s="296" t="s">
        <v>303</v>
      </c>
      <c r="I1" s="296"/>
      <c r="J1" s="296" t="s">
        <v>305</v>
      </c>
      <c r="K1" s="296"/>
      <c r="L1" s="296" t="s">
        <v>306</v>
      </c>
      <c r="M1" s="296"/>
      <c r="N1" s="296" t="s">
        <v>307</v>
      </c>
      <c r="O1" s="296"/>
      <c r="P1" s="296" t="s">
        <v>308</v>
      </c>
      <c r="Q1" s="296"/>
      <c r="R1" s="296" t="s">
        <v>309</v>
      </c>
      <c r="S1" s="296"/>
      <c r="T1" s="296" t="s">
        <v>310</v>
      </c>
      <c r="U1" s="296"/>
      <c r="V1" s="296" t="s">
        <v>311</v>
      </c>
      <c r="W1" s="296"/>
      <c r="X1" s="301" t="s">
        <v>372</v>
      </c>
      <c r="Y1" s="302"/>
    </row>
    <row r="2" spans="1:25" s="172" customFormat="1" ht="18" customHeight="1">
      <c r="A2" s="171"/>
      <c r="B2" s="287" t="s">
        <v>251</v>
      </c>
      <c r="C2" s="297" t="s">
        <v>242</v>
      </c>
      <c r="D2" s="285" t="s">
        <v>243</v>
      </c>
      <c r="E2" s="285" t="s">
        <v>238</v>
      </c>
      <c r="F2" s="284" t="s">
        <v>227</v>
      </c>
      <c r="G2" s="284"/>
      <c r="H2" s="284" t="s">
        <v>227</v>
      </c>
      <c r="I2" s="284"/>
      <c r="J2" s="284" t="s">
        <v>244</v>
      </c>
      <c r="K2" s="284"/>
      <c r="L2" s="284" t="s">
        <v>245</v>
      </c>
      <c r="M2" s="284"/>
      <c r="N2" s="284" t="s">
        <v>244</v>
      </c>
      <c r="O2" s="284"/>
      <c r="P2" s="284" t="s">
        <v>246</v>
      </c>
      <c r="Q2" s="284"/>
      <c r="R2" s="284" t="s">
        <v>244</v>
      </c>
      <c r="S2" s="284"/>
      <c r="T2" s="284" t="s">
        <v>246</v>
      </c>
      <c r="U2" s="284"/>
      <c r="V2" s="284" t="s">
        <v>247</v>
      </c>
      <c r="W2" s="284"/>
      <c r="X2" s="305" t="s">
        <v>248</v>
      </c>
      <c r="Y2" s="303" t="s">
        <v>239</v>
      </c>
    </row>
    <row r="3" spans="1:25" s="167" customFormat="1" ht="18" customHeight="1">
      <c r="A3" s="169"/>
      <c r="B3" s="287"/>
      <c r="C3" s="298"/>
      <c r="D3" s="286"/>
      <c r="E3" s="286"/>
      <c r="F3" s="168" t="s">
        <v>240</v>
      </c>
      <c r="G3" s="168" t="s">
        <v>241</v>
      </c>
      <c r="H3" s="168" t="s">
        <v>240</v>
      </c>
      <c r="I3" s="168" t="s">
        <v>241</v>
      </c>
      <c r="J3" s="168" t="s">
        <v>240</v>
      </c>
      <c r="K3" s="168" t="s">
        <v>241</v>
      </c>
      <c r="L3" s="168" t="s">
        <v>240</v>
      </c>
      <c r="M3" s="168" t="s">
        <v>241</v>
      </c>
      <c r="N3" s="168" t="s">
        <v>240</v>
      </c>
      <c r="O3" s="168" t="s">
        <v>241</v>
      </c>
      <c r="P3" s="168" t="s">
        <v>240</v>
      </c>
      <c r="Q3" s="168" t="s">
        <v>241</v>
      </c>
      <c r="R3" s="168" t="s">
        <v>240</v>
      </c>
      <c r="S3" s="168" t="s">
        <v>241</v>
      </c>
      <c r="T3" s="168" t="s">
        <v>240</v>
      </c>
      <c r="U3" s="168" t="s">
        <v>241</v>
      </c>
      <c r="V3" s="168" t="s">
        <v>240</v>
      </c>
      <c r="W3" s="168" t="s">
        <v>241</v>
      </c>
      <c r="X3" s="306"/>
      <c r="Y3" s="304"/>
    </row>
    <row r="4" spans="1:25" ht="63.75" hidden="1">
      <c r="B4" s="288" t="s">
        <v>89</v>
      </c>
      <c r="C4" s="177">
        <v>1.1000000000000001</v>
      </c>
      <c r="D4" s="176" t="s">
        <v>312</v>
      </c>
      <c r="E4" s="176" t="s">
        <v>320</v>
      </c>
      <c r="F4" s="3" t="s">
        <v>282</v>
      </c>
      <c r="G4" s="3"/>
      <c r="H4" s="3"/>
      <c r="I4" s="3" t="s">
        <v>282</v>
      </c>
      <c r="J4" s="3"/>
      <c r="K4" s="3" t="s">
        <v>282</v>
      </c>
      <c r="L4" s="3" t="s">
        <v>282</v>
      </c>
      <c r="M4" s="3"/>
      <c r="N4" s="3"/>
      <c r="O4" s="3" t="s">
        <v>282</v>
      </c>
      <c r="P4" s="3" t="s">
        <v>282</v>
      </c>
      <c r="Q4" s="3"/>
      <c r="R4" s="3" t="s">
        <v>282</v>
      </c>
      <c r="S4" s="3"/>
      <c r="T4" s="3" t="s">
        <v>282</v>
      </c>
      <c r="U4" s="3"/>
      <c r="V4" s="3" t="s">
        <v>282</v>
      </c>
      <c r="W4" s="3"/>
      <c r="X4" s="247">
        <f>IF(J4="X",15,0)+IF(L4="X",5,0)+IF(N4="X",15,0)+IF(P4="X",10,0)+IF(R4="X",15,0)+IF(T4="X",10,0)+IF(V4="X",30,0)</f>
        <v>70</v>
      </c>
      <c r="Y4" s="32" t="s">
        <v>375</v>
      </c>
    </row>
    <row r="5" spans="1:25" ht="56.1" hidden="1" customHeight="1">
      <c r="B5" s="289"/>
      <c r="C5" s="177">
        <v>1.2</v>
      </c>
      <c r="D5" s="176" t="s">
        <v>313</v>
      </c>
      <c r="E5" s="176" t="s">
        <v>317</v>
      </c>
      <c r="F5" s="3" t="s">
        <v>282</v>
      </c>
      <c r="G5" s="3"/>
      <c r="H5" s="3" t="s">
        <v>282</v>
      </c>
      <c r="I5" s="3"/>
      <c r="J5" s="3"/>
      <c r="K5" s="3" t="s">
        <v>282</v>
      </c>
      <c r="L5" s="3"/>
      <c r="M5" s="3" t="s">
        <v>282</v>
      </c>
      <c r="N5" s="3"/>
      <c r="O5" s="3" t="s">
        <v>282</v>
      </c>
      <c r="P5" s="3" t="s">
        <v>282</v>
      </c>
      <c r="Q5" s="3"/>
      <c r="R5" s="3" t="s">
        <v>282</v>
      </c>
      <c r="S5" s="3"/>
      <c r="T5" s="3"/>
      <c r="U5" s="3" t="s">
        <v>282</v>
      </c>
      <c r="V5" s="3"/>
      <c r="W5" s="3" t="s">
        <v>282</v>
      </c>
      <c r="X5" s="248">
        <f t="shared" ref="X5:X48" si="0">IF(J5="X",15,0)+IF(L5="X",5,0)+IF(N5="X",15,0)+IF(P5="X",10,0)+IF(R5="X",15,0)+IF(T5="X",10,0)+IF(V5="X",30,0)</f>
        <v>25</v>
      </c>
      <c r="Y5" s="32" t="s">
        <v>375</v>
      </c>
    </row>
    <row r="6" spans="1:25" ht="56.1" hidden="1" customHeight="1">
      <c r="B6" s="289"/>
      <c r="C6" s="177">
        <v>1.3</v>
      </c>
      <c r="D6" s="176" t="s">
        <v>314</v>
      </c>
      <c r="E6" s="176" t="s">
        <v>250</v>
      </c>
      <c r="F6" s="3" t="s">
        <v>282</v>
      </c>
      <c r="G6" s="3"/>
      <c r="H6" s="3" t="s">
        <v>282</v>
      </c>
      <c r="I6" s="3"/>
      <c r="J6" s="3"/>
      <c r="K6" s="3" t="s">
        <v>282</v>
      </c>
      <c r="L6" s="3" t="s">
        <v>282</v>
      </c>
      <c r="M6" s="3"/>
      <c r="N6" s="3"/>
      <c r="O6" s="3" t="s">
        <v>282</v>
      </c>
      <c r="P6" s="3" t="s">
        <v>282</v>
      </c>
      <c r="Q6" s="3"/>
      <c r="R6" s="3" t="s">
        <v>282</v>
      </c>
      <c r="S6" s="3"/>
      <c r="T6" s="3" t="s">
        <v>282</v>
      </c>
      <c r="U6" s="3"/>
      <c r="V6" s="3" t="s">
        <v>282</v>
      </c>
      <c r="W6" s="3"/>
      <c r="X6" s="247">
        <f t="shared" si="0"/>
        <v>70</v>
      </c>
      <c r="Y6" s="32" t="s">
        <v>375</v>
      </c>
    </row>
    <row r="7" spans="1:25" ht="56.1" hidden="1" customHeight="1">
      <c r="B7" s="295"/>
      <c r="C7" s="177">
        <v>1.4</v>
      </c>
      <c r="D7" s="176" t="s">
        <v>315</v>
      </c>
      <c r="E7" s="176" t="s">
        <v>337</v>
      </c>
      <c r="F7" s="3" t="s">
        <v>282</v>
      </c>
      <c r="G7" s="3"/>
      <c r="H7" s="3"/>
      <c r="I7" s="3" t="s">
        <v>282</v>
      </c>
      <c r="J7" s="3"/>
      <c r="K7" s="3" t="s">
        <v>282</v>
      </c>
      <c r="L7" s="3" t="s">
        <v>282</v>
      </c>
      <c r="M7" s="3"/>
      <c r="N7" s="3"/>
      <c r="O7" s="3" t="s">
        <v>282</v>
      </c>
      <c r="P7" s="3" t="s">
        <v>282</v>
      </c>
      <c r="Q7" s="3"/>
      <c r="R7" s="3" t="s">
        <v>282</v>
      </c>
      <c r="S7" s="3"/>
      <c r="T7" s="3" t="s">
        <v>282</v>
      </c>
      <c r="U7" s="3"/>
      <c r="V7" s="3"/>
      <c r="W7" s="3" t="s">
        <v>282</v>
      </c>
      <c r="X7" s="248">
        <f t="shared" si="0"/>
        <v>40</v>
      </c>
      <c r="Y7" s="32" t="s">
        <v>375</v>
      </c>
    </row>
    <row r="8" spans="1:25" ht="56.1" customHeight="1">
      <c r="B8" s="288" t="s">
        <v>84</v>
      </c>
      <c r="C8" s="177">
        <v>2.1</v>
      </c>
      <c r="D8" s="176" t="s">
        <v>344</v>
      </c>
      <c r="E8" s="176" t="s">
        <v>365</v>
      </c>
      <c r="F8" s="3" t="s">
        <v>282</v>
      </c>
      <c r="G8" s="3"/>
      <c r="H8" s="3" t="s">
        <v>282</v>
      </c>
      <c r="I8" s="3"/>
      <c r="J8" s="3" t="s">
        <v>282</v>
      </c>
      <c r="K8" s="3"/>
      <c r="L8" s="3" t="s">
        <v>282</v>
      </c>
      <c r="M8" s="3"/>
      <c r="N8" s="3"/>
      <c r="O8" s="3" t="s">
        <v>282</v>
      </c>
      <c r="P8" s="3" t="s">
        <v>282</v>
      </c>
      <c r="Q8" s="3"/>
      <c r="R8" s="3" t="s">
        <v>282</v>
      </c>
      <c r="S8" s="3"/>
      <c r="T8" s="3" t="s">
        <v>282</v>
      </c>
      <c r="U8" s="3"/>
      <c r="V8" s="3" t="s">
        <v>282</v>
      </c>
      <c r="W8" s="3"/>
      <c r="X8" s="247">
        <f>IF(J8="X",15,0)+IF(L8="X",5,0)+IF(N8="X",15,0)+IF(P8="X",10,0)+IF(R8="X",15,0)+IF(T8="X",10,0)+IF(V8="X",30,0)</f>
        <v>85</v>
      </c>
      <c r="Y8" s="32" t="s">
        <v>375</v>
      </c>
    </row>
    <row r="9" spans="1:25" ht="73.5" customHeight="1">
      <c r="B9" s="289"/>
      <c r="C9" s="177">
        <v>2.2000000000000002</v>
      </c>
      <c r="D9" s="176" t="s">
        <v>350</v>
      </c>
      <c r="E9" s="176" t="s">
        <v>367</v>
      </c>
      <c r="F9" s="3" t="s">
        <v>282</v>
      </c>
      <c r="G9" s="3"/>
      <c r="H9" s="3"/>
      <c r="I9" s="3" t="s">
        <v>282</v>
      </c>
      <c r="J9" s="3" t="s">
        <v>282</v>
      </c>
      <c r="K9" s="3"/>
      <c r="L9" s="3" t="s">
        <v>282</v>
      </c>
      <c r="M9" s="3"/>
      <c r="N9" s="3"/>
      <c r="O9" s="3" t="s">
        <v>282</v>
      </c>
      <c r="P9" s="3" t="s">
        <v>282</v>
      </c>
      <c r="Q9" s="3"/>
      <c r="R9" s="3" t="s">
        <v>282</v>
      </c>
      <c r="S9" s="3"/>
      <c r="T9" s="3" t="s">
        <v>282</v>
      </c>
      <c r="U9" s="3"/>
      <c r="V9" s="3" t="s">
        <v>282</v>
      </c>
      <c r="W9" s="3"/>
      <c r="X9" s="247">
        <f t="shared" si="0"/>
        <v>85</v>
      </c>
      <c r="Y9" s="32" t="s">
        <v>375</v>
      </c>
    </row>
    <row r="10" spans="1:25" ht="63" customHeight="1">
      <c r="B10" s="289"/>
      <c r="C10" s="177">
        <v>2.2999999999999998</v>
      </c>
      <c r="D10" s="176" t="s">
        <v>362</v>
      </c>
      <c r="E10" s="176" t="s">
        <v>363</v>
      </c>
      <c r="F10" s="3" t="s">
        <v>282</v>
      </c>
      <c r="G10" s="3"/>
      <c r="H10" s="3"/>
      <c r="I10" s="3" t="s">
        <v>282</v>
      </c>
      <c r="J10" s="3"/>
      <c r="K10" s="3" t="s">
        <v>282</v>
      </c>
      <c r="L10" s="3" t="s">
        <v>282</v>
      </c>
      <c r="M10" s="3"/>
      <c r="N10" s="3"/>
      <c r="O10" s="3" t="s">
        <v>282</v>
      </c>
      <c r="P10" s="3" t="s">
        <v>282</v>
      </c>
      <c r="Q10" s="3"/>
      <c r="R10" s="3" t="s">
        <v>282</v>
      </c>
      <c r="S10" s="3"/>
      <c r="T10" s="3"/>
      <c r="U10" s="3" t="s">
        <v>282</v>
      </c>
      <c r="V10" s="3"/>
      <c r="W10" s="3" t="s">
        <v>282</v>
      </c>
      <c r="X10" s="248">
        <f t="shared" si="0"/>
        <v>30</v>
      </c>
      <c r="Y10" s="32" t="s">
        <v>375</v>
      </c>
    </row>
    <row r="11" spans="1:25" ht="56.1" customHeight="1">
      <c r="B11" s="295"/>
      <c r="C11" s="177">
        <v>2.4</v>
      </c>
      <c r="D11" s="176" t="s">
        <v>357</v>
      </c>
      <c r="E11" s="176" t="s">
        <v>359</v>
      </c>
      <c r="F11" s="3" t="s">
        <v>282</v>
      </c>
      <c r="G11" s="3"/>
      <c r="H11" s="3" t="s">
        <v>282</v>
      </c>
      <c r="I11" s="3"/>
      <c r="J11" s="3" t="s">
        <v>282</v>
      </c>
      <c r="K11" s="3"/>
      <c r="L11" s="3" t="s">
        <v>282</v>
      </c>
      <c r="M11" s="3"/>
      <c r="N11" s="3"/>
      <c r="O11" s="3" t="s">
        <v>282</v>
      </c>
      <c r="P11" s="3" t="s">
        <v>282</v>
      </c>
      <c r="Q11" s="3"/>
      <c r="R11" s="3" t="s">
        <v>282</v>
      </c>
      <c r="S11" s="3"/>
      <c r="T11" s="3" t="s">
        <v>282</v>
      </c>
      <c r="U11" s="3"/>
      <c r="V11" s="3" t="s">
        <v>282</v>
      </c>
      <c r="W11" s="3"/>
      <c r="X11" s="247">
        <f t="shared" si="0"/>
        <v>85</v>
      </c>
      <c r="Y11" s="32" t="s">
        <v>375</v>
      </c>
    </row>
    <row r="12" spans="1:25" ht="71.25" customHeight="1">
      <c r="B12" s="288" t="s">
        <v>72</v>
      </c>
      <c r="C12" s="177">
        <v>3.1</v>
      </c>
      <c r="D12" s="176" t="s">
        <v>377</v>
      </c>
      <c r="E12" s="176" t="s">
        <v>378</v>
      </c>
      <c r="F12" s="3" t="s">
        <v>282</v>
      </c>
      <c r="G12" s="3"/>
      <c r="H12" s="3"/>
      <c r="I12" s="3" t="s">
        <v>282</v>
      </c>
      <c r="J12" s="3"/>
      <c r="K12" s="3" t="s">
        <v>282</v>
      </c>
      <c r="L12" s="3" t="s">
        <v>282</v>
      </c>
      <c r="M12" s="3"/>
      <c r="N12" s="3"/>
      <c r="O12" s="3" t="s">
        <v>282</v>
      </c>
      <c r="P12" s="3" t="s">
        <v>282</v>
      </c>
      <c r="Q12" s="3"/>
      <c r="R12" s="3" t="s">
        <v>282</v>
      </c>
      <c r="S12" s="3"/>
      <c r="T12" s="3" t="s">
        <v>282</v>
      </c>
      <c r="U12" s="3"/>
      <c r="V12" s="3" t="s">
        <v>282</v>
      </c>
      <c r="W12" s="3"/>
      <c r="X12" s="247">
        <f t="shared" ref="X12:X16" si="1">IF(J12="X",15,0)+IF(L12="X",5,0)+IF(N12="X",15,0)+IF(P12="X",10,0)+IF(R12="X",15,0)+IF(T12="X",10,0)+IF(V12="X",30,0)</f>
        <v>70</v>
      </c>
      <c r="Y12" s="32" t="s">
        <v>375</v>
      </c>
    </row>
    <row r="13" spans="1:25" ht="101.25" customHeight="1">
      <c r="B13" s="289"/>
      <c r="C13" s="177">
        <v>3.2</v>
      </c>
      <c r="D13" s="176" t="s">
        <v>384</v>
      </c>
      <c r="E13" s="176" t="s">
        <v>385</v>
      </c>
      <c r="F13" s="3" t="s">
        <v>282</v>
      </c>
      <c r="G13" s="3"/>
      <c r="H13" s="3"/>
      <c r="I13" s="3" t="s">
        <v>282</v>
      </c>
      <c r="J13" s="3" t="s">
        <v>282</v>
      </c>
      <c r="K13" s="3"/>
      <c r="L13" s="3" t="s">
        <v>282</v>
      </c>
      <c r="M13" s="3"/>
      <c r="N13" s="250"/>
      <c r="O13" s="3" t="s">
        <v>282</v>
      </c>
      <c r="P13" s="3" t="s">
        <v>282</v>
      </c>
      <c r="Q13" s="3"/>
      <c r="R13" s="3" t="s">
        <v>282</v>
      </c>
      <c r="S13" s="3"/>
      <c r="T13" s="3" t="s">
        <v>282</v>
      </c>
      <c r="U13" s="3"/>
      <c r="V13" s="3" t="s">
        <v>282</v>
      </c>
      <c r="W13" s="3"/>
      <c r="X13" s="247">
        <f t="shared" si="1"/>
        <v>85</v>
      </c>
      <c r="Y13" s="32" t="s">
        <v>375</v>
      </c>
    </row>
    <row r="14" spans="1:25" ht="84.75" customHeight="1">
      <c r="B14" s="289"/>
      <c r="C14" s="177">
        <v>3.3</v>
      </c>
      <c r="D14" s="176" t="s">
        <v>390</v>
      </c>
      <c r="E14" s="176" t="s">
        <v>391</v>
      </c>
      <c r="F14" s="3" t="s">
        <v>282</v>
      </c>
      <c r="G14" s="3"/>
      <c r="H14" s="3"/>
      <c r="I14" s="3" t="s">
        <v>282</v>
      </c>
      <c r="J14" s="3"/>
      <c r="K14" s="3" t="s">
        <v>282</v>
      </c>
      <c r="L14" s="3" t="s">
        <v>282</v>
      </c>
      <c r="M14" s="3"/>
      <c r="N14" s="250"/>
      <c r="O14" s="3" t="s">
        <v>282</v>
      </c>
      <c r="P14" s="3" t="s">
        <v>282</v>
      </c>
      <c r="Q14" s="3"/>
      <c r="R14" s="3" t="s">
        <v>282</v>
      </c>
      <c r="S14" s="3"/>
      <c r="T14" s="3" t="s">
        <v>282</v>
      </c>
      <c r="U14" s="3"/>
      <c r="V14" s="3" t="s">
        <v>282</v>
      </c>
      <c r="W14" s="3"/>
      <c r="X14" s="247">
        <f t="shared" si="1"/>
        <v>70</v>
      </c>
      <c r="Y14" s="32" t="s">
        <v>375</v>
      </c>
    </row>
    <row r="15" spans="1:25" ht="100.5" customHeight="1">
      <c r="B15" s="289"/>
      <c r="C15" s="177">
        <v>3.4</v>
      </c>
      <c r="D15" s="176" t="s">
        <v>396</v>
      </c>
      <c r="E15" s="176" t="s">
        <v>398</v>
      </c>
      <c r="F15" s="3" t="s">
        <v>282</v>
      </c>
      <c r="G15" s="3"/>
      <c r="H15" s="3"/>
      <c r="I15" s="3" t="s">
        <v>282</v>
      </c>
      <c r="J15" s="3"/>
      <c r="K15" s="3" t="s">
        <v>282</v>
      </c>
      <c r="L15" s="3" t="s">
        <v>282</v>
      </c>
      <c r="M15" s="3"/>
      <c r="N15" s="3"/>
      <c r="O15" s="3" t="s">
        <v>282</v>
      </c>
      <c r="P15" s="3" t="s">
        <v>282</v>
      </c>
      <c r="Q15" s="3"/>
      <c r="R15" s="3" t="s">
        <v>282</v>
      </c>
      <c r="S15" s="3"/>
      <c r="T15" s="3" t="s">
        <v>282</v>
      </c>
      <c r="U15" s="3"/>
      <c r="V15" s="3" t="s">
        <v>282</v>
      </c>
      <c r="W15" s="3"/>
      <c r="X15" s="247">
        <f t="shared" si="1"/>
        <v>70</v>
      </c>
      <c r="Y15" s="32" t="s">
        <v>375</v>
      </c>
    </row>
    <row r="16" spans="1:25" ht="69.75" customHeight="1">
      <c r="B16" s="289"/>
      <c r="C16" s="177">
        <v>3.5</v>
      </c>
      <c r="D16" s="176" t="s">
        <v>404</v>
      </c>
      <c r="E16" s="176" t="s">
        <v>406</v>
      </c>
      <c r="F16" s="3" t="s">
        <v>282</v>
      </c>
      <c r="G16" s="3"/>
      <c r="H16" s="3"/>
      <c r="I16" s="3" t="s">
        <v>282</v>
      </c>
      <c r="J16" s="3"/>
      <c r="K16" s="3" t="s">
        <v>282</v>
      </c>
      <c r="L16" s="3" t="s">
        <v>282</v>
      </c>
      <c r="M16" s="3"/>
      <c r="N16" s="3"/>
      <c r="O16" s="3" t="s">
        <v>282</v>
      </c>
      <c r="P16" s="3" t="s">
        <v>282</v>
      </c>
      <c r="Q16" s="3"/>
      <c r="R16" s="3"/>
      <c r="S16" s="3" t="s">
        <v>282</v>
      </c>
      <c r="T16" s="3"/>
      <c r="U16" s="3" t="s">
        <v>282</v>
      </c>
      <c r="V16" s="3"/>
      <c r="W16" s="3" t="s">
        <v>282</v>
      </c>
      <c r="X16" s="248">
        <f t="shared" si="1"/>
        <v>15</v>
      </c>
      <c r="Y16" s="32" t="s">
        <v>375</v>
      </c>
    </row>
    <row r="17" spans="2:25" ht="100.5" customHeight="1">
      <c r="B17" s="288" t="s">
        <v>252</v>
      </c>
      <c r="C17" s="177">
        <v>4.0999999999999996</v>
      </c>
      <c r="D17" s="176" t="s">
        <v>410</v>
      </c>
      <c r="E17" s="176" t="s">
        <v>416</v>
      </c>
      <c r="F17" s="3" t="s">
        <v>282</v>
      </c>
      <c r="G17" s="3"/>
      <c r="H17" s="3"/>
      <c r="I17" s="250" t="s">
        <v>282</v>
      </c>
      <c r="J17" s="3" t="s">
        <v>282</v>
      </c>
      <c r="K17" s="3"/>
      <c r="L17" s="3" t="s">
        <v>282</v>
      </c>
      <c r="M17" s="3"/>
      <c r="N17" s="3"/>
      <c r="O17" s="3" t="s">
        <v>282</v>
      </c>
      <c r="P17" s="3" t="s">
        <v>282</v>
      </c>
      <c r="Q17" s="3"/>
      <c r="R17" s="3" t="s">
        <v>282</v>
      </c>
      <c r="S17" s="3"/>
      <c r="T17" s="3" t="s">
        <v>282</v>
      </c>
      <c r="U17" s="3"/>
      <c r="V17" s="3" t="s">
        <v>282</v>
      </c>
      <c r="W17" s="3"/>
      <c r="X17" s="247">
        <f t="shared" si="0"/>
        <v>85</v>
      </c>
      <c r="Y17" s="32" t="s">
        <v>375</v>
      </c>
    </row>
    <row r="18" spans="2:25" ht="70.5" customHeight="1">
      <c r="B18" s="289"/>
      <c r="C18" s="177">
        <v>4.2</v>
      </c>
      <c r="D18" s="176" t="s">
        <v>412</v>
      </c>
      <c r="E18" s="176" t="s">
        <v>417</v>
      </c>
      <c r="F18" s="3" t="s">
        <v>282</v>
      </c>
      <c r="G18" s="3"/>
      <c r="H18" s="3"/>
      <c r="I18" s="250" t="s">
        <v>282</v>
      </c>
      <c r="J18" s="3"/>
      <c r="K18" s="3" t="s">
        <v>282</v>
      </c>
      <c r="L18" s="3" t="s">
        <v>282</v>
      </c>
      <c r="M18" s="3"/>
      <c r="N18" s="3"/>
      <c r="O18" s="3" t="s">
        <v>282</v>
      </c>
      <c r="P18" s="3" t="s">
        <v>282</v>
      </c>
      <c r="Q18" s="3"/>
      <c r="R18" s="3" t="s">
        <v>282</v>
      </c>
      <c r="S18" s="3"/>
      <c r="T18" s="3" t="s">
        <v>282</v>
      </c>
      <c r="U18" s="3"/>
      <c r="V18" s="3" t="s">
        <v>282</v>
      </c>
      <c r="W18" s="3"/>
      <c r="X18" s="247">
        <f t="shared" si="0"/>
        <v>70</v>
      </c>
      <c r="Y18" s="32" t="s">
        <v>375</v>
      </c>
    </row>
    <row r="19" spans="2:25" ht="69.75" customHeight="1">
      <c r="B19" s="289"/>
      <c r="C19" s="177">
        <v>4.3</v>
      </c>
      <c r="D19" s="176" t="s">
        <v>414</v>
      </c>
      <c r="E19" s="176" t="s">
        <v>283</v>
      </c>
      <c r="F19" s="3" t="s">
        <v>282</v>
      </c>
      <c r="G19" s="3"/>
      <c r="H19" s="3"/>
      <c r="I19" s="3" t="s">
        <v>282</v>
      </c>
      <c r="J19" s="3" t="s">
        <v>282</v>
      </c>
      <c r="K19" s="3"/>
      <c r="L19" s="3" t="s">
        <v>282</v>
      </c>
      <c r="M19" s="3"/>
      <c r="N19" s="3"/>
      <c r="O19" s="3" t="s">
        <v>282</v>
      </c>
      <c r="P19" s="3" t="s">
        <v>282</v>
      </c>
      <c r="Q19" s="3"/>
      <c r="R19" s="3" t="s">
        <v>282</v>
      </c>
      <c r="S19" s="3"/>
      <c r="T19" s="3" t="s">
        <v>282</v>
      </c>
      <c r="U19" s="3"/>
      <c r="V19" s="3" t="s">
        <v>282</v>
      </c>
      <c r="W19" s="3"/>
      <c r="X19" s="247">
        <f t="shared" ref="X19:X23" si="2">IF(J19="X",15,0)+IF(L19="X",5,0)+IF(N19="X",15,0)+IF(P19="X",10,0)+IF(R19="X",15,0)+IF(T19="X",10,0)+IF(V19="X",30,0)</f>
        <v>85</v>
      </c>
      <c r="Y19" s="32" t="s">
        <v>375</v>
      </c>
    </row>
    <row r="20" spans="2:25" ht="111" customHeight="1">
      <c r="B20" s="288" t="s">
        <v>576</v>
      </c>
      <c r="C20" s="177">
        <v>5.0999999999999996</v>
      </c>
      <c r="D20" s="258" t="s">
        <v>556</v>
      </c>
      <c r="E20" s="258" t="s">
        <v>551</v>
      </c>
      <c r="F20" s="250" t="s">
        <v>282</v>
      </c>
      <c r="G20" s="250"/>
      <c r="H20" s="250"/>
      <c r="I20" s="250" t="s">
        <v>282</v>
      </c>
      <c r="J20" s="250"/>
      <c r="K20" s="250" t="s">
        <v>282</v>
      </c>
      <c r="L20" s="250" t="s">
        <v>282</v>
      </c>
      <c r="M20" s="250"/>
      <c r="N20" s="3"/>
      <c r="O20" s="3" t="s">
        <v>282</v>
      </c>
      <c r="P20" s="3" t="s">
        <v>282</v>
      </c>
      <c r="Q20" s="3"/>
      <c r="R20" s="3" t="s">
        <v>282</v>
      </c>
      <c r="S20" s="3"/>
      <c r="T20" s="3" t="s">
        <v>282</v>
      </c>
      <c r="U20" s="3"/>
      <c r="V20" s="3"/>
      <c r="W20" s="3" t="s">
        <v>282</v>
      </c>
      <c r="X20" s="248">
        <f t="shared" si="2"/>
        <v>40</v>
      </c>
      <c r="Y20" s="32"/>
    </row>
    <row r="21" spans="2:25" ht="138" customHeight="1">
      <c r="B21" s="289"/>
      <c r="C21" s="177">
        <v>5.2</v>
      </c>
      <c r="D21" s="258" t="s">
        <v>557</v>
      </c>
      <c r="E21" s="258" t="s">
        <v>560</v>
      </c>
      <c r="F21" s="250" t="s">
        <v>282</v>
      </c>
      <c r="G21" s="250"/>
      <c r="H21" s="250"/>
      <c r="I21" s="250" t="s">
        <v>282</v>
      </c>
      <c r="J21" s="250"/>
      <c r="K21" s="250" t="s">
        <v>282</v>
      </c>
      <c r="L21" s="250" t="s">
        <v>282</v>
      </c>
      <c r="M21" s="250"/>
      <c r="N21" s="3"/>
      <c r="O21" s="3" t="s">
        <v>282</v>
      </c>
      <c r="P21" s="3" t="s">
        <v>282</v>
      </c>
      <c r="Q21" s="3"/>
      <c r="R21" s="3" t="s">
        <v>282</v>
      </c>
      <c r="S21" s="3"/>
      <c r="T21" s="3" t="s">
        <v>282</v>
      </c>
      <c r="U21" s="3"/>
      <c r="V21" s="3" t="s">
        <v>282</v>
      </c>
      <c r="W21" s="3"/>
      <c r="X21" s="247">
        <f t="shared" si="2"/>
        <v>70</v>
      </c>
      <c r="Y21" s="32"/>
    </row>
    <row r="22" spans="2:25" ht="69.75" customHeight="1">
      <c r="B22" s="289"/>
      <c r="C22" s="177">
        <v>5.3</v>
      </c>
      <c r="D22" s="258" t="s">
        <v>565</v>
      </c>
      <c r="E22" s="258" t="s">
        <v>568</v>
      </c>
      <c r="F22" s="250" t="s">
        <v>282</v>
      </c>
      <c r="G22" s="250"/>
      <c r="H22" s="250" t="s">
        <v>282</v>
      </c>
      <c r="I22" s="250"/>
      <c r="J22" s="250"/>
      <c r="K22" s="250" t="s">
        <v>282</v>
      </c>
      <c r="L22" s="250" t="s">
        <v>282</v>
      </c>
      <c r="M22" s="250"/>
      <c r="N22" s="3"/>
      <c r="O22" s="3" t="s">
        <v>282</v>
      </c>
      <c r="P22" s="3" t="s">
        <v>282</v>
      </c>
      <c r="Q22" s="3"/>
      <c r="R22" s="3" t="s">
        <v>282</v>
      </c>
      <c r="S22" s="3"/>
      <c r="T22" s="3" t="s">
        <v>282</v>
      </c>
      <c r="U22" s="3"/>
      <c r="V22" s="3" t="s">
        <v>282</v>
      </c>
      <c r="W22" s="3"/>
      <c r="X22" s="247">
        <f t="shared" si="2"/>
        <v>70</v>
      </c>
      <c r="Y22" s="32"/>
    </row>
    <row r="23" spans="2:25" ht="71.25" customHeight="1">
      <c r="B23" s="289"/>
      <c r="C23" s="177">
        <v>5.4</v>
      </c>
      <c r="D23" s="258" t="s">
        <v>573</v>
      </c>
      <c r="E23" s="258" t="s">
        <v>568</v>
      </c>
      <c r="F23" s="250" t="s">
        <v>282</v>
      </c>
      <c r="G23" s="250"/>
      <c r="H23" s="250" t="s">
        <v>282</v>
      </c>
      <c r="I23" s="250"/>
      <c r="J23" s="250"/>
      <c r="K23" s="250" t="s">
        <v>282</v>
      </c>
      <c r="L23" s="250" t="s">
        <v>282</v>
      </c>
      <c r="M23" s="250"/>
      <c r="N23" s="3"/>
      <c r="O23" s="3" t="s">
        <v>282</v>
      </c>
      <c r="P23" s="3" t="s">
        <v>282</v>
      </c>
      <c r="Q23" s="3"/>
      <c r="R23" s="3" t="s">
        <v>282</v>
      </c>
      <c r="S23" s="3"/>
      <c r="T23" s="3" t="s">
        <v>282</v>
      </c>
      <c r="U23" s="3"/>
      <c r="V23" s="3" t="s">
        <v>282</v>
      </c>
      <c r="W23" s="3"/>
      <c r="X23" s="247">
        <f t="shared" si="2"/>
        <v>70</v>
      </c>
      <c r="Y23" s="32"/>
    </row>
    <row r="24" spans="2:25" ht="73.5" customHeight="1">
      <c r="B24" s="288" t="s">
        <v>296</v>
      </c>
      <c r="C24" s="177">
        <v>6.1</v>
      </c>
      <c r="D24" s="176" t="s">
        <v>438</v>
      </c>
      <c r="E24" s="176" t="s">
        <v>441</v>
      </c>
      <c r="F24" s="3" t="s">
        <v>282</v>
      </c>
      <c r="G24" s="3"/>
      <c r="H24" s="3"/>
      <c r="I24" s="3" t="s">
        <v>282</v>
      </c>
      <c r="J24" s="3" t="s">
        <v>282</v>
      </c>
      <c r="K24" s="3"/>
      <c r="L24" s="3" t="s">
        <v>282</v>
      </c>
      <c r="M24" s="3"/>
      <c r="N24" s="3"/>
      <c r="O24" s="3" t="s">
        <v>282</v>
      </c>
      <c r="P24" s="3" t="s">
        <v>282</v>
      </c>
      <c r="Q24" s="3"/>
      <c r="R24" s="3" t="s">
        <v>282</v>
      </c>
      <c r="S24" s="3"/>
      <c r="T24" s="3" t="s">
        <v>282</v>
      </c>
      <c r="U24" s="3"/>
      <c r="V24" s="3" t="s">
        <v>282</v>
      </c>
      <c r="W24" s="3"/>
      <c r="X24" s="247">
        <f t="shared" si="0"/>
        <v>85</v>
      </c>
      <c r="Y24" s="32" t="s">
        <v>375</v>
      </c>
    </row>
    <row r="25" spans="2:25" ht="106.5" customHeight="1">
      <c r="B25" s="289"/>
      <c r="C25" s="177">
        <v>6.2</v>
      </c>
      <c r="D25" s="176" t="s">
        <v>446</v>
      </c>
      <c r="E25" s="176" t="s">
        <v>449</v>
      </c>
      <c r="F25" s="3" t="s">
        <v>282</v>
      </c>
      <c r="G25" s="3"/>
      <c r="H25" s="3"/>
      <c r="I25" s="3" t="s">
        <v>282</v>
      </c>
      <c r="J25" s="3" t="s">
        <v>282</v>
      </c>
      <c r="K25" s="3"/>
      <c r="L25" s="3" t="s">
        <v>282</v>
      </c>
      <c r="M25" s="3"/>
      <c r="N25" s="3"/>
      <c r="O25" s="3" t="s">
        <v>282</v>
      </c>
      <c r="P25" s="3" t="s">
        <v>282</v>
      </c>
      <c r="Q25" s="3"/>
      <c r="R25" s="3" t="s">
        <v>282</v>
      </c>
      <c r="S25" s="3"/>
      <c r="T25" s="3" t="s">
        <v>282</v>
      </c>
      <c r="U25" s="3"/>
      <c r="V25" s="3" t="s">
        <v>282</v>
      </c>
      <c r="W25" s="3"/>
      <c r="X25" s="247">
        <f t="shared" ref="X25:X26" si="3">IF(J25="X",15,0)+IF(L25="X",5,0)+IF(N25="X",15,0)+IF(P25="X",10,0)+IF(R25="X",15,0)+IF(T25="X",10,0)+IF(V25="X",30,0)</f>
        <v>85</v>
      </c>
      <c r="Y25" s="32" t="s">
        <v>375</v>
      </c>
    </row>
    <row r="26" spans="2:25" ht="71.25" customHeight="1">
      <c r="B26" s="289"/>
      <c r="C26" s="177">
        <v>6.3</v>
      </c>
      <c r="D26" s="176" t="s">
        <v>454</v>
      </c>
      <c r="E26" s="176" t="s">
        <v>457</v>
      </c>
      <c r="F26" s="3" t="s">
        <v>282</v>
      </c>
      <c r="G26" s="3"/>
      <c r="H26" s="3"/>
      <c r="I26" s="3" t="s">
        <v>282</v>
      </c>
      <c r="J26" s="3" t="s">
        <v>282</v>
      </c>
      <c r="K26" s="3"/>
      <c r="L26" s="3" t="s">
        <v>282</v>
      </c>
      <c r="M26" s="3"/>
      <c r="N26" s="3"/>
      <c r="O26" s="3" t="s">
        <v>282</v>
      </c>
      <c r="P26" s="3" t="s">
        <v>282</v>
      </c>
      <c r="Q26" s="3"/>
      <c r="R26" s="3" t="s">
        <v>282</v>
      </c>
      <c r="S26" s="3"/>
      <c r="T26" s="3" t="s">
        <v>282</v>
      </c>
      <c r="U26" s="3"/>
      <c r="V26" s="3" t="s">
        <v>282</v>
      </c>
      <c r="W26" s="3"/>
      <c r="X26" s="247">
        <f t="shared" si="3"/>
        <v>85</v>
      </c>
      <c r="Y26" s="32" t="s">
        <v>375</v>
      </c>
    </row>
    <row r="27" spans="2:25" ht="189.75" customHeight="1">
      <c r="B27" s="288" t="s">
        <v>78</v>
      </c>
      <c r="C27" s="177">
        <v>7.1</v>
      </c>
      <c r="D27" s="176" t="s">
        <v>502</v>
      </c>
      <c r="E27" s="176" t="s">
        <v>504</v>
      </c>
      <c r="F27" s="3" t="s">
        <v>282</v>
      </c>
      <c r="G27" s="3"/>
      <c r="H27" s="3" t="s">
        <v>282</v>
      </c>
      <c r="I27" s="3"/>
      <c r="J27" s="3"/>
      <c r="K27" s="3" t="s">
        <v>282</v>
      </c>
      <c r="L27" s="3" t="s">
        <v>282</v>
      </c>
      <c r="M27" s="3"/>
      <c r="N27" s="3" t="s">
        <v>282</v>
      </c>
      <c r="O27" s="3"/>
      <c r="P27" s="3" t="s">
        <v>282</v>
      </c>
      <c r="Q27" s="3"/>
      <c r="R27" s="3" t="s">
        <v>282</v>
      </c>
      <c r="S27" s="3"/>
      <c r="T27" s="3"/>
      <c r="U27" s="3" t="s">
        <v>282</v>
      </c>
      <c r="V27" s="3"/>
      <c r="W27" s="3" t="s">
        <v>282</v>
      </c>
      <c r="X27" s="248">
        <f t="shared" ref="X27:X29" si="4">IF(J27="X",15,0)+IF(L27="X",5,0)+IF(N27="X",15,0)+IF(P27="X",10,0)+IF(R27="X",15,0)+IF(T27="X",10,0)+IF(V27="X",30,0)</f>
        <v>45</v>
      </c>
      <c r="Y27" s="32" t="s">
        <v>375</v>
      </c>
    </row>
    <row r="28" spans="2:25" ht="54.75" customHeight="1">
      <c r="B28" s="289"/>
      <c r="C28" s="177">
        <v>7.2</v>
      </c>
      <c r="D28" s="176" t="s">
        <v>509</v>
      </c>
      <c r="E28" s="176" t="s">
        <v>511</v>
      </c>
      <c r="F28" s="3" t="s">
        <v>282</v>
      </c>
      <c r="G28" s="3"/>
      <c r="H28" s="3"/>
      <c r="I28" s="3" t="s">
        <v>282</v>
      </c>
      <c r="J28" s="3"/>
      <c r="K28" s="3" t="s">
        <v>282</v>
      </c>
      <c r="L28" s="3" t="s">
        <v>282</v>
      </c>
      <c r="M28" s="3"/>
      <c r="N28" s="3"/>
      <c r="O28" s="3" t="s">
        <v>282</v>
      </c>
      <c r="P28" s="3" t="s">
        <v>282</v>
      </c>
      <c r="Q28" s="3"/>
      <c r="R28" s="3" t="s">
        <v>282</v>
      </c>
      <c r="S28" s="3"/>
      <c r="T28" s="3" t="s">
        <v>282</v>
      </c>
      <c r="U28" s="3"/>
      <c r="V28" s="3" t="s">
        <v>282</v>
      </c>
      <c r="W28" s="3"/>
      <c r="X28" s="247">
        <f t="shared" si="4"/>
        <v>70</v>
      </c>
      <c r="Y28" s="32" t="s">
        <v>375</v>
      </c>
    </row>
    <row r="29" spans="2:25" ht="56.1" customHeight="1">
      <c r="B29" s="289"/>
      <c r="C29" s="177">
        <v>7.3</v>
      </c>
      <c r="D29" s="176" t="s">
        <v>516</v>
      </c>
      <c r="E29" s="176" t="s">
        <v>518</v>
      </c>
      <c r="F29" s="3" t="s">
        <v>282</v>
      </c>
      <c r="G29" s="3"/>
      <c r="H29" s="3" t="s">
        <v>282</v>
      </c>
      <c r="I29" s="3"/>
      <c r="J29" s="3"/>
      <c r="K29" s="3" t="s">
        <v>282</v>
      </c>
      <c r="L29" s="3" t="s">
        <v>282</v>
      </c>
      <c r="M29" s="3"/>
      <c r="N29" s="3"/>
      <c r="O29" s="3" t="s">
        <v>282</v>
      </c>
      <c r="P29" s="3" t="s">
        <v>282</v>
      </c>
      <c r="Q29" s="3"/>
      <c r="R29" s="3" t="s">
        <v>282</v>
      </c>
      <c r="S29" s="3"/>
      <c r="T29" s="3" t="s">
        <v>282</v>
      </c>
      <c r="U29" s="3"/>
      <c r="V29" s="3" t="s">
        <v>282</v>
      </c>
      <c r="W29" s="3"/>
      <c r="X29" s="247">
        <f t="shared" si="4"/>
        <v>70</v>
      </c>
      <c r="Y29" s="32" t="s">
        <v>375</v>
      </c>
    </row>
    <row r="30" spans="2:25" ht="75.75" customHeight="1">
      <c r="B30" s="289"/>
      <c r="C30" s="177">
        <v>7.4</v>
      </c>
      <c r="D30" s="176" t="s">
        <v>523</v>
      </c>
      <c r="E30" s="176" t="s">
        <v>526</v>
      </c>
      <c r="F30" s="3" t="s">
        <v>282</v>
      </c>
      <c r="G30" s="3"/>
      <c r="H30" s="3"/>
      <c r="I30" s="3" t="s">
        <v>282</v>
      </c>
      <c r="J30" s="3"/>
      <c r="K30" s="3" t="s">
        <v>282</v>
      </c>
      <c r="L30" s="3" t="s">
        <v>282</v>
      </c>
      <c r="M30" s="3"/>
      <c r="N30" s="3"/>
      <c r="O30" s="3" t="s">
        <v>282</v>
      </c>
      <c r="P30" s="3" t="s">
        <v>282</v>
      </c>
      <c r="Q30" s="3"/>
      <c r="R30" s="3" t="s">
        <v>282</v>
      </c>
      <c r="S30" s="3"/>
      <c r="T30" s="3"/>
      <c r="U30" s="3" t="s">
        <v>282</v>
      </c>
      <c r="V30" s="3"/>
      <c r="W30" s="3" t="s">
        <v>282</v>
      </c>
      <c r="X30" s="248">
        <f t="shared" ref="X30" si="5">IF(J30="X",15,0)+IF(L30="X",5,0)+IF(N30="X",15,0)+IF(P30="X",10,0)+IF(R30="X",15,0)+IF(T30="X",10,0)+IF(V30="X",30,0)</f>
        <v>30</v>
      </c>
      <c r="Y30" s="32" t="s">
        <v>375</v>
      </c>
    </row>
    <row r="31" spans="2:25" ht="85.5" customHeight="1">
      <c r="B31" s="288" t="s">
        <v>297</v>
      </c>
      <c r="C31" s="177">
        <v>8.1</v>
      </c>
      <c r="D31" s="176" t="s">
        <v>485</v>
      </c>
      <c r="E31" s="176" t="s">
        <v>501</v>
      </c>
      <c r="F31" s="3" t="s">
        <v>282</v>
      </c>
      <c r="G31" s="3"/>
      <c r="H31" s="3"/>
      <c r="I31" s="3" t="s">
        <v>282</v>
      </c>
      <c r="J31" s="3"/>
      <c r="K31" s="3" t="s">
        <v>282</v>
      </c>
      <c r="L31" s="3" t="s">
        <v>282</v>
      </c>
      <c r="M31" s="3"/>
      <c r="N31" s="3"/>
      <c r="O31" s="3" t="s">
        <v>282</v>
      </c>
      <c r="P31" s="3" t="s">
        <v>282</v>
      </c>
      <c r="Q31" s="3"/>
      <c r="R31" s="3" t="s">
        <v>282</v>
      </c>
      <c r="S31" s="3"/>
      <c r="T31" s="3"/>
      <c r="U31" s="3" t="s">
        <v>282</v>
      </c>
      <c r="V31" s="3"/>
      <c r="W31" s="3" t="s">
        <v>282</v>
      </c>
      <c r="X31" s="248">
        <f>IF(J31="X",15,0)+IF(L31="X",5,0)+IF(N31="X",15,0)+IF(P31="X",10,0)+IF(R31="X",15,0)+IF(T31="X",10,0)+IF(V31="X",30,0)</f>
        <v>30</v>
      </c>
      <c r="Y31" s="32" t="s">
        <v>375</v>
      </c>
    </row>
    <row r="32" spans="2:25" ht="66" customHeight="1">
      <c r="B32" s="289"/>
      <c r="C32" s="177">
        <v>8.1999999999999993</v>
      </c>
      <c r="D32" s="176" t="s">
        <v>81</v>
      </c>
      <c r="E32" s="176" t="s">
        <v>491</v>
      </c>
      <c r="F32" s="3" t="s">
        <v>282</v>
      </c>
      <c r="G32" s="3"/>
      <c r="H32" s="3"/>
      <c r="I32" s="3" t="s">
        <v>282</v>
      </c>
      <c r="J32" s="3"/>
      <c r="K32" s="3" t="s">
        <v>282</v>
      </c>
      <c r="L32" s="3" t="s">
        <v>282</v>
      </c>
      <c r="M32" s="3"/>
      <c r="N32" s="3"/>
      <c r="O32" s="3" t="s">
        <v>282</v>
      </c>
      <c r="P32" s="3" t="s">
        <v>282</v>
      </c>
      <c r="Q32" s="3"/>
      <c r="R32" s="3" t="s">
        <v>282</v>
      </c>
      <c r="S32" s="3"/>
      <c r="T32" s="3"/>
      <c r="U32" s="3" t="s">
        <v>282</v>
      </c>
      <c r="V32" s="3"/>
      <c r="W32" s="3" t="s">
        <v>282</v>
      </c>
      <c r="X32" s="248">
        <f t="shared" ref="X32" si="6">IF(J32="X",15,0)+IF(L32="X",5,0)+IF(N32="X",15,0)+IF(P32="X",10,0)+IF(R32="X",15,0)+IF(T32="X",10,0)+IF(V32="X",30,0)</f>
        <v>30</v>
      </c>
      <c r="Y32" s="32" t="s">
        <v>375</v>
      </c>
    </row>
    <row r="33" spans="1:25" ht="76.5" customHeight="1">
      <c r="B33" s="289"/>
      <c r="C33" s="177">
        <v>8.3000000000000007</v>
      </c>
      <c r="D33" s="176" t="s">
        <v>496</v>
      </c>
      <c r="E33" s="176" t="s">
        <v>499</v>
      </c>
      <c r="F33" s="3" t="s">
        <v>282</v>
      </c>
      <c r="G33" s="3"/>
      <c r="H33" s="3"/>
      <c r="I33" s="3" t="s">
        <v>282</v>
      </c>
      <c r="J33" s="3"/>
      <c r="K33" s="3" t="s">
        <v>282</v>
      </c>
      <c r="L33" s="3" t="s">
        <v>282</v>
      </c>
      <c r="M33" s="3"/>
      <c r="N33" s="3"/>
      <c r="O33" s="3" t="s">
        <v>282</v>
      </c>
      <c r="P33" s="3" t="s">
        <v>282</v>
      </c>
      <c r="Q33" s="3"/>
      <c r="R33" s="3" t="s">
        <v>282</v>
      </c>
      <c r="S33" s="3"/>
      <c r="T33" s="3"/>
      <c r="U33" s="3" t="s">
        <v>282</v>
      </c>
      <c r="V33" s="3"/>
      <c r="W33" s="3" t="s">
        <v>282</v>
      </c>
      <c r="X33" s="248">
        <f t="shared" ref="X33" si="7">IF(J33="X",15,0)+IF(L33="X",5,0)+IF(N33="X",15,0)+IF(P33="X",10,0)+IF(R33="X",15,0)+IF(T33="X",10,0)+IF(V33="X",30,0)</f>
        <v>30</v>
      </c>
      <c r="Y33" s="32" t="s">
        <v>375</v>
      </c>
    </row>
    <row r="34" spans="1:25" ht="63.75">
      <c r="B34" s="290" t="s">
        <v>490</v>
      </c>
      <c r="C34" s="177">
        <v>9.1</v>
      </c>
      <c r="D34" s="176" t="s">
        <v>254</v>
      </c>
      <c r="E34" s="176" t="s">
        <v>258</v>
      </c>
      <c r="F34" s="3" t="s">
        <v>282</v>
      </c>
      <c r="G34" s="3"/>
      <c r="H34" s="3" t="s">
        <v>282</v>
      </c>
      <c r="I34" s="3"/>
      <c r="J34" s="3"/>
      <c r="K34" s="3" t="s">
        <v>282</v>
      </c>
      <c r="L34" s="3" t="s">
        <v>282</v>
      </c>
      <c r="M34" s="3"/>
      <c r="N34" s="3"/>
      <c r="O34" s="3" t="s">
        <v>282</v>
      </c>
      <c r="P34" s="3" t="s">
        <v>282</v>
      </c>
      <c r="Q34" s="3"/>
      <c r="R34" s="3" t="s">
        <v>282</v>
      </c>
      <c r="S34" s="3"/>
      <c r="T34" s="3" t="s">
        <v>282</v>
      </c>
      <c r="U34" s="3"/>
      <c r="V34" s="3" t="s">
        <v>282</v>
      </c>
      <c r="W34" s="3"/>
      <c r="X34" s="181">
        <f t="shared" ref="X34:X36" si="8">IF(J34="X",15,0)+IF(L34="X",5,0)+IF(N34="X",15,0)+IF(P34="X",10,0)+IF(R34="X",15,0)+IF(T34="X",10,0)+IF(V34="X",30,0)</f>
        <v>70</v>
      </c>
      <c r="Y34" s="32" t="s">
        <v>375</v>
      </c>
    </row>
    <row r="35" spans="1:25" ht="84.75" customHeight="1">
      <c r="B35" s="291"/>
      <c r="C35" s="177">
        <v>9.1999999999999993</v>
      </c>
      <c r="D35" s="176" t="s">
        <v>255</v>
      </c>
      <c r="E35" s="176" t="s">
        <v>259</v>
      </c>
      <c r="F35" s="3" t="s">
        <v>282</v>
      </c>
      <c r="G35" s="3"/>
      <c r="H35" s="3" t="s">
        <v>282</v>
      </c>
      <c r="I35" s="3"/>
      <c r="J35" s="3"/>
      <c r="K35" s="3" t="s">
        <v>282</v>
      </c>
      <c r="L35" s="3" t="s">
        <v>282</v>
      </c>
      <c r="M35" s="3"/>
      <c r="N35" s="3"/>
      <c r="O35" s="3" t="s">
        <v>282</v>
      </c>
      <c r="P35" s="3" t="s">
        <v>282</v>
      </c>
      <c r="Q35" s="3"/>
      <c r="R35" s="3" t="s">
        <v>282</v>
      </c>
      <c r="S35" s="3"/>
      <c r="T35" s="3" t="s">
        <v>282</v>
      </c>
      <c r="U35" s="3"/>
      <c r="V35" s="3" t="s">
        <v>282</v>
      </c>
      <c r="W35" s="3"/>
      <c r="X35" s="181">
        <f t="shared" si="8"/>
        <v>70</v>
      </c>
      <c r="Y35" s="32" t="s">
        <v>375</v>
      </c>
    </row>
    <row r="36" spans="1:25" s="183" customFormat="1" ht="114.75">
      <c r="A36" s="170"/>
      <c r="B36" s="292"/>
      <c r="C36" s="177">
        <v>9.3000000000000007</v>
      </c>
      <c r="D36" s="176" t="s">
        <v>257</v>
      </c>
      <c r="E36" s="176" t="s">
        <v>261</v>
      </c>
      <c r="F36" s="3" t="s">
        <v>282</v>
      </c>
      <c r="G36" s="3"/>
      <c r="H36" s="3" t="s">
        <v>282</v>
      </c>
      <c r="I36" s="3"/>
      <c r="J36" s="3"/>
      <c r="K36" s="3" t="s">
        <v>282</v>
      </c>
      <c r="L36" s="3" t="s">
        <v>282</v>
      </c>
      <c r="M36" s="3"/>
      <c r="N36" s="3"/>
      <c r="O36" s="3" t="s">
        <v>282</v>
      </c>
      <c r="P36" s="3" t="s">
        <v>282</v>
      </c>
      <c r="Q36" s="3"/>
      <c r="R36" s="3" t="s">
        <v>282</v>
      </c>
      <c r="S36" s="3"/>
      <c r="T36" s="3" t="s">
        <v>282</v>
      </c>
      <c r="U36" s="3"/>
      <c r="V36" s="3" t="s">
        <v>282</v>
      </c>
      <c r="W36" s="3"/>
      <c r="X36" s="181">
        <f t="shared" si="8"/>
        <v>70</v>
      </c>
      <c r="Y36" s="32" t="s">
        <v>375</v>
      </c>
    </row>
    <row r="37" spans="1:25" ht="94.5" customHeight="1">
      <c r="B37" s="288" t="s">
        <v>14</v>
      </c>
      <c r="C37" s="177">
        <v>10.1</v>
      </c>
      <c r="D37" s="176" t="s">
        <v>593</v>
      </c>
      <c r="E37" s="176" t="s">
        <v>595</v>
      </c>
      <c r="F37" s="3" t="s">
        <v>282</v>
      </c>
      <c r="G37" s="3"/>
      <c r="H37" s="250" t="s">
        <v>282</v>
      </c>
      <c r="I37" s="250"/>
      <c r="J37" s="250"/>
      <c r="K37" s="250" t="s">
        <v>282</v>
      </c>
      <c r="L37" s="250" t="s">
        <v>282</v>
      </c>
      <c r="M37" s="250"/>
      <c r="N37" s="250"/>
      <c r="O37" s="250" t="s">
        <v>282</v>
      </c>
      <c r="P37" s="250" t="s">
        <v>282</v>
      </c>
      <c r="Q37" s="3"/>
      <c r="R37" s="3" t="s">
        <v>282</v>
      </c>
      <c r="S37" s="3"/>
      <c r="T37" s="3" t="s">
        <v>282</v>
      </c>
      <c r="U37" s="3"/>
      <c r="V37" s="3" t="s">
        <v>282</v>
      </c>
      <c r="W37" s="3"/>
      <c r="X37" s="247">
        <f>IF(J37="X",15,0)+IF(L37="X",5,0)+IF(N37="X",15,0)+IF(P37="X",10,0)+IF(R37="X",15,0)+IF(T37="X",10,0)+IF(V37="X",30,0)</f>
        <v>70</v>
      </c>
      <c r="Y37" s="32" t="s">
        <v>375</v>
      </c>
    </row>
    <row r="38" spans="1:25" ht="98.25" customHeight="1">
      <c r="B38" s="289"/>
      <c r="C38" s="177">
        <v>10.199999999999999</v>
      </c>
      <c r="D38" s="176" t="s">
        <v>602</v>
      </c>
      <c r="E38" s="176" t="s">
        <v>605</v>
      </c>
      <c r="F38" s="3" t="s">
        <v>282</v>
      </c>
      <c r="G38" s="3"/>
      <c r="H38" s="250"/>
      <c r="I38" s="250" t="s">
        <v>282</v>
      </c>
      <c r="J38" s="250"/>
      <c r="K38" s="250" t="s">
        <v>282</v>
      </c>
      <c r="L38" s="250" t="s">
        <v>282</v>
      </c>
      <c r="M38" s="250"/>
      <c r="N38" s="250"/>
      <c r="O38" s="250" t="s">
        <v>282</v>
      </c>
      <c r="P38" s="250" t="s">
        <v>282</v>
      </c>
      <c r="Q38" s="3"/>
      <c r="R38" s="3" t="s">
        <v>282</v>
      </c>
      <c r="S38" s="3"/>
      <c r="T38" s="3" t="s">
        <v>282</v>
      </c>
      <c r="U38" s="3"/>
      <c r="V38" s="3" t="s">
        <v>282</v>
      </c>
      <c r="W38" s="3"/>
      <c r="X38" s="247">
        <f>IF(J38="X",15,0)+IF(L38="X",5,0)+IF(N38="X",15,0)+IF(P38="X",10,0)+IF(R38="X",15,0)+IF(T38="X",10,0)+IF(V38="X",30,0)</f>
        <v>70</v>
      </c>
      <c r="Y38" s="32" t="s">
        <v>375</v>
      </c>
    </row>
    <row r="39" spans="1:25" ht="80.25" customHeight="1">
      <c r="B39" s="295"/>
      <c r="C39" s="177">
        <v>10.3</v>
      </c>
      <c r="D39" s="176" t="s">
        <v>610</v>
      </c>
      <c r="E39" s="176" t="s">
        <v>613</v>
      </c>
      <c r="F39" s="3" t="s">
        <v>282</v>
      </c>
      <c r="G39" s="3"/>
      <c r="H39" s="250" t="s">
        <v>282</v>
      </c>
      <c r="I39" s="250"/>
      <c r="J39" s="250"/>
      <c r="K39" s="250" t="s">
        <v>282</v>
      </c>
      <c r="L39" s="250" t="s">
        <v>282</v>
      </c>
      <c r="M39" s="250"/>
      <c r="N39" s="250"/>
      <c r="O39" s="250" t="s">
        <v>282</v>
      </c>
      <c r="P39" s="250" t="s">
        <v>282</v>
      </c>
      <c r="Q39" s="3"/>
      <c r="R39" s="3" t="s">
        <v>282</v>
      </c>
      <c r="S39" s="3"/>
      <c r="T39" s="3" t="s">
        <v>282</v>
      </c>
      <c r="U39" s="3"/>
      <c r="V39" s="3" t="s">
        <v>282</v>
      </c>
      <c r="W39" s="3"/>
      <c r="X39" s="247">
        <f>IF(J39="X",15,0)+IF(L39="X",5,0)+IF(N39="X",15,0)+IF(P39="X",10,0)+IF(R39="X",15,0)+IF(T39="X",10,0)+IF(V39="X",30,0)</f>
        <v>70</v>
      </c>
      <c r="Y39" s="32" t="s">
        <v>375</v>
      </c>
    </row>
    <row r="40" spans="1:25" ht="65.25" customHeight="1">
      <c r="B40" s="288" t="s">
        <v>27</v>
      </c>
      <c r="C40" s="177">
        <v>11.1</v>
      </c>
      <c r="D40" s="176" t="s">
        <v>577</v>
      </c>
      <c r="E40" s="176" t="s">
        <v>580</v>
      </c>
      <c r="F40" s="3" t="s">
        <v>282</v>
      </c>
      <c r="G40" s="3"/>
      <c r="H40" s="3"/>
      <c r="I40" s="3" t="s">
        <v>282</v>
      </c>
      <c r="J40" s="3"/>
      <c r="K40" s="3" t="s">
        <v>282</v>
      </c>
      <c r="L40" s="3" t="s">
        <v>282</v>
      </c>
      <c r="M40" s="3"/>
      <c r="N40" s="3"/>
      <c r="O40" s="3" t="s">
        <v>282</v>
      </c>
      <c r="P40" s="3" t="s">
        <v>282</v>
      </c>
      <c r="Q40" s="3"/>
      <c r="R40" s="3" t="s">
        <v>282</v>
      </c>
      <c r="S40" s="3"/>
      <c r="T40" s="3" t="s">
        <v>282</v>
      </c>
      <c r="U40" s="3"/>
      <c r="V40" s="3" t="s">
        <v>282</v>
      </c>
      <c r="W40" s="3"/>
      <c r="X40" s="247">
        <f t="shared" si="0"/>
        <v>70</v>
      </c>
      <c r="Y40" s="32" t="s">
        <v>375</v>
      </c>
    </row>
    <row r="41" spans="1:25" ht="60.75" customHeight="1">
      <c r="B41" s="289"/>
      <c r="C41" s="177">
        <v>11.2</v>
      </c>
      <c r="D41" s="176" t="s">
        <v>584</v>
      </c>
      <c r="E41" s="176" t="s">
        <v>587</v>
      </c>
      <c r="F41" s="3" t="s">
        <v>282</v>
      </c>
      <c r="G41" s="3"/>
      <c r="H41" s="3" t="s">
        <v>282</v>
      </c>
      <c r="I41" s="3"/>
      <c r="J41" s="3"/>
      <c r="K41" s="3" t="s">
        <v>282</v>
      </c>
      <c r="L41" s="3" t="s">
        <v>282</v>
      </c>
      <c r="M41" s="3"/>
      <c r="N41" s="3"/>
      <c r="O41" s="3" t="s">
        <v>282</v>
      </c>
      <c r="P41" s="3" t="s">
        <v>282</v>
      </c>
      <c r="Q41" s="3"/>
      <c r="R41" s="3" t="s">
        <v>282</v>
      </c>
      <c r="S41" s="3"/>
      <c r="T41" s="3" t="s">
        <v>282</v>
      </c>
      <c r="U41" s="3"/>
      <c r="V41" s="3" t="s">
        <v>282</v>
      </c>
      <c r="W41" s="3"/>
      <c r="X41" s="247">
        <f t="shared" si="0"/>
        <v>70</v>
      </c>
      <c r="Y41" s="32" t="s">
        <v>375</v>
      </c>
    </row>
    <row r="42" spans="1:25" s="16" customFormat="1" ht="45">
      <c r="A42" s="259"/>
      <c r="B42" s="293" t="s">
        <v>59</v>
      </c>
      <c r="C42" s="260">
        <v>12.1</v>
      </c>
      <c r="D42" s="258" t="s">
        <v>530</v>
      </c>
      <c r="E42" s="258" t="s">
        <v>533</v>
      </c>
      <c r="F42" s="250" t="s">
        <v>282</v>
      </c>
      <c r="G42" s="250"/>
      <c r="H42" s="250"/>
      <c r="I42" s="250" t="s">
        <v>282</v>
      </c>
      <c r="J42" s="250"/>
      <c r="K42" s="250" t="s">
        <v>282</v>
      </c>
      <c r="L42" s="250" t="s">
        <v>282</v>
      </c>
      <c r="M42" s="250"/>
      <c r="N42" s="250"/>
      <c r="O42" s="250" t="s">
        <v>282</v>
      </c>
      <c r="P42" s="250" t="s">
        <v>282</v>
      </c>
      <c r="Q42" s="250"/>
      <c r="R42" s="250" t="s">
        <v>282</v>
      </c>
      <c r="S42" s="250"/>
      <c r="T42" s="250"/>
      <c r="U42" s="250" t="s">
        <v>282</v>
      </c>
      <c r="V42" s="250" t="s">
        <v>282</v>
      </c>
      <c r="W42" s="250"/>
      <c r="X42" s="248">
        <f t="shared" si="0"/>
        <v>60</v>
      </c>
      <c r="Y42" s="261" t="s">
        <v>375</v>
      </c>
    </row>
    <row r="43" spans="1:25" s="16" customFormat="1" ht="45">
      <c r="A43" s="259"/>
      <c r="B43" s="294"/>
      <c r="C43" s="260">
        <v>12.2</v>
      </c>
      <c r="D43" s="258" t="s">
        <v>537</v>
      </c>
      <c r="E43" s="258" t="s">
        <v>538</v>
      </c>
      <c r="F43" s="250" t="s">
        <v>282</v>
      </c>
      <c r="G43" s="250"/>
      <c r="H43" s="250"/>
      <c r="I43" s="250" t="s">
        <v>282</v>
      </c>
      <c r="J43" s="250"/>
      <c r="K43" s="250" t="s">
        <v>282</v>
      </c>
      <c r="L43" s="250" t="s">
        <v>282</v>
      </c>
      <c r="M43" s="250"/>
      <c r="N43" s="250"/>
      <c r="O43" s="250" t="s">
        <v>282</v>
      </c>
      <c r="P43" s="250" t="s">
        <v>282</v>
      </c>
      <c r="Q43" s="250"/>
      <c r="R43" s="250" t="s">
        <v>282</v>
      </c>
      <c r="S43" s="250"/>
      <c r="T43" s="250" t="s">
        <v>282</v>
      </c>
      <c r="U43" s="250"/>
      <c r="V43" s="250" t="s">
        <v>282</v>
      </c>
      <c r="W43" s="250"/>
      <c r="X43" s="247">
        <f t="shared" si="0"/>
        <v>70</v>
      </c>
      <c r="Y43" s="261" t="s">
        <v>375</v>
      </c>
    </row>
    <row r="44" spans="1:25" s="16" customFormat="1" ht="56.1" customHeight="1">
      <c r="A44" s="259"/>
      <c r="B44" s="294"/>
      <c r="C44" s="260">
        <v>12.3</v>
      </c>
      <c r="D44" s="258" t="s">
        <v>60</v>
      </c>
      <c r="E44" s="258" t="s">
        <v>63</v>
      </c>
      <c r="F44" s="250" t="s">
        <v>282</v>
      </c>
      <c r="G44" s="250"/>
      <c r="H44" s="250"/>
      <c r="I44" s="250" t="s">
        <v>282</v>
      </c>
      <c r="J44" s="250"/>
      <c r="K44" s="250" t="s">
        <v>282</v>
      </c>
      <c r="L44" s="250" t="s">
        <v>282</v>
      </c>
      <c r="M44" s="250"/>
      <c r="N44" s="250"/>
      <c r="O44" s="250" t="s">
        <v>282</v>
      </c>
      <c r="P44" s="250" t="s">
        <v>282</v>
      </c>
      <c r="Q44" s="250"/>
      <c r="R44" s="250" t="s">
        <v>282</v>
      </c>
      <c r="S44" s="250"/>
      <c r="T44" s="250" t="s">
        <v>282</v>
      </c>
      <c r="U44" s="250"/>
      <c r="V44" s="250" t="s">
        <v>282</v>
      </c>
      <c r="W44" s="250"/>
      <c r="X44" s="247">
        <f t="shared" ref="X44:X45" si="9">IF(J44="X",15,0)+IF(L44="X",5,0)+IF(N44="X",15,0)+IF(P44="X",10,0)+IF(R44="X",15,0)+IF(T44="X",10,0)+IF(V44="X",30,0)</f>
        <v>70</v>
      </c>
      <c r="Y44" s="261" t="s">
        <v>375</v>
      </c>
    </row>
    <row r="45" spans="1:25" s="16" customFormat="1" ht="88.5" customHeight="1">
      <c r="A45" s="259"/>
      <c r="B45" s="294"/>
      <c r="C45" s="260">
        <v>12.4</v>
      </c>
      <c r="D45" s="258" t="s">
        <v>543</v>
      </c>
      <c r="E45" s="258" t="s">
        <v>545</v>
      </c>
      <c r="F45" s="250" t="s">
        <v>282</v>
      </c>
      <c r="G45" s="250"/>
      <c r="H45" s="250"/>
      <c r="I45" s="250" t="s">
        <v>282</v>
      </c>
      <c r="J45" s="250"/>
      <c r="K45" s="250" t="s">
        <v>282</v>
      </c>
      <c r="L45" s="250" t="s">
        <v>282</v>
      </c>
      <c r="M45" s="250"/>
      <c r="N45" s="250"/>
      <c r="O45" s="250" t="s">
        <v>282</v>
      </c>
      <c r="P45" s="250" t="s">
        <v>282</v>
      </c>
      <c r="Q45" s="250"/>
      <c r="R45" s="250" t="s">
        <v>282</v>
      </c>
      <c r="S45" s="250"/>
      <c r="T45" s="250" t="s">
        <v>282</v>
      </c>
      <c r="U45" s="250"/>
      <c r="V45" s="250" t="s">
        <v>282</v>
      </c>
      <c r="W45" s="250"/>
      <c r="X45" s="247">
        <f t="shared" si="9"/>
        <v>70</v>
      </c>
      <c r="Y45" s="261" t="s">
        <v>375</v>
      </c>
    </row>
    <row r="46" spans="1:25" ht="56.1" customHeight="1">
      <c r="B46" s="288" t="s">
        <v>67</v>
      </c>
      <c r="C46" s="177">
        <v>13.1</v>
      </c>
      <c r="D46" s="176" t="s">
        <v>463</v>
      </c>
      <c r="E46" s="176" t="s">
        <v>69</v>
      </c>
      <c r="F46" s="3" t="s">
        <v>282</v>
      </c>
      <c r="G46" s="3"/>
      <c r="H46" s="3" t="s">
        <v>282</v>
      </c>
      <c r="I46" s="3"/>
      <c r="J46" s="3" t="s">
        <v>282</v>
      </c>
      <c r="K46" s="3"/>
      <c r="L46" s="3" t="s">
        <v>282</v>
      </c>
      <c r="M46" s="3"/>
      <c r="N46" s="3"/>
      <c r="O46" s="3" t="s">
        <v>282</v>
      </c>
      <c r="P46" s="3" t="s">
        <v>282</v>
      </c>
      <c r="Q46" s="3"/>
      <c r="R46" s="3" t="s">
        <v>282</v>
      </c>
      <c r="S46" s="3"/>
      <c r="T46" s="3"/>
      <c r="U46" s="3" t="s">
        <v>282</v>
      </c>
      <c r="V46" s="3"/>
      <c r="W46" s="3" t="s">
        <v>282</v>
      </c>
      <c r="X46" s="248">
        <f t="shared" ref="X46:X47" si="10">IF(J46="X",15,0)+IF(L46="X",5,0)+IF(N46="X",15,0)+IF(P46="X",10,0)+IF(R46="X",15,0)+IF(T46="X",10,0)+IF(V46="X",30,0)</f>
        <v>45</v>
      </c>
      <c r="Y46" s="32" t="s">
        <v>375</v>
      </c>
    </row>
    <row r="47" spans="1:25" ht="93" customHeight="1">
      <c r="B47" s="289"/>
      <c r="C47" s="177">
        <v>13.2</v>
      </c>
      <c r="D47" s="176" t="s">
        <v>470</v>
      </c>
      <c r="E47" s="176" t="s">
        <v>471</v>
      </c>
      <c r="F47" s="3" t="s">
        <v>282</v>
      </c>
      <c r="G47" s="3"/>
      <c r="H47" s="3" t="s">
        <v>282</v>
      </c>
      <c r="I47" s="3"/>
      <c r="J47" s="3" t="s">
        <v>282</v>
      </c>
      <c r="K47" s="3"/>
      <c r="L47" s="3" t="s">
        <v>282</v>
      </c>
      <c r="M47" s="3"/>
      <c r="N47" s="3"/>
      <c r="O47" s="3" t="s">
        <v>282</v>
      </c>
      <c r="P47" s="3" t="s">
        <v>282</v>
      </c>
      <c r="Q47" s="3"/>
      <c r="R47" s="3" t="s">
        <v>282</v>
      </c>
      <c r="S47" s="3"/>
      <c r="T47" s="3" t="s">
        <v>282</v>
      </c>
      <c r="U47" s="3"/>
      <c r="V47" s="3" t="s">
        <v>282</v>
      </c>
      <c r="W47" s="3"/>
      <c r="X47" s="247">
        <f t="shared" si="10"/>
        <v>85</v>
      </c>
      <c r="Y47" s="32" t="s">
        <v>375</v>
      </c>
    </row>
    <row r="48" spans="1:25" ht="15.75" customHeight="1">
      <c r="B48" s="289"/>
      <c r="C48" s="177">
        <v>13.3</v>
      </c>
      <c r="D48" s="176" t="s">
        <v>475</v>
      </c>
      <c r="E48" s="176" t="s">
        <v>70</v>
      </c>
      <c r="F48" s="3" t="s">
        <v>282</v>
      </c>
      <c r="G48" s="3"/>
      <c r="H48" s="3" t="s">
        <v>282</v>
      </c>
      <c r="I48" s="3"/>
      <c r="J48" s="3"/>
      <c r="K48" s="3" t="s">
        <v>282</v>
      </c>
      <c r="L48" s="3" t="s">
        <v>282</v>
      </c>
      <c r="M48" s="3"/>
      <c r="N48" s="3"/>
      <c r="O48" s="3" t="s">
        <v>282</v>
      </c>
      <c r="P48" s="3" t="s">
        <v>282</v>
      </c>
      <c r="Q48" s="3"/>
      <c r="R48" s="3" t="s">
        <v>282</v>
      </c>
      <c r="S48" s="3"/>
      <c r="T48" s="3" t="s">
        <v>282</v>
      </c>
      <c r="U48" s="3"/>
      <c r="V48" s="3" t="s">
        <v>282</v>
      </c>
      <c r="W48" s="3"/>
      <c r="X48" s="247">
        <f t="shared" si="0"/>
        <v>70</v>
      </c>
      <c r="Y48" s="32" t="s">
        <v>375</v>
      </c>
    </row>
    <row r="49" spans="2:25" ht="50.1" customHeight="1">
      <c r="B49" s="283" t="s">
        <v>249</v>
      </c>
      <c r="C49" s="283"/>
      <c r="D49" s="283"/>
      <c r="E49" s="283"/>
      <c r="F49" s="283"/>
      <c r="G49" s="283"/>
      <c r="H49" s="283"/>
      <c r="I49" s="283"/>
      <c r="J49" s="283"/>
      <c r="K49" s="283"/>
      <c r="L49" s="283"/>
      <c r="M49" s="283"/>
      <c r="N49" s="283"/>
      <c r="O49" s="283"/>
      <c r="P49" s="283"/>
      <c r="Q49" s="283"/>
      <c r="R49" s="283"/>
      <c r="S49" s="283"/>
      <c r="T49" s="283"/>
      <c r="U49" s="283"/>
      <c r="V49" s="283"/>
      <c r="W49" s="283"/>
      <c r="X49" s="174"/>
      <c r="Y49" s="173"/>
    </row>
    <row r="52" spans="2:25">
      <c r="C52" s="243"/>
      <c r="D52" s="244"/>
      <c r="F52" s="246"/>
      <c r="G52" s="246"/>
      <c r="H52" s="246"/>
      <c r="I52" s="246"/>
      <c r="J52" s="246"/>
      <c r="K52" s="246"/>
    </row>
    <row r="53" spans="2:25">
      <c r="C53" s="245" t="s">
        <v>373</v>
      </c>
      <c r="F53" s="245" t="s">
        <v>374</v>
      </c>
      <c r="G53" s="172"/>
    </row>
  </sheetData>
  <customSheetViews>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40">
    <mergeCell ref="Y2:Y3"/>
    <mergeCell ref="X2:X3"/>
    <mergeCell ref="H2:I2"/>
    <mergeCell ref="J2:K2"/>
    <mergeCell ref="L2:M2"/>
    <mergeCell ref="R2:S2"/>
    <mergeCell ref="X1:Y1"/>
    <mergeCell ref="R1:S1"/>
    <mergeCell ref="J1:K1"/>
    <mergeCell ref="H1:I1"/>
    <mergeCell ref="P1:Q1"/>
    <mergeCell ref="N1:O1"/>
    <mergeCell ref="L1:M1"/>
    <mergeCell ref="V1:W1"/>
    <mergeCell ref="T1:U1"/>
    <mergeCell ref="B40:B41"/>
    <mergeCell ref="B37:B39"/>
    <mergeCell ref="B8:B11"/>
    <mergeCell ref="B12:B16"/>
    <mergeCell ref="F1:G1"/>
    <mergeCell ref="F2:G2"/>
    <mergeCell ref="C2:C3"/>
    <mergeCell ref="B4:B7"/>
    <mergeCell ref="D1:E1"/>
    <mergeCell ref="B49:W49"/>
    <mergeCell ref="T2:U2"/>
    <mergeCell ref="V2:W2"/>
    <mergeCell ref="E2:E3"/>
    <mergeCell ref="B2:B3"/>
    <mergeCell ref="D2:D3"/>
    <mergeCell ref="B17:B19"/>
    <mergeCell ref="B20:B23"/>
    <mergeCell ref="B24:B26"/>
    <mergeCell ref="B34:B36"/>
    <mergeCell ref="N2:O2"/>
    <mergeCell ref="P2:Q2"/>
    <mergeCell ref="B42:B45"/>
    <mergeCell ref="B27:B30"/>
    <mergeCell ref="B31:B33"/>
    <mergeCell ref="B46:B48"/>
  </mergeCells>
  <dataValidations count="1">
    <dataValidation type="list" allowBlank="1" showDropDown="1" showInputMessage="1" showErrorMessage="1" sqref="F4:W48">
      <formula1>"X"</formula1>
    </dataValidation>
  </dataValidations>
  <printOptions horizontalCentered="1"/>
  <pageMargins left="0.70866141732283472" right="0.70866141732283472" top="1.1417322834645669" bottom="0.15748031496062992" header="0.31496062992125984" footer="0.31496062992125984"/>
  <pageSetup paperSize="7" scale="63" fitToHeight="0" orientation="landscape" r:id="rId20"/>
  <drawing r:id="rId21"/>
</worksheet>
</file>

<file path=xl/worksheets/sheet15.xml><?xml version="1.0" encoding="utf-8"?>
<worksheet xmlns="http://schemas.openxmlformats.org/spreadsheetml/2006/main" xmlns:r="http://schemas.openxmlformats.org/officeDocument/2006/relationships">
  <sheetPr>
    <tabColor theme="7" tint="-0.499984740745262"/>
    <pageSetUpPr autoPageBreaks="0" fitToPage="1"/>
  </sheetPr>
  <dimension ref="A1:AZ31"/>
  <sheetViews>
    <sheetView showGridLines="0" topLeftCell="AE1" zoomScale="55" zoomScaleNormal="55" workbookViewId="0">
      <selection activeCell="X1" sqref="A1:Y16"/>
    </sheetView>
  </sheetViews>
  <sheetFormatPr baseColWidth="10" defaultColWidth="11.42578125" defaultRowHeight="15"/>
  <cols>
    <col min="1" max="1" width="5.7109375" style="4" customWidth="1"/>
    <col min="2" max="2" width="18.7109375" style="4" customWidth="1"/>
    <col min="3" max="6" width="5.7109375" style="4" customWidth="1"/>
    <col min="7" max="7" width="12.28515625" style="31" customWidth="1"/>
    <col min="8" max="8" width="7.7109375" style="31" customWidth="1"/>
    <col min="9" max="12" width="5.7109375" style="4" customWidth="1"/>
    <col min="13" max="13" width="13.140625" style="31" customWidth="1"/>
    <col min="14" max="14" width="7.7109375" style="31" customWidth="1"/>
    <col min="15" max="15" width="14.7109375" style="4" customWidth="1"/>
    <col min="16" max="16" width="11.42578125" style="4"/>
    <col min="17" max="17" width="5.7109375" style="4" customWidth="1"/>
    <col min="18" max="18" width="36.7109375" style="4" customWidth="1"/>
    <col min="19" max="22" width="5.7109375" style="4" customWidth="1"/>
    <col min="23" max="23" width="12.85546875" style="31" customWidth="1"/>
    <col min="24" max="24" width="10.7109375" style="31" customWidth="1"/>
    <col min="25" max="28" width="5.7109375" style="4" customWidth="1"/>
    <col min="29" max="29" width="14.140625" style="31" customWidth="1"/>
    <col min="30" max="30" width="10.7109375" style="31" customWidth="1"/>
    <col min="31" max="31" width="12.7109375" style="4" customWidth="1"/>
    <col min="32" max="32" width="11.42578125" style="4"/>
    <col min="33" max="33" width="27.28515625" style="4" bestFit="1" customWidth="1"/>
    <col min="34" max="50" width="5.7109375" style="4" customWidth="1"/>
    <col min="51" max="51" width="11.42578125" style="4"/>
    <col min="52" max="52" width="17.140625" style="4" customWidth="1"/>
    <col min="53" max="16384" width="11.42578125" style="4"/>
  </cols>
  <sheetData>
    <row r="1" spans="1:52" ht="48" customHeight="1">
      <c r="C1" s="310" t="s">
        <v>431</v>
      </c>
      <c r="D1" s="310"/>
      <c r="E1" s="310"/>
      <c r="F1" s="310"/>
      <c r="G1" s="310"/>
      <c r="H1" s="310"/>
      <c r="I1" s="310"/>
      <c r="J1" s="310"/>
      <c r="K1" s="310"/>
      <c r="L1" s="310"/>
      <c r="M1" s="310"/>
      <c r="N1" s="310"/>
      <c r="O1" s="310"/>
      <c r="W1" s="4"/>
      <c r="X1" s="4"/>
      <c r="AC1" s="4"/>
      <c r="AD1" s="4"/>
    </row>
    <row r="2" spans="1:52" ht="36" customHeight="1">
      <c r="C2" s="314" t="s">
        <v>290</v>
      </c>
      <c r="D2" s="314"/>
      <c r="E2" s="314"/>
      <c r="F2" s="314"/>
      <c r="G2" s="314"/>
      <c r="H2" s="314"/>
      <c r="I2" s="314" t="s">
        <v>291</v>
      </c>
      <c r="J2" s="314"/>
      <c r="K2" s="314"/>
      <c r="L2" s="314"/>
      <c r="M2" s="314"/>
      <c r="N2" s="314"/>
      <c r="O2" s="311" t="s">
        <v>233</v>
      </c>
      <c r="W2" s="4"/>
      <c r="X2" s="4"/>
      <c r="AC2" s="4"/>
      <c r="AD2" s="4"/>
    </row>
    <row r="3" spans="1:52" s="58" customFormat="1" ht="36" customHeight="1" thickBot="1">
      <c r="C3" s="276" t="s">
        <v>114</v>
      </c>
      <c r="D3" s="276"/>
      <c r="E3" s="276"/>
      <c r="F3" s="276"/>
      <c r="G3" s="286" t="s">
        <v>113</v>
      </c>
      <c r="H3" s="312" t="s">
        <v>133</v>
      </c>
      <c r="I3" s="276" t="s">
        <v>114</v>
      </c>
      <c r="J3" s="276"/>
      <c r="K3" s="276"/>
      <c r="L3" s="276"/>
      <c r="M3" s="286" t="s">
        <v>113</v>
      </c>
      <c r="N3" s="312" t="s">
        <v>133</v>
      </c>
      <c r="O3" s="311"/>
      <c r="AG3" s="309" t="s">
        <v>174</v>
      </c>
      <c r="AH3" s="309"/>
      <c r="AI3" s="309"/>
      <c r="AJ3" s="309"/>
      <c r="AK3" s="309"/>
      <c r="AL3" s="309"/>
      <c r="AM3" s="309"/>
      <c r="AN3" s="309"/>
      <c r="AO3" s="309"/>
      <c r="AP3" s="309"/>
      <c r="AQ3" s="309"/>
      <c r="AR3" s="309"/>
      <c r="AS3" s="309"/>
      <c r="AT3" s="309"/>
      <c r="AU3" s="309"/>
      <c r="AV3" s="309"/>
      <c r="AW3" s="309"/>
      <c r="AX3" s="309"/>
      <c r="AY3" s="309"/>
      <c r="AZ3" s="309"/>
    </row>
    <row r="4" spans="1:52" s="2" customFormat="1" ht="61.5" thickBot="1">
      <c r="A4" s="56" t="s">
        <v>116</v>
      </c>
      <c r="B4" s="57" t="s">
        <v>108</v>
      </c>
      <c r="C4" s="34" t="s">
        <v>53</v>
      </c>
      <c r="D4" s="34" t="s">
        <v>54</v>
      </c>
      <c r="E4" s="34" t="s">
        <v>55</v>
      </c>
      <c r="F4" s="34" t="s">
        <v>56</v>
      </c>
      <c r="G4" s="286"/>
      <c r="H4" s="313"/>
      <c r="I4" s="34" t="s">
        <v>53</v>
      </c>
      <c r="J4" s="34" t="s">
        <v>54</v>
      </c>
      <c r="K4" s="34" t="s">
        <v>55</v>
      </c>
      <c r="L4" s="34" t="s">
        <v>56</v>
      </c>
      <c r="M4" s="286"/>
      <c r="N4" s="313"/>
      <c r="O4" s="311"/>
      <c r="Q4" s="61" t="s">
        <v>116</v>
      </c>
      <c r="R4" s="62" t="s">
        <v>108</v>
      </c>
      <c r="S4" s="61" t="s">
        <v>53</v>
      </c>
      <c r="T4" s="61" t="s">
        <v>54</v>
      </c>
      <c r="U4" s="61" t="s">
        <v>55</v>
      </c>
      <c r="V4" s="61" t="s">
        <v>56</v>
      </c>
      <c r="W4" s="60" t="s">
        <v>113</v>
      </c>
      <c r="X4" s="34" t="s">
        <v>153</v>
      </c>
      <c r="Y4" s="61" t="s">
        <v>53</v>
      </c>
      <c r="Z4" s="61" t="s">
        <v>54</v>
      </c>
      <c r="AA4" s="61" t="s">
        <v>55</v>
      </c>
      <c r="AB4" s="61" t="s">
        <v>56</v>
      </c>
      <c r="AC4" s="60" t="s">
        <v>113</v>
      </c>
      <c r="AD4" s="61" t="s">
        <v>153</v>
      </c>
      <c r="AE4" s="60" t="s">
        <v>154</v>
      </c>
      <c r="AG4" s="104" t="s">
        <v>170</v>
      </c>
      <c r="AH4" s="105">
        <v>1</v>
      </c>
      <c r="AI4" s="105">
        <v>2</v>
      </c>
      <c r="AJ4" s="105">
        <v>3</v>
      </c>
      <c r="AK4" s="105">
        <v>4</v>
      </c>
      <c r="AL4" s="105">
        <v>5</v>
      </c>
      <c r="AM4" s="105">
        <v>6</v>
      </c>
      <c r="AN4" s="105">
        <v>7</v>
      </c>
      <c r="AO4" s="105">
        <v>8</v>
      </c>
      <c r="AP4" s="105">
        <v>9</v>
      </c>
      <c r="AQ4" s="105">
        <v>10</v>
      </c>
      <c r="AR4" s="105">
        <v>11</v>
      </c>
      <c r="AS4" s="105">
        <v>12</v>
      </c>
      <c r="AT4" s="105">
        <v>13</v>
      </c>
      <c r="AU4" s="105">
        <v>14</v>
      </c>
      <c r="AV4" s="105">
        <v>15</v>
      </c>
      <c r="AW4" s="105">
        <v>16</v>
      </c>
      <c r="AX4" s="105">
        <v>17</v>
      </c>
      <c r="AY4" s="105" t="s">
        <v>171</v>
      </c>
      <c r="AZ4" s="105" t="s">
        <v>172</v>
      </c>
    </row>
    <row r="5" spans="1:52" ht="30" customHeight="1" thickTop="1" thickBot="1">
      <c r="A5" s="31">
        <v>1</v>
      </c>
      <c r="B5" s="251" t="s">
        <v>105</v>
      </c>
      <c r="C5" s="3">
        <f>'(1) Planeación'!I14</f>
        <v>0</v>
      </c>
      <c r="D5" s="3">
        <f>'(1) Planeación'!I15</f>
        <v>0</v>
      </c>
      <c r="E5" s="3">
        <f>'(1) Planeación'!I16</f>
        <v>4</v>
      </c>
      <c r="F5" s="3">
        <f>'(1) Planeación'!I17</f>
        <v>0</v>
      </c>
      <c r="G5" s="33">
        <f>SUM(C5:F5)</f>
        <v>4</v>
      </c>
      <c r="H5" s="59">
        <f>IF(F5&gt;0,F5/G5,IF(E5&gt;0,E5/G5,0))</f>
        <v>1</v>
      </c>
      <c r="I5" s="3">
        <f>'(1) Planeación'!P14</f>
        <v>0</v>
      </c>
      <c r="J5" s="3">
        <f>'(1) Planeación'!P15</f>
        <v>2</v>
      </c>
      <c r="K5" s="3">
        <f>'(1) Planeación'!P16</f>
        <v>2</v>
      </c>
      <c r="L5" s="3">
        <f>'(1) Planeación'!P17</f>
        <v>0</v>
      </c>
      <c r="M5" s="35">
        <f>SUM(I5:L5)</f>
        <v>4</v>
      </c>
      <c r="N5" s="59">
        <f>IF(L5&gt;0,L5/M5,IF(K5&gt;0,K5/M5,0))</f>
        <v>0.5</v>
      </c>
      <c r="O5" s="51">
        <f>H5-N5</f>
        <v>0.5</v>
      </c>
      <c r="Q5" s="62">
        <v>1</v>
      </c>
      <c r="R5" s="68" t="s">
        <v>105</v>
      </c>
      <c r="S5" s="63">
        <v>0</v>
      </c>
      <c r="T5" s="63">
        <v>0</v>
      </c>
      <c r="U5" s="63">
        <v>1</v>
      </c>
      <c r="V5" s="63">
        <v>1</v>
      </c>
      <c r="W5" s="62">
        <f>SUM(S5:V5)</f>
        <v>2</v>
      </c>
      <c r="X5" s="64">
        <v>0.5</v>
      </c>
      <c r="Y5" s="63">
        <v>0</v>
      </c>
      <c r="Z5" s="63">
        <v>1</v>
      </c>
      <c r="AA5" s="63">
        <v>0</v>
      </c>
      <c r="AB5" s="63">
        <v>1</v>
      </c>
      <c r="AC5" s="65">
        <f>SUM(Y5:AB5)</f>
        <v>2</v>
      </c>
      <c r="AD5" s="64">
        <v>0.5</v>
      </c>
      <c r="AE5" s="66">
        <v>0</v>
      </c>
      <c r="AG5" s="148" t="s">
        <v>32</v>
      </c>
      <c r="AH5" s="149"/>
      <c r="AI5" s="149"/>
      <c r="AJ5" s="150">
        <v>3</v>
      </c>
      <c r="AK5" s="149"/>
      <c r="AL5" s="149"/>
      <c r="AM5" s="150">
        <v>1</v>
      </c>
      <c r="AN5" s="149"/>
      <c r="AO5" s="149"/>
      <c r="AP5" s="149"/>
      <c r="AQ5" s="149"/>
      <c r="AR5" s="149"/>
      <c r="AS5" s="149"/>
      <c r="AT5" s="149"/>
      <c r="AU5" s="149"/>
      <c r="AV5" s="149"/>
      <c r="AW5" s="149"/>
      <c r="AX5" s="149"/>
      <c r="AY5" s="151">
        <f>SUM(AH5:AX5)</f>
        <v>4</v>
      </c>
      <c r="AZ5" s="152">
        <f>AY5/$AY$11</f>
        <v>5.7142857142857141E-2</v>
      </c>
    </row>
    <row r="6" spans="1:52" ht="30" customHeight="1" thickTop="1" thickBot="1">
      <c r="A6" s="31">
        <v>2</v>
      </c>
      <c r="B6" s="251" t="s">
        <v>87</v>
      </c>
      <c r="C6" s="3">
        <f>'(2) Control Interno'!I14</f>
        <v>0</v>
      </c>
      <c r="D6" s="3">
        <f>'(2) Control Interno'!I15</f>
        <v>1</v>
      </c>
      <c r="E6" s="3">
        <f>'(2) Control Interno'!I16</f>
        <v>3</v>
      </c>
      <c r="F6" s="3">
        <f>'(2) Control Interno'!I17</f>
        <v>0</v>
      </c>
      <c r="G6" s="200">
        <f t="shared" ref="G6:G18" si="0">SUM(C6:F6)</f>
        <v>4</v>
      </c>
      <c r="H6" s="59">
        <f t="shared" ref="H6:H16" si="1">IF(F6&gt;0,F6/G6,IF(E6&gt;0,E6/G6,0))</f>
        <v>0.75</v>
      </c>
      <c r="I6" s="3">
        <f>'(2) Control Interno'!P14</f>
        <v>2</v>
      </c>
      <c r="J6" s="3">
        <f>'(2) Control Interno'!P15</f>
        <v>1</v>
      </c>
      <c r="K6" s="3">
        <f>'(2) Control Interno'!P16</f>
        <v>1</v>
      </c>
      <c r="L6" s="3">
        <f>'(2) Control Interno'!P17</f>
        <v>0</v>
      </c>
      <c r="M6" s="35">
        <f t="shared" ref="M6:M18" si="2">SUM(I6:L6)</f>
        <v>4</v>
      </c>
      <c r="N6" s="59">
        <f t="shared" ref="N6:N18" si="3">IF(L6&gt;0,L6/M6,IF(K6&gt;0,K6/M6,0))</f>
        <v>0.25</v>
      </c>
      <c r="O6" s="51">
        <f t="shared" ref="O6:O18" si="4">H6-N6</f>
        <v>0.5</v>
      </c>
      <c r="Q6" s="62">
        <v>2</v>
      </c>
      <c r="R6" s="68" t="s">
        <v>87</v>
      </c>
      <c r="S6" s="63">
        <v>0</v>
      </c>
      <c r="T6" s="63">
        <v>0</v>
      </c>
      <c r="U6" s="63">
        <v>0</v>
      </c>
      <c r="V6" s="63">
        <v>4</v>
      </c>
      <c r="W6" s="62">
        <f t="shared" ref="W6:W17" si="5">SUM(S6:V6)</f>
        <v>4</v>
      </c>
      <c r="X6" s="64">
        <v>1</v>
      </c>
      <c r="Y6" s="63">
        <v>0</v>
      </c>
      <c r="Z6" s="63">
        <v>0</v>
      </c>
      <c r="AA6" s="63">
        <v>0</v>
      </c>
      <c r="AB6" s="63">
        <v>4</v>
      </c>
      <c r="AC6" s="65">
        <f>SUM(Y6:AB6)</f>
        <v>4</v>
      </c>
      <c r="AD6" s="64">
        <v>1</v>
      </c>
      <c r="AE6" s="66">
        <v>0</v>
      </c>
      <c r="AG6" s="153" t="s">
        <v>33</v>
      </c>
      <c r="AH6" s="154"/>
      <c r="AI6" s="154"/>
      <c r="AJ6" s="154"/>
      <c r="AK6" s="155">
        <v>1</v>
      </c>
      <c r="AL6" s="154"/>
      <c r="AM6" s="155">
        <v>2</v>
      </c>
      <c r="AN6" s="155">
        <v>5</v>
      </c>
      <c r="AO6" s="154"/>
      <c r="AP6" s="154"/>
      <c r="AQ6" s="154"/>
      <c r="AR6" s="154"/>
      <c r="AS6" s="155">
        <v>3</v>
      </c>
      <c r="AT6" s="154"/>
      <c r="AU6" s="155">
        <v>1</v>
      </c>
      <c r="AV6" s="155">
        <v>2</v>
      </c>
      <c r="AW6" s="155">
        <v>1</v>
      </c>
      <c r="AX6" s="155">
        <v>2</v>
      </c>
      <c r="AY6" s="151">
        <f t="shared" ref="AY6:AY10" si="6">SUM(AH6:AX6)</f>
        <v>17</v>
      </c>
      <c r="AZ6" s="156">
        <f t="shared" ref="AZ6:AZ10" si="7">AY6/$AY$11</f>
        <v>0.24285714285714285</v>
      </c>
    </row>
    <row r="7" spans="1:52" ht="30" customHeight="1" thickTop="1" thickBot="1">
      <c r="A7" s="31">
        <v>3</v>
      </c>
      <c r="B7" s="251" t="s">
        <v>106</v>
      </c>
      <c r="C7" s="3">
        <f>'(3) Juridica'!I15</f>
        <v>0</v>
      </c>
      <c r="D7" s="3">
        <f>'(3) Juridica'!I16</f>
        <v>0</v>
      </c>
      <c r="E7" s="3">
        <f>'(3) Juridica'!I17</f>
        <v>2</v>
      </c>
      <c r="F7" s="3">
        <f>'(3) Juridica'!I18</f>
        <v>3</v>
      </c>
      <c r="G7" s="200">
        <f t="shared" si="0"/>
        <v>5</v>
      </c>
      <c r="H7" s="59">
        <f t="shared" si="1"/>
        <v>0.6</v>
      </c>
      <c r="I7" s="3">
        <f>'(3) Juridica'!P15</f>
        <v>0</v>
      </c>
      <c r="J7" s="3">
        <f>'(3) Juridica'!P16</f>
        <v>0</v>
      </c>
      <c r="K7" s="3">
        <f>'(3) Juridica'!P17</f>
        <v>4</v>
      </c>
      <c r="L7" s="3">
        <f>'(3) Juridica'!P18</f>
        <v>1</v>
      </c>
      <c r="M7" s="35">
        <f t="shared" si="2"/>
        <v>5</v>
      </c>
      <c r="N7" s="59">
        <f t="shared" si="3"/>
        <v>0.2</v>
      </c>
      <c r="O7" s="51">
        <f t="shared" si="4"/>
        <v>0.39999999999999997</v>
      </c>
      <c r="Q7" s="62">
        <v>3</v>
      </c>
      <c r="R7" s="68" t="s">
        <v>106</v>
      </c>
      <c r="S7" s="63">
        <v>0</v>
      </c>
      <c r="T7" s="63">
        <v>0</v>
      </c>
      <c r="U7" s="63">
        <v>0</v>
      </c>
      <c r="V7" s="63">
        <v>8</v>
      </c>
      <c r="W7" s="62">
        <f t="shared" si="5"/>
        <v>8</v>
      </c>
      <c r="X7" s="64">
        <v>1</v>
      </c>
      <c r="Y7" s="63">
        <v>0</v>
      </c>
      <c r="Z7" s="63">
        <v>0</v>
      </c>
      <c r="AA7" s="63">
        <v>0</v>
      </c>
      <c r="AB7" s="63">
        <v>8</v>
      </c>
      <c r="AC7" s="65">
        <f t="shared" ref="AC7:AC17" si="8">SUM(Y7:AB7)</f>
        <v>8</v>
      </c>
      <c r="AD7" s="64">
        <v>1</v>
      </c>
      <c r="AE7" s="66">
        <v>0</v>
      </c>
      <c r="AG7" s="153" t="s">
        <v>16</v>
      </c>
      <c r="AH7" s="154"/>
      <c r="AI7" s="154"/>
      <c r="AJ7" s="154"/>
      <c r="AK7" s="155">
        <v>5</v>
      </c>
      <c r="AL7" s="155">
        <v>1</v>
      </c>
      <c r="AM7" s="154"/>
      <c r="AN7" s="154"/>
      <c r="AO7" s="155">
        <v>1</v>
      </c>
      <c r="AP7" s="154"/>
      <c r="AQ7" s="155">
        <v>1</v>
      </c>
      <c r="AR7" s="155">
        <v>4</v>
      </c>
      <c r="AS7" s="154"/>
      <c r="AT7" s="155">
        <v>2</v>
      </c>
      <c r="AU7" s="154"/>
      <c r="AV7" s="154"/>
      <c r="AW7" s="155">
        <v>1</v>
      </c>
      <c r="AX7" s="154"/>
      <c r="AY7" s="151">
        <f t="shared" si="6"/>
        <v>15</v>
      </c>
      <c r="AZ7" s="156">
        <f t="shared" si="7"/>
        <v>0.21428571428571427</v>
      </c>
    </row>
    <row r="8" spans="1:52" ht="30" customHeight="1" thickTop="1" thickBot="1">
      <c r="A8" s="31">
        <v>4</v>
      </c>
      <c r="B8" s="251" t="s">
        <v>107</v>
      </c>
      <c r="C8" s="3">
        <f>'(4) Contratación'!I13</f>
        <v>0</v>
      </c>
      <c r="D8" s="3">
        <f>'(4) Contratación'!I14</f>
        <v>0</v>
      </c>
      <c r="E8" s="3">
        <f>'(4) Contratación'!I15</f>
        <v>2</v>
      </c>
      <c r="F8" s="3">
        <f>'(4) Contratación'!I16</f>
        <v>1</v>
      </c>
      <c r="G8" s="200">
        <f t="shared" si="0"/>
        <v>3</v>
      </c>
      <c r="H8" s="59">
        <f>IF(F8&gt;0,F8/G8,IF(E8&gt;0,E8/G8,0))</f>
        <v>0.33333333333333331</v>
      </c>
      <c r="I8" s="3">
        <f>'(4) Contratación'!P13</f>
        <v>0</v>
      </c>
      <c r="J8" s="3">
        <f>'(4) Contratación'!P14</f>
        <v>2</v>
      </c>
      <c r="K8" s="3">
        <f>'(4) Contratación'!P15</f>
        <v>1</v>
      </c>
      <c r="L8" s="3">
        <f>'(4) Contratación'!P16</f>
        <v>0</v>
      </c>
      <c r="M8" s="35">
        <f t="shared" si="2"/>
        <v>3</v>
      </c>
      <c r="N8" s="59">
        <f t="shared" si="3"/>
        <v>0.33333333333333331</v>
      </c>
      <c r="O8" s="51">
        <f>H8-N8</f>
        <v>0</v>
      </c>
      <c r="Q8" s="62">
        <v>4</v>
      </c>
      <c r="R8" s="68" t="s">
        <v>107</v>
      </c>
      <c r="S8" s="63">
        <v>0</v>
      </c>
      <c r="T8" s="63">
        <v>0</v>
      </c>
      <c r="U8" s="63">
        <v>1</v>
      </c>
      <c r="V8" s="63">
        <v>2</v>
      </c>
      <c r="W8" s="62">
        <f t="shared" si="5"/>
        <v>3</v>
      </c>
      <c r="X8" s="64">
        <v>0.66666666666666663</v>
      </c>
      <c r="Y8" s="63">
        <v>0</v>
      </c>
      <c r="Z8" s="63">
        <v>1</v>
      </c>
      <c r="AA8" s="63">
        <v>0</v>
      </c>
      <c r="AB8" s="63">
        <v>2</v>
      </c>
      <c r="AC8" s="65">
        <f t="shared" si="8"/>
        <v>3</v>
      </c>
      <c r="AD8" s="64">
        <v>0.66666666666666663</v>
      </c>
      <c r="AE8" s="66">
        <v>0</v>
      </c>
      <c r="AG8" s="153" t="s">
        <v>28</v>
      </c>
      <c r="AH8" s="155">
        <v>2</v>
      </c>
      <c r="AI8" s="155">
        <v>1</v>
      </c>
      <c r="AJ8" s="155">
        <v>1</v>
      </c>
      <c r="AK8" s="155">
        <v>2</v>
      </c>
      <c r="AL8" s="155">
        <v>2</v>
      </c>
      <c r="AM8" s="155">
        <v>3</v>
      </c>
      <c r="AN8" s="154"/>
      <c r="AO8" s="155">
        <v>3</v>
      </c>
      <c r="AP8" s="155">
        <v>2</v>
      </c>
      <c r="AQ8" s="154"/>
      <c r="AR8" s="154"/>
      <c r="AS8" s="155">
        <v>1</v>
      </c>
      <c r="AT8" s="155">
        <v>1</v>
      </c>
      <c r="AU8" s="155">
        <v>2</v>
      </c>
      <c r="AV8" s="154"/>
      <c r="AW8" s="154"/>
      <c r="AX8" s="155">
        <v>1</v>
      </c>
      <c r="AY8" s="151">
        <f t="shared" si="6"/>
        <v>21</v>
      </c>
      <c r="AZ8" s="156">
        <f t="shared" si="7"/>
        <v>0.3</v>
      </c>
    </row>
    <row r="9" spans="1:52" ht="30" customHeight="1" thickTop="1" thickBot="1">
      <c r="A9" s="31">
        <v>5</v>
      </c>
      <c r="B9" s="32" t="s">
        <v>77</v>
      </c>
      <c r="C9" s="3">
        <f>'(5) Talento Humano'!I14</f>
        <v>0</v>
      </c>
      <c r="D9" s="3">
        <f>'(5) Talento Humano'!I15</f>
        <v>2</v>
      </c>
      <c r="E9" s="3">
        <f>'(5) Talento Humano'!I16</f>
        <v>2</v>
      </c>
      <c r="F9" s="3">
        <f>'(5) Talento Humano'!I17</f>
        <v>0</v>
      </c>
      <c r="G9" s="200">
        <f t="shared" si="0"/>
        <v>4</v>
      </c>
      <c r="H9" s="59">
        <f t="shared" si="1"/>
        <v>0.5</v>
      </c>
      <c r="I9" s="3">
        <f>'(5) Talento Humano'!P14</f>
        <v>2</v>
      </c>
      <c r="J9" s="3">
        <f>'(5) Talento Humano'!P15</f>
        <v>2</v>
      </c>
      <c r="K9" s="3">
        <f>'(5) Talento Humano'!P16</f>
        <v>0</v>
      </c>
      <c r="L9" s="3">
        <f>'(5) Talento Humano'!P17</f>
        <v>0</v>
      </c>
      <c r="M9" s="35">
        <f t="shared" si="2"/>
        <v>4</v>
      </c>
      <c r="N9" s="59">
        <f t="shared" si="3"/>
        <v>0</v>
      </c>
      <c r="O9" s="51">
        <f t="shared" si="4"/>
        <v>0.5</v>
      </c>
      <c r="Q9" s="62">
        <v>5</v>
      </c>
      <c r="R9" s="68" t="s">
        <v>77</v>
      </c>
      <c r="S9" s="63">
        <v>0</v>
      </c>
      <c r="T9" s="63">
        <v>0</v>
      </c>
      <c r="U9" s="63">
        <v>4</v>
      </c>
      <c r="V9" s="63">
        <v>3</v>
      </c>
      <c r="W9" s="62">
        <f t="shared" si="5"/>
        <v>7</v>
      </c>
      <c r="X9" s="64">
        <v>0.42857142857142855</v>
      </c>
      <c r="Y9" s="63">
        <v>0</v>
      </c>
      <c r="Z9" s="63">
        <v>4</v>
      </c>
      <c r="AA9" s="63">
        <v>1</v>
      </c>
      <c r="AB9" s="63">
        <v>2</v>
      </c>
      <c r="AC9" s="65">
        <f t="shared" si="8"/>
        <v>7</v>
      </c>
      <c r="AD9" s="64">
        <v>0.2857142857142857</v>
      </c>
      <c r="AE9" s="66">
        <v>0.14285714285714285</v>
      </c>
      <c r="AG9" s="153" t="s">
        <v>34</v>
      </c>
      <c r="AH9" s="154"/>
      <c r="AI9" s="154"/>
      <c r="AJ9" s="154"/>
      <c r="AK9" s="154"/>
      <c r="AL9" s="154"/>
      <c r="AM9" s="154"/>
      <c r="AN9" s="154"/>
      <c r="AO9" s="154"/>
      <c r="AP9" s="154"/>
      <c r="AQ9" s="154"/>
      <c r="AR9" s="154"/>
      <c r="AS9" s="154"/>
      <c r="AT9" s="155">
        <v>1</v>
      </c>
      <c r="AU9" s="155">
        <v>1</v>
      </c>
      <c r="AV9" s="154"/>
      <c r="AW9" s="154"/>
      <c r="AX9" s="154"/>
      <c r="AY9" s="151">
        <f t="shared" si="6"/>
        <v>2</v>
      </c>
      <c r="AZ9" s="156">
        <f t="shared" si="7"/>
        <v>2.8571428571428571E-2</v>
      </c>
    </row>
    <row r="10" spans="1:52" ht="30" customHeight="1" thickTop="1" thickBot="1">
      <c r="A10" s="31">
        <v>6</v>
      </c>
      <c r="B10" s="32" t="s">
        <v>92</v>
      </c>
      <c r="C10" s="3">
        <f>'(6) Seguridad y Salud T'!I13</f>
        <v>0</v>
      </c>
      <c r="D10" s="3">
        <f>'(6) Seguridad y Salud T'!I14</f>
        <v>0</v>
      </c>
      <c r="E10" s="3">
        <f>'(6) Seguridad y Salud T'!I15</f>
        <v>2</v>
      </c>
      <c r="F10" s="3">
        <f>'(6) Seguridad y Salud T'!I16</f>
        <v>1</v>
      </c>
      <c r="G10" s="200">
        <f t="shared" si="0"/>
        <v>3</v>
      </c>
      <c r="H10" s="59">
        <f t="shared" si="1"/>
        <v>0.33333333333333331</v>
      </c>
      <c r="I10" s="3">
        <f>'(6) Seguridad y Salud T'!P13</f>
        <v>0</v>
      </c>
      <c r="J10" s="3">
        <f>'(6) Seguridad y Salud T'!P14</f>
        <v>2</v>
      </c>
      <c r="K10" s="3">
        <f>'(6) Seguridad y Salud T'!P15</f>
        <v>1</v>
      </c>
      <c r="L10" s="3">
        <f>'(6) Seguridad y Salud T'!P16</f>
        <v>0</v>
      </c>
      <c r="M10" s="35">
        <f t="shared" si="2"/>
        <v>3</v>
      </c>
      <c r="N10" s="59">
        <f t="shared" si="3"/>
        <v>0.33333333333333331</v>
      </c>
      <c r="O10" s="51">
        <f t="shared" si="4"/>
        <v>0</v>
      </c>
      <c r="Q10" s="62">
        <v>6</v>
      </c>
      <c r="R10" s="68" t="s">
        <v>92</v>
      </c>
      <c r="S10" s="63">
        <v>2</v>
      </c>
      <c r="T10" s="63">
        <v>0</v>
      </c>
      <c r="U10" s="63">
        <v>2</v>
      </c>
      <c r="V10" s="63">
        <v>1</v>
      </c>
      <c r="W10" s="62">
        <f t="shared" si="5"/>
        <v>5</v>
      </c>
      <c r="X10" s="64">
        <v>0.2</v>
      </c>
      <c r="Y10" s="63">
        <v>2</v>
      </c>
      <c r="Z10" s="63">
        <v>2</v>
      </c>
      <c r="AA10" s="63">
        <v>0</v>
      </c>
      <c r="AB10" s="63">
        <v>1</v>
      </c>
      <c r="AC10" s="65">
        <f t="shared" si="8"/>
        <v>5</v>
      </c>
      <c r="AD10" s="64">
        <v>0.2</v>
      </c>
      <c r="AE10" s="66">
        <v>0</v>
      </c>
      <c r="AG10" s="145" t="s">
        <v>94</v>
      </c>
      <c r="AH10" s="146"/>
      <c r="AI10" s="146"/>
      <c r="AJ10" s="146"/>
      <c r="AK10" s="146"/>
      <c r="AL10" s="146"/>
      <c r="AM10" s="147">
        <v>1</v>
      </c>
      <c r="AN10" s="146"/>
      <c r="AO10" s="147">
        <v>1</v>
      </c>
      <c r="AP10" s="147">
        <v>1</v>
      </c>
      <c r="AQ10" s="146"/>
      <c r="AR10" s="146"/>
      <c r="AS10" s="147">
        <v>1</v>
      </c>
      <c r="AT10" s="147">
        <v>2</v>
      </c>
      <c r="AU10" s="146"/>
      <c r="AV10" s="147">
        <v>2</v>
      </c>
      <c r="AW10" s="147">
        <v>2</v>
      </c>
      <c r="AX10" s="147">
        <v>1</v>
      </c>
      <c r="AY10" s="151">
        <f t="shared" si="6"/>
        <v>11</v>
      </c>
      <c r="AZ10" s="156">
        <f t="shared" si="7"/>
        <v>0.15714285714285714</v>
      </c>
    </row>
    <row r="11" spans="1:52" ht="30" customHeight="1" thickBot="1">
      <c r="A11" s="31">
        <v>7</v>
      </c>
      <c r="B11" s="32" t="s">
        <v>109</v>
      </c>
      <c r="C11" s="3">
        <f>'(11) Presupuesto'!I12</f>
        <v>0</v>
      </c>
      <c r="D11" s="3">
        <f>'(11) Presupuesto'!I13</f>
        <v>1</v>
      </c>
      <c r="E11" s="3">
        <f>'(11) Presupuesto'!I14</f>
        <v>1</v>
      </c>
      <c r="F11" s="3">
        <f>'(11) Presupuesto'!I15</f>
        <v>0</v>
      </c>
      <c r="G11" s="200">
        <f t="shared" si="0"/>
        <v>2</v>
      </c>
      <c r="H11" s="59">
        <f t="shared" si="1"/>
        <v>0.5</v>
      </c>
      <c r="I11" s="3">
        <f>'(11) Presupuesto'!P12</f>
        <v>1</v>
      </c>
      <c r="J11" s="3">
        <f>'(11) Presupuesto'!P13</f>
        <v>1</v>
      </c>
      <c r="K11" s="3">
        <f>'(11) Presupuesto'!P14</f>
        <v>0</v>
      </c>
      <c r="L11" s="3">
        <f>'(11) Presupuesto'!P15</f>
        <v>0</v>
      </c>
      <c r="M11" s="35">
        <f t="shared" si="2"/>
        <v>2</v>
      </c>
      <c r="N11" s="59">
        <f t="shared" si="3"/>
        <v>0</v>
      </c>
      <c r="O11" s="51">
        <f t="shared" si="4"/>
        <v>0.5</v>
      </c>
      <c r="Q11" s="62">
        <v>7</v>
      </c>
      <c r="R11" s="68" t="s">
        <v>109</v>
      </c>
      <c r="S11" s="63">
        <v>4</v>
      </c>
      <c r="T11" s="63">
        <v>0</v>
      </c>
      <c r="U11" s="63">
        <v>1</v>
      </c>
      <c r="V11" s="63">
        <v>0</v>
      </c>
      <c r="W11" s="62">
        <f t="shared" si="5"/>
        <v>5</v>
      </c>
      <c r="X11" s="64">
        <v>0.2</v>
      </c>
      <c r="Y11" s="63">
        <v>4</v>
      </c>
      <c r="Z11" s="63">
        <v>1</v>
      </c>
      <c r="AA11" s="63">
        <v>0</v>
      </c>
      <c r="AB11" s="63">
        <v>0</v>
      </c>
      <c r="AC11" s="65">
        <f t="shared" si="8"/>
        <v>5</v>
      </c>
      <c r="AD11" s="64">
        <v>0</v>
      </c>
      <c r="AE11" s="66">
        <v>0.2</v>
      </c>
      <c r="AG11" s="106" t="s">
        <v>173</v>
      </c>
      <c r="AH11" s="107">
        <v>2</v>
      </c>
      <c r="AI11" s="107">
        <v>1</v>
      </c>
      <c r="AJ11" s="107">
        <v>4</v>
      </c>
      <c r="AK11" s="107">
        <v>8</v>
      </c>
      <c r="AL11" s="107">
        <v>3</v>
      </c>
      <c r="AM11" s="107">
        <v>7</v>
      </c>
      <c r="AN11" s="107">
        <v>5</v>
      </c>
      <c r="AO11" s="107">
        <v>5</v>
      </c>
      <c r="AP11" s="107">
        <v>3</v>
      </c>
      <c r="AQ11" s="107">
        <v>1</v>
      </c>
      <c r="AR11" s="107">
        <v>4</v>
      </c>
      <c r="AS11" s="107">
        <v>5</v>
      </c>
      <c r="AT11" s="107">
        <v>6</v>
      </c>
      <c r="AU11" s="107">
        <v>4</v>
      </c>
      <c r="AV11" s="107">
        <v>4</v>
      </c>
      <c r="AW11" s="107">
        <v>4</v>
      </c>
      <c r="AX11" s="107">
        <v>4</v>
      </c>
      <c r="AY11" s="108">
        <f>SUM(AY5:AY10)</f>
        <v>70</v>
      </c>
      <c r="AZ11" s="109">
        <v>1</v>
      </c>
    </row>
    <row r="12" spans="1:52" ht="30" customHeight="1">
      <c r="A12" s="31">
        <v>8</v>
      </c>
      <c r="B12" s="32" t="s">
        <v>100</v>
      </c>
      <c r="C12" s="3">
        <f>'(10) Contabilidad'!I13</f>
        <v>0</v>
      </c>
      <c r="D12" s="3">
        <f>'(10) Contabilidad'!I14</f>
        <v>0</v>
      </c>
      <c r="E12" s="3">
        <f>'(10) Contabilidad'!I15</f>
        <v>3</v>
      </c>
      <c r="F12" s="3">
        <f>'(10) Contabilidad'!I16</f>
        <v>0</v>
      </c>
      <c r="G12" s="200">
        <f t="shared" si="0"/>
        <v>3</v>
      </c>
      <c r="H12" s="59">
        <f t="shared" si="1"/>
        <v>1</v>
      </c>
      <c r="I12" s="3">
        <f>'(10) Contabilidad'!P13</f>
        <v>1</v>
      </c>
      <c r="J12" s="3">
        <f>'(10) Contabilidad'!P14</f>
        <v>1</v>
      </c>
      <c r="K12" s="3">
        <f>'(10) Contabilidad'!P15</f>
        <v>1</v>
      </c>
      <c r="L12" s="3">
        <f>'(10) Contabilidad'!P16</f>
        <v>0</v>
      </c>
      <c r="M12" s="35">
        <f t="shared" si="2"/>
        <v>3</v>
      </c>
      <c r="N12" s="59">
        <f t="shared" si="3"/>
        <v>0.33333333333333331</v>
      </c>
      <c r="O12" s="51">
        <f t="shared" si="4"/>
        <v>0.66666666666666674</v>
      </c>
      <c r="Q12" s="62">
        <v>8</v>
      </c>
      <c r="R12" s="68" t="s">
        <v>100</v>
      </c>
      <c r="S12" s="63">
        <v>1</v>
      </c>
      <c r="T12" s="63">
        <v>0</v>
      </c>
      <c r="U12" s="63">
        <v>2</v>
      </c>
      <c r="V12" s="63">
        <v>0</v>
      </c>
      <c r="W12" s="62">
        <f t="shared" si="5"/>
        <v>3</v>
      </c>
      <c r="X12" s="64">
        <v>0.66666666666666663</v>
      </c>
      <c r="Y12" s="63">
        <v>0</v>
      </c>
      <c r="Z12" s="63">
        <v>2</v>
      </c>
      <c r="AA12" s="63">
        <v>1</v>
      </c>
      <c r="AB12" s="63">
        <v>0</v>
      </c>
      <c r="AC12" s="65">
        <f t="shared" si="8"/>
        <v>3</v>
      </c>
      <c r="AD12" s="64">
        <v>0.33333333333333331</v>
      </c>
      <c r="AE12" s="66">
        <v>0.33333333333333331</v>
      </c>
    </row>
    <row r="13" spans="1:52" ht="30" customHeight="1">
      <c r="A13" s="31">
        <v>9</v>
      </c>
      <c r="B13" s="32" t="s">
        <v>110</v>
      </c>
      <c r="C13" s="3">
        <f>'(12) Tesorería'!I14</f>
        <v>1</v>
      </c>
      <c r="D13" s="3">
        <f>'(12) Tesorería'!I15</f>
        <v>3</v>
      </c>
      <c r="E13" s="3">
        <f>'(12) Tesorería'!I16</f>
        <v>0</v>
      </c>
      <c r="F13" s="3">
        <f>'(12) Tesorería'!I17</f>
        <v>0</v>
      </c>
      <c r="G13" s="200">
        <f t="shared" si="0"/>
        <v>4</v>
      </c>
      <c r="H13" s="59">
        <f t="shared" si="1"/>
        <v>0</v>
      </c>
      <c r="I13" s="3">
        <f>'(12) Tesorería'!P14</f>
        <v>3</v>
      </c>
      <c r="J13" s="3">
        <f>'(12) Tesorería'!P15</f>
        <v>1</v>
      </c>
      <c r="K13" s="3">
        <f>'(12) Tesorería'!P16</f>
        <v>0</v>
      </c>
      <c r="L13" s="3">
        <f>'(12) Tesorería'!P17</f>
        <v>0</v>
      </c>
      <c r="M13" s="35">
        <f t="shared" si="2"/>
        <v>4</v>
      </c>
      <c r="N13" s="59">
        <f t="shared" si="3"/>
        <v>0</v>
      </c>
      <c r="O13" s="51">
        <f t="shared" si="4"/>
        <v>0</v>
      </c>
      <c r="Q13" s="62">
        <v>9</v>
      </c>
      <c r="R13" s="68" t="s">
        <v>110</v>
      </c>
      <c r="S13" s="63">
        <v>4</v>
      </c>
      <c r="T13" s="63">
        <v>0</v>
      </c>
      <c r="U13" s="63">
        <v>2</v>
      </c>
      <c r="V13" s="63">
        <v>0</v>
      </c>
      <c r="W13" s="62">
        <f t="shared" si="5"/>
        <v>6</v>
      </c>
      <c r="X13" s="64">
        <v>0.33333333333333331</v>
      </c>
      <c r="Y13" s="63">
        <v>5</v>
      </c>
      <c r="Z13" s="63">
        <v>1</v>
      </c>
      <c r="AA13" s="63">
        <v>0</v>
      </c>
      <c r="AB13" s="63">
        <v>0</v>
      </c>
      <c r="AC13" s="65">
        <f t="shared" si="8"/>
        <v>6</v>
      </c>
      <c r="AD13" s="64">
        <v>0</v>
      </c>
      <c r="AE13" s="66">
        <v>0.33333333333333331</v>
      </c>
    </row>
    <row r="14" spans="1:52" ht="30" customHeight="1">
      <c r="A14" s="167">
        <v>10</v>
      </c>
      <c r="B14" s="32" t="s">
        <v>111</v>
      </c>
      <c r="C14" s="3">
        <v>3</v>
      </c>
      <c r="D14" s="3">
        <v>1</v>
      </c>
      <c r="E14" s="3">
        <v>0</v>
      </c>
      <c r="F14" s="3">
        <v>0</v>
      </c>
      <c r="G14" s="204">
        <v>4</v>
      </c>
      <c r="H14" s="59">
        <v>0</v>
      </c>
      <c r="I14" s="3">
        <v>4</v>
      </c>
      <c r="J14" s="3">
        <v>0</v>
      </c>
      <c r="K14" s="3">
        <v>0</v>
      </c>
      <c r="L14" s="3">
        <v>0</v>
      </c>
      <c r="M14" s="35">
        <v>4</v>
      </c>
      <c r="N14" s="59">
        <v>0</v>
      </c>
      <c r="O14" s="51">
        <v>0</v>
      </c>
      <c r="Q14" s="62">
        <v>10</v>
      </c>
      <c r="R14" s="68" t="s">
        <v>111</v>
      </c>
      <c r="S14" s="63">
        <v>2</v>
      </c>
      <c r="T14" s="63">
        <v>0</v>
      </c>
      <c r="U14" s="63">
        <v>2</v>
      </c>
      <c r="V14" s="63">
        <v>0</v>
      </c>
      <c r="W14" s="62">
        <f t="shared" si="5"/>
        <v>4</v>
      </c>
      <c r="X14" s="64">
        <v>0.5</v>
      </c>
      <c r="Y14" s="63">
        <v>2</v>
      </c>
      <c r="Z14" s="63">
        <v>1</v>
      </c>
      <c r="AA14" s="63">
        <v>1</v>
      </c>
      <c r="AB14" s="63">
        <v>0</v>
      </c>
      <c r="AC14" s="65">
        <f t="shared" si="8"/>
        <v>4</v>
      </c>
      <c r="AD14" s="64">
        <v>0.25</v>
      </c>
      <c r="AE14" s="66">
        <v>0.25</v>
      </c>
    </row>
    <row r="15" spans="1:52" ht="30" customHeight="1">
      <c r="A15" s="167">
        <v>11</v>
      </c>
      <c r="B15" s="32" t="s">
        <v>112</v>
      </c>
      <c r="C15" s="3">
        <f>'(7) Sistemas'!I14</f>
        <v>0</v>
      </c>
      <c r="D15" s="3">
        <f>'(7) Sistemas'!I15</f>
        <v>0</v>
      </c>
      <c r="E15" s="3">
        <f>'(7) Sistemas'!I16</f>
        <v>2</v>
      </c>
      <c r="F15" s="3">
        <f>'(7) Sistemas'!I17</f>
        <v>2</v>
      </c>
      <c r="G15" s="200">
        <f t="shared" si="0"/>
        <v>4</v>
      </c>
      <c r="H15" s="59">
        <f t="shared" si="1"/>
        <v>0.5</v>
      </c>
      <c r="I15" s="3">
        <f>'(7) Sistemas'!P14</f>
        <v>0</v>
      </c>
      <c r="J15" s="3">
        <f>'(7) Sistemas'!P15</f>
        <v>0</v>
      </c>
      <c r="K15" s="3">
        <f>'(7) Sistemas'!P16</f>
        <v>3</v>
      </c>
      <c r="L15" s="3">
        <f>'(7) Sistemas'!P17</f>
        <v>1</v>
      </c>
      <c r="M15" s="35">
        <f t="shared" si="2"/>
        <v>4</v>
      </c>
      <c r="N15" s="59">
        <f t="shared" si="3"/>
        <v>0.25</v>
      </c>
      <c r="O15" s="51">
        <f t="shared" si="4"/>
        <v>0.25</v>
      </c>
      <c r="Q15" s="62">
        <v>11</v>
      </c>
      <c r="R15" s="68" t="s">
        <v>112</v>
      </c>
      <c r="S15" s="63">
        <v>3</v>
      </c>
      <c r="T15" s="63">
        <v>0</v>
      </c>
      <c r="U15" s="63">
        <v>1</v>
      </c>
      <c r="V15" s="63">
        <v>0</v>
      </c>
      <c r="W15" s="62">
        <f t="shared" si="5"/>
        <v>4</v>
      </c>
      <c r="X15" s="64">
        <v>0.25</v>
      </c>
      <c r="Y15" s="63">
        <v>3</v>
      </c>
      <c r="Z15" s="63">
        <v>0</v>
      </c>
      <c r="AA15" s="63">
        <v>0</v>
      </c>
      <c r="AB15" s="63">
        <v>1</v>
      </c>
      <c r="AC15" s="65">
        <f t="shared" si="8"/>
        <v>4</v>
      </c>
      <c r="AD15" s="64">
        <v>0.25</v>
      </c>
      <c r="AE15" s="66">
        <v>0</v>
      </c>
    </row>
    <row r="16" spans="1:52" ht="30" customHeight="1">
      <c r="A16" s="167">
        <v>12</v>
      </c>
      <c r="B16" s="32" t="s">
        <v>295</v>
      </c>
      <c r="C16" s="3">
        <f>'(8) Archivo Central'!I13</f>
        <v>0</v>
      </c>
      <c r="D16" s="3">
        <f>'(8) Archivo Central'!I14</f>
        <v>1</v>
      </c>
      <c r="E16" s="3">
        <f>'(8) Archivo Central'!I15</f>
        <v>0</v>
      </c>
      <c r="F16" s="3">
        <f>'(8) Archivo Central'!I16</f>
        <v>2</v>
      </c>
      <c r="G16" s="200">
        <f t="shared" si="0"/>
        <v>3</v>
      </c>
      <c r="H16" s="59">
        <f t="shared" si="1"/>
        <v>0.66666666666666663</v>
      </c>
      <c r="I16" s="3">
        <f>'(8) Archivo Central'!P13</f>
        <v>0</v>
      </c>
      <c r="J16" s="3">
        <f>'(8) Archivo Central'!P14</f>
        <v>1</v>
      </c>
      <c r="K16" s="3">
        <f>'(8) Archivo Central'!P15</f>
        <v>0</v>
      </c>
      <c r="L16" s="3">
        <f>'(8) Archivo Central'!P16</f>
        <v>2</v>
      </c>
      <c r="M16" s="35">
        <f t="shared" si="2"/>
        <v>3</v>
      </c>
      <c r="N16" s="59">
        <f t="shared" si="3"/>
        <v>0.66666666666666663</v>
      </c>
      <c r="O16" s="51">
        <f t="shared" si="4"/>
        <v>0</v>
      </c>
      <c r="Q16" s="62">
        <v>12</v>
      </c>
      <c r="R16" s="68" t="s">
        <v>295</v>
      </c>
      <c r="S16" s="63">
        <v>1</v>
      </c>
      <c r="T16" s="63">
        <v>0</v>
      </c>
      <c r="U16" s="63">
        <v>2</v>
      </c>
      <c r="V16" s="63">
        <v>1</v>
      </c>
      <c r="W16" s="62">
        <f t="shared" si="5"/>
        <v>4</v>
      </c>
      <c r="X16" s="64">
        <v>0.25</v>
      </c>
      <c r="Y16" s="63">
        <v>1</v>
      </c>
      <c r="Z16" s="63">
        <v>2</v>
      </c>
      <c r="AA16" s="63">
        <v>0</v>
      </c>
      <c r="AB16" s="63">
        <v>1</v>
      </c>
      <c r="AC16" s="65">
        <f t="shared" si="8"/>
        <v>4</v>
      </c>
      <c r="AD16" s="64">
        <v>0.25</v>
      </c>
      <c r="AE16" s="66">
        <v>0</v>
      </c>
    </row>
    <row r="17" spans="1:31" ht="30" customHeight="1">
      <c r="A17" s="167">
        <v>13</v>
      </c>
      <c r="B17" s="32" t="s">
        <v>429</v>
      </c>
      <c r="C17" s="3">
        <f>'(9) Atencion Usuario'!I13</f>
        <v>0</v>
      </c>
      <c r="D17" s="3">
        <f>'(9) Atencion Usuario'!I14</f>
        <v>0</v>
      </c>
      <c r="E17" s="3">
        <f>'(9) Atencion Usuario'!I15</f>
        <v>0</v>
      </c>
      <c r="F17" s="3">
        <f>'(9) Atencion Usuario'!I16</f>
        <v>0</v>
      </c>
      <c r="G17" s="200">
        <f t="shared" si="0"/>
        <v>0</v>
      </c>
      <c r="H17" s="59">
        <f t="shared" ref="H17" si="9">IF(F17&gt;0,F17/G17,IF(E17&gt;0,E17/G17,0))</f>
        <v>0</v>
      </c>
      <c r="I17" s="3">
        <f>'(9) Atencion Usuario'!P13</f>
        <v>0</v>
      </c>
      <c r="J17" s="3">
        <f>'(9) Atencion Usuario'!P14</f>
        <v>0</v>
      </c>
      <c r="K17" s="3">
        <f>'(9) Atencion Usuario'!P15</f>
        <v>0</v>
      </c>
      <c r="L17" s="3">
        <f>'(9) Atencion Usuario'!P16</f>
        <v>0</v>
      </c>
      <c r="M17" s="35">
        <f t="shared" ref="M17" si="10">SUM(I17:L17)</f>
        <v>0</v>
      </c>
      <c r="N17" s="59">
        <f t="shared" ref="N17" si="11">IF(L17&gt;0,L17/M17,IF(K17&gt;0,K17/M17,0))</f>
        <v>0</v>
      </c>
      <c r="O17" s="51">
        <f t="shared" ref="O17" si="12">H17-N17</f>
        <v>0</v>
      </c>
      <c r="Q17" s="62">
        <v>13</v>
      </c>
      <c r="R17" s="68" t="s">
        <v>430</v>
      </c>
      <c r="S17" s="63">
        <v>0</v>
      </c>
      <c r="T17" s="63">
        <v>0</v>
      </c>
      <c r="U17" s="63">
        <v>1</v>
      </c>
      <c r="V17" s="63">
        <v>3</v>
      </c>
      <c r="W17" s="62">
        <f t="shared" si="5"/>
        <v>4</v>
      </c>
      <c r="X17" s="64">
        <v>0.75</v>
      </c>
      <c r="Y17" s="63">
        <v>0</v>
      </c>
      <c r="Z17" s="63">
        <v>1</v>
      </c>
      <c r="AA17" s="63">
        <v>1</v>
      </c>
      <c r="AB17" s="63">
        <v>2</v>
      </c>
      <c r="AC17" s="65">
        <f t="shared" si="8"/>
        <v>4</v>
      </c>
      <c r="AD17" s="64">
        <v>0.5</v>
      </c>
      <c r="AE17" s="66">
        <v>0.25</v>
      </c>
    </row>
    <row r="18" spans="1:31" ht="30" customHeight="1" thickBot="1">
      <c r="A18" s="167"/>
      <c r="B18" s="162" t="s">
        <v>115</v>
      </c>
      <c r="C18" s="163">
        <f>SUM(C5:C17)</f>
        <v>4</v>
      </c>
      <c r="D18" s="163">
        <f>SUM(D5:D17)</f>
        <v>9</v>
      </c>
      <c r="E18" s="163">
        <f>SUM(E5:E17)</f>
        <v>21</v>
      </c>
      <c r="F18" s="163">
        <f>SUM(F5:F17)</f>
        <v>9</v>
      </c>
      <c r="G18" s="122">
        <f t="shared" si="0"/>
        <v>43</v>
      </c>
      <c r="H18" s="164">
        <f>IF(F18&gt;0,F18/G18,IF(E18&gt;0,E18/G18,0))</f>
        <v>0.20930232558139536</v>
      </c>
      <c r="I18" s="163">
        <f>SUM(I5:I17)</f>
        <v>13</v>
      </c>
      <c r="J18" s="163">
        <f>SUM(J5:J17)</f>
        <v>13</v>
      </c>
      <c r="K18" s="163">
        <f>SUM(K5:K17)</f>
        <v>13</v>
      </c>
      <c r="L18" s="163">
        <f>SUM(L5:L17)</f>
        <v>4</v>
      </c>
      <c r="M18" s="165">
        <f t="shared" si="2"/>
        <v>43</v>
      </c>
      <c r="N18" s="164">
        <f t="shared" si="3"/>
        <v>9.3023255813953487E-2</v>
      </c>
      <c r="O18" s="166">
        <f t="shared" si="4"/>
        <v>0.11627906976744187</v>
      </c>
      <c r="Q18" s="161"/>
      <c r="R18" s="68"/>
      <c r="S18" s="63"/>
      <c r="T18" s="63"/>
      <c r="U18" s="63"/>
      <c r="V18" s="63"/>
      <c r="W18" s="62"/>
      <c r="X18" s="64"/>
      <c r="Y18" s="63"/>
      <c r="Z18" s="63"/>
      <c r="AA18" s="63"/>
      <c r="AB18" s="63"/>
      <c r="AC18" s="65"/>
      <c r="AD18" s="64"/>
      <c r="AE18" s="66"/>
    </row>
    <row r="19" spans="1:31" ht="30" customHeight="1">
      <c r="A19" s="167"/>
      <c r="Q19" s="67"/>
      <c r="R19" s="62" t="s">
        <v>115</v>
      </c>
      <c r="S19" s="62">
        <f>SUM(S5:S18)</f>
        <v>17</v>
      </c>
      <c r="T19" s="62">
        <f t="shared" ref="T19:W19" si="13">SUM(T5:T18)</f>
        <v>0</v>
      </c>
      <c r="U19" s="62">
        <f t="shared" si="13"/>
        <v>19</v>
      </c>
      <c r="V19" s="62">
        <f t="shared" si="13"/>
        <v>23</v>
      </c>
      <c r="W19" s="62">
        <f t="shared" si="13"/>
        <v>59</v>
      </c>
      <c r="X19" s="64">
        <v>0.35714285714285715</v>
      </c>
      <c r="Y19" s="62">
        <f>SUM(Y5:Y18)</f>
        <v>17</v>
      </c>
      <c r="Z19" s="62">
        <f t="shared" ref="Z19:AC19" si="14">SUM(Z5:Z18)</f>
        <v>16</v>
      </c>
      <c r="AA19" s="62">
        <f t="shared" si="14"/>
        <v>4</v>
      </c>
      <c r="AB19" s="62">
        <f t="shared" si="14"/>
        <v>22</v>
      </c>
      <c r="AC19" s="62">
        <f t="shared" si="14"/>
        <v>59</v>
      </c>
      <c r="AD19" s="64">
        <v>0.34285714285714286</v>
      </c>
      <c r="AE19" s="66">
        <v>1.428571428571429E-2</v>
      </c>
    </row>
    <row r="20" spans="1:31" ht="30" customHeight="1">
      <c r="A20" s="167"/>
    </row>
    <row r="21" spans="1:31" ht="30" customHeight="1">
      <c r="A21" s="167"/>
      <c r="B21" s="167"/>
    </row>
    <row r="22" spans="1:31" ht="30" customHeight="1">
      <c r="A22" s="167"/>
      <c r="B22" s="253" t="s">
        <v>234</v>
      </c>
      <c r="C22" s="307" t="s">
        <v>432</v>
      </c>
      <c r="D22" s="307"/>
      <c r="E22" s="307"/>
      <c r="F22" s="307"/>
      <c r="G22" s="307"/>
      <c r="H22" s="307"/>
      <c r="I22" s="307"/>
      <c r="J22" s="307"/>
      <c r="K22" s="307"/>
      <c r="L22" s="307"/>
      <c r="M22" s="307"/>
      <c r="N22" s="307"/>
      <c r="O22" s="307"/>
    </row>
    <row r="23" spans="1:31" ht="30" customHeight="1">
      <c r="A23" s="167"/>
      <c r="B23" s="253" t="s">
        <v>435</v>
      </c>
      <c r="C23" s="307" t="s">
        <v>434</v>
      </c>
      <c r="D23" s="307"/>
      <c r="E23" s="307"/>
      <c r="F23" s="307"/>
      <c r="G23" s="307"/>
      <c r="H23" s="307"/>
      <c r="I23" s="307"/>
      <c r="J23" s="307"/>
      <c r="K23" s="307"/>
      <c r="L23" s="307"/>
      <c r="M23" s="307"/>
      <c r="N23" s="307"/>
      <c r="O23" s="252"/>
    </row>
    <row r="24" spans="1:31" ht="30" customHeight="1">
      <c r="A24" s="167"/>
      <c r="B24" s="254" t="s">
        <v>235</v>
      </c>
      <c r="C24" s="308" t="s">
        <v>433</v>
      </c>
      <c r="D24" s="308"/>
      <c r="E24" s="308"/>
      <c r="F24" s="308"/>
      <c r="G24" s="308"/>
      <c r="H24" s="308"/>
      <c r="I24" s="308"/>
      <c r="J24" s="308"/>
      <c r="K24" s="308"/>
      <c r="L24" s="308"/>
      <c r="M24" s="308"/>
      <c r="N24" s="308"/>
      <c r="O24" s="308"/>
      <c r="W24" s="167"/>
      <c r="X24" s="167"/>
      <c r="AC24" s="167"/>
      <c r="AD24" s="167"/>
    </row>
    <row r="25" spans="1:31" ht="30" customHeight="1">
      <c r="A25" s="167"/>
    </row>
    <row r="26" spans="1:31" s="31" customFormat="1" ht="30" customHeight="1">
      <c r="A26" s="4"/>
      <c r="B26" s="4"/>
      <c r="C26" s="4"/>
      <c r="D26" s="4"/>
      <c r="E26" s="4"/>
      <c r="F26" s="4"/>
      <c r="I26" s="4"/>
      <c r="J26" s="4"/>
      <c r="K26" s="4"/>
      <c r="L26" s="4"/>
      <c r="O26" s="4"/>
      <c r="Q26" s="4"/>
      <c r="R26" s="4"/>
      <c r="S26" s="4"/>
      <c r="T26" s="4"/>
      <c r="U26" s="4"/>
      <c r="V26" s="4"/>
      <c r="Y26" s="4"/>
      <c r="Z26" s="4"/>
      <c r="AA26" s="4"/>
      <c r="AB26" s="4"/>
      <c r="AE26" s="4"/>
    </row>
    <row r="30" spans="1:31" ht="12" customHeight="1"/>
    <row r="31" spans="1:31" ht="12" customHeight="1"/>
  </sheetData>
  <customSheetViews>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C22:O22"/>
    <mergeCell ref="C24:O24"/>
    <mergeCell ref="AG3:AZ3"/>
    <mergeCell ref="C1:O1"/>
    <mergeCell ref="O2:O4"/>
    <mergeCell ref="I3:L3"/>
    <mergeCell ref="H3:H4"/>
    <mergeCell ref="C2:H2"/>
    <mergeCell ref="N3:N4"/>
    <mergeCell ref="I2:N2"/>
    <mergeCell ref="M3:M4"/>
    <mergeCell ref="C3:F3"/>
    <mergeCell ref="G3:G4"/>
    <mergeCell ref="C23:N23"/>
  </mergeCells>
  <conditionalFormatting sqref="M5:M18 AC5:AC18">
    <cfRule type="cellIs" dxfId="10" priority="23" operator="notEqual">
      <formula>$G5</formula>
    </cfRule>
  </conditionalFormatting>
  <conditionalFormatting sqref="N5:N18 H5:H18">
    <cfRule type="cellIs" dxfId="9" priority="17" operator="greaterThan">
      <formula>0.5</formula>
    </cfRule>
    <cfRule type="cellIs" dxfId="8" priority="18" operator="lessThanOrEqual">
      <formula>0.2</formula>
    </cfRule>
  </conditionalFormatting>
  <conditionalFormatting sqref="X5:X19 AD5:AD19">
    <cfRule type="cellIs" dxfId="7" priority="11" operator="greaterThan">
      <formula>0.5</formula>
    </cfRule>
    <cfRule type="cellIs" dxfId="6" priority="12" operator="lessThanOrEqual">
      <formula>0.2</formula>
    </cfRule>
  </conditionalFormatting>
  <conditionalFormatting sqref="O5:O18">
    <cfRule type="cellIs" dxfId="5" priority="9" operator="lessThan">
      <formula>0</formula>
    </cfRule>
    <cfRule type="cellIs" dxfId="4" priority="10" operator="greaterThan">
      <formula>0</formula>
    </cfRule>
  </conditionalFormatting>
  <printOptions horizontalCentered="1"/>
  <pageMargins left="1.0236220472440944" right="0.70866141732283472" top="1.1811023622047245" bottom="0.94488188976377963" header="0.31496062992125984" footer="0.31496062992125984"/>
  <pageSetup scale="74" orientation="portrait" r:id="rId20"/>
  <drawing r:id="rId21"/>
</worksheet>
</file>

<file path=xl/worksheets/sheet16.xml><?xml version="1.0" encoding="utf-8"?>
<worksheet xmlns="http://schemas.openxmlformats.org/spreadsheetml/2006/main" xmlns:r="http://schemas.openxmlformats.org/officeDocument/2006/relationships">
  <sheetPr>
    <pageSetUpPr autoPageBreaks="0" fitToPage="1"/>
  </sheetPr>
  <dimension ref="A1:AH17"/>
  <sheetViews>
    <sheetView showGridLines="0" zoomScale="70" zoomScaleNormal="70" workbookViewId="0">
      <selection activeCell="X1" sqref="A1:Y16"/>
    </sheetView>
  </sheetViews>
  <sheetFormatPr baseColWidth="10" defaultRowHeight="15"/>
  <cols>
    <col min="1" max="1" width="4.7109375" customWidth="1"/>
    <col min="2" max="2" width="3.7109375" style="5" customWidth="1"/>
    <col min="3" max="3" width="5.7109375" style="37" customWidth="1"/>
    <col min="4" max="8" width="16.7109375" style="5" customWidth="1"/>
    <col min="9" max="10" width="7.7109375" customWidth="1"/>
    <col min="11" max="11" width="3.7109375" style="5" customWidth="1"/>
    <col min="12" max="12" width="5.7109375" style="37" customWidth="1"/>
    <col min="13" max="17" width="16.7109375" style="5" customWidth="1"/>
  </cols>
  <sheetData>
    <row r="1" spans="1:34" ht="96" customHeight="1">
      <c r="A1" s="142"/>
      <c r="B1" s="142"/>
      <c r="C1" s="142"/>
      <c r="D1" s="142"/>
      <c r="E1" s="316" t="s">
        <v>150</v>
      </c>
      <c r="F1" s="316"/>
      <c r="G1" s="316"/>
      <c r="H1" s="316"/>
      <c r="I1" s="316"/>
      <c r="J1" s="316"/>
      <c r="K1" s="316"/>
      <c r="L1" s="316"/>
      <c r="M1" s="316"/>
      <c r="N1" s="316"/>
      <c r="O1" s="316"/>
      <c r="P1" s="316"/>
      <c r="Q1" s="316"/>
    </row>
    <row r="2" spans="1:34" ht="36" customHeight="1"/>
    <row r="3" spans="1:34" s="5" customFormat="1" ht="36" customHeight="1">
      <c r="A3" s="22"/>
      <c r="B3" s="317" t="s">
        <v>279</v>
      </c>
      <c r="C3" s="317"/>
      <c r="D3" s="317"/>
      <c r="E3" s="317"/>
      <c r="F3" s="317"/>
      <c r="G3" s="317"/>
      <c r="H3" s="317"/>
      <c r="I3" s="13"/>
      <c r="K3" s="317" t="s">
        <v>287</v>
      </c>
      <c r="L3" s="317"/>
      <c r="M3" s="317"/>
      <c r="N3" s="317"/>
      <c r="O3" s="317"/>
      <c r="P3" s="317"/>
      <c r="Q3" s="317"/>
      <c r="R3" s="13"/>
      <c r="V3" s="20"/>
      <c r="AB3" s="321"/>
      <c r="AC3" s="321"/>
      <c r="AD3" s="321"/>
      <c r="AE3" s="321"/>
      <c r="AF3" s="321"/>
      <c r="AG3" s="321"/>
      <c r="AH3" s="321"/>
    </row>
    <row r="4" spans="1:34" s="5" customFormat="1" ht="80.099999999999994" customHeight="1">
      <c r="A4" s="22"/>
      <c r="B4" s="319" t="s">
        <v>131</v>
      </c>
      <c r="C4" s="37" t="s">
        <v>125</v>
      </c>
      <c r="D4" s="193">
        <v>1</v>
      </c>
      <c r="E4" s="191">
        <v>4</v>
      </c>
      <c r="F4" s="187">
        <v>2</v>
      </c>
      <c r="G4" s="189"/>
      <c r="H4" s="189"/>
      <c r="I4" s="13"/>
      <c r="K4" s="319" t="s">
        <v>131</v>
      </c>
      <c r="L4" s="37" t="s">
        <v>125</v>
      </c>
      <c r="M4" s="193">
        <v>1</v>
      </c>
      <c r="N4" s="191">
        <v>1</v>
      </c>
      <c r="O4" s="187">
        <v>2</v>
      </c>
      <c r="P4" s="189"/>
      <c r="Q4" s="189"/>
      <c r="R4" s="13"/>
      <c r="V4" s="20"/>
      <c r="AB4" s="319"/>
      <c r="AC4" s="37"/>
      <c r="AD4" s="44"/>
      <c r="AE4" s="40"/>
      <c r="AF4" s="41"/>
      <c r="AG4" s="41"/>
      <c r="AH4" s="41"/>
    </row>
    <row r="5" spans="1:34" s="5" customFormat="1" ht="80.099999999999994" customHeight="1">
      <c r="A5" s="22"/>
      <c r="B5" s="319"/>
      <c r="C5" s="37" t="s">
        <v>124</v>
      </c>
      <c r="D5" s="202"/>
      <c r="E5" s="188"/>
      <c r="F5" s="188"/>
      <c r="G5" s="187">
        <v>3</v>
      </c>
      <c r="H5" s="189"/>
      <c r="I5" s="13"/>
      <c r="K5" s="319"/>
      <c r="L5" s="37" t="s">
        <v>124</v>
      </c>
      <c r="M5" s="203">
        <v>1</v>
      </c>
      <c r="N5" s="188">
        <v>1</v>
      </c>
      <c r="O5" s="188"/>
      <c r="P5" s="187"/>
      <c r="Q5" s="189"/>
      <c r="R5" s="13"/>
      <c r="V5" s="20"/>
      <c r="AB5" s="319"/>
      <c r="AC5" s="37"/>
      <c r="AD5" s="45"/>
      <c r="AE5" s="40"/>
      <c r="AF5" s="40"/>
      <c r="AG5" s="41"/>
      <c r="AH5" s="41"/>
    </row>
    <row r="6" spans="1:34" s="5" customFormat="1" ht="80.099999999999994" customHeight="1">
      <c r="A6" s="22"/>
      <c r="B6" s="319"/>
      <c r="C6" s="37" t="s">
        <v>123</v>
      </c>
      <c r="D6" s="194">
        <v>3</v>
      </c>
      <c r="E6" s="195">
        <v>3</v>
      </c>
      <c r="F6" s="191">
        <v>6</v>
      </c>
      <c r="G6" s="187"/>
      <c r="H6" s="187">
        <v>1</v>
      </c>
      <c r="I6" s="13"/>
      <c r="K6" s="319"/>
      <c r="L6" s="37" t="s">
        <v>123</v>
      </c>
      <c r="M6" s="194">
        <v>1</v>
      </c>
      <c r="N6" s="195">
        <v>2</v>
      </c>
      <c r="O6" s="191"/>
      <c r="P6" s="187"/>
      <c r="Q6" s="187"/>
      <c r="R6" s="13"/>
      <c r="V6" s="20"/>
      <c r="AB6" s="319"/>
      <c r="AC6" s="37"/>
      <c r="AD6" s="46"/>
      <c r="AE6" s="42"/>
      <c r="AF6" s="40"/>
      <c r="AG6" s="41"/>
      <c r="AH6" s="41"/>
    </row>
    <row r="7" spans="1:34" s="5" customFormat="1" ht="80.099999999999994" customHeight="1">
      <c r="A7" s="22"/>
      <c r="B7" s="319"/>
      <c r="C7" s="37" t="s">
        <v>122</v>
      </c>
      <c r="D7" s="190"/>
      <c r="E7" s="196">
        <v>5</v>
      </c>
      <c r="F7" s="195">
        <v>8</v>
      </c>
      <c r="G7" s="191">
        <v>4</v>
      </c>
      <c r="H7" s="189"/>
      <c r="I7" s="13"/>
      <c r="K7" s="319"/>
      <c r="L7" s="37" t="s">
        <v>122</v>
      </c>
      <c r="M7" s="194">
        <v>3</v>
      </c>
      <c r="N7" s="196">
        <v>6</v>
      </c>
      <c r="O7" s="195"/>
      <c r="P7" s="191"/>
      <c r="Q7" s="189"/>
      <c r="R7" s="13"/>
      <c r="V7" s="20"/>
      <c r="AB7" s="319"/>
      <c r="AC7" s="37"/>
      <c r="AD7" s="46"/>
      <c r="AE7" s="43"/>
      <c r="AF7" s="42"/>
      <c r="AG7" s="40"/>
      <c r="AH7" s="41"/>
    </row>
    <row r="8" spans="1:34" s="5" customFormat="1" ht="80.099999999999994" customHeight="1" thickBot="1">
      <c r="A8" s="22"/>
      <c r="B8" s="319"/>
      <c r="C8" s="37" t="s">
        <v>121</v>
      </c>
      <c r="D8" s="199">
        <v>15</v>
      </c>
      <c r="E8" s="198">
        <v>11</v>
      </c>
      <c r="F8" s="197">
        <v>8</v>
      </c>
      <c r="G8" s="192">
        <v>7</v>
      </c>
      <c r="H8" s="192">
        <v>2</v>
      </c>
      <c r="I8" s="13"/>
      <c r="K8" s="319"/>
      <c r="L8" s="37" t="s">
        <v>121</v>
      </c>
      <c r="M8" s="199">
        <v>36</v>
      </c>
      <c r="N8" s="198">
        <v>13</v>
      </c>
      <c r="O8" s="197">
        <v>12</v>
      </c>
      <c r="P8" s="192">
        <v>4</v>
      </c>
      <c r="Q8" s="192">
        <v>2</v>
      </c>
      <c r="R8" s="13"/>
      <c r="V8" s="20"/>
      <c r="AB8" s="319"/>
      <c r="AC8" s="37"/>
      <c r="AD8" s="47"/>
      <c r="AE8" s="48"/>
      <c r="AF8" s="49"/>
      <c r="AG8" s="50"/>
      <c r="AH8" s="50"/>
    </row>
    <row r="9" spans="1:34" s="38" customFormat="1" ht="36" customHeight="1" thickTop="1">
      <c r="A9" s="39"/>
      <c r="D9" s="38" t="s">
        <v>126</v>
      </c>
      <c r="E9" s="38" t="s">
        <v>127</v>
      </c>
      <c r="F9" s="38" t="s">
        <v>128</v>
      </c>
      <c r="G9" s="38" t="s">
        <v>129</v>
      </c>
      <c r="H9" s="38" t="s">
        <v>130</v>
      </c>
      <c r="M9" s="38" t="s">
        <v>126</v>
      </c>
      <c r="N9" s="38" t="s">
        <v>127</v>
      </c>
      <c r="O9" s="38" t="s">
        <v>128</v>
      </c>
      <c r="P9" s="38" t="s">
        <v>129</v>
      </c>
      <c r="Q9" s="38" t="s">
        <v>130</v>
      </c>
    </row>
    <row r="10" spans="1:34" s="5" customFormat="1" ht="24" customHeight="1">
      <c r="A10" s="22"/>
      <c r="C10" s="37"/>
      <c r="D10" s="320" t="s">
        <v>132</v>
      </c>
      <c r="E10" s="320"/>
      <c r="F10" s="320"/>
      <c r="G10" s="320"/>
      <c r="H10" s="320"/>
      <c r="I10" s="13"/>
      <c r="L10" s="37"/>
      <c r="M10" s="320" t="s">
        <v>132</v>
      </c>
      <c r="N10" s="320"/>
      <c r="O10" s="320"/>
      <c r="P10" s="320"/>
      <c r="Q10" s="320"/>
      <c r="R10" s="13"/>
      <c r="V10" s="20"/>
      <c r="AC10" s="37"/>
      <c r="AD10" s="320"/>
      <c r="AE10" s="320"/>
      <c r="AF10" s="320"/>
      <c r="AG10" s="320"/>
      <c r="AH10" s="320"/>
    </row>
    <row r="14" spans="1:34" s="157" customFormat="1" ht="15.75">
      <c r="B14" s="158"/>
      <c r="C14" s="159"/>
      <c r="D14" s="318"/>
      <c r="E14" s="318"/>
      <c r="F14" s="318"/>
      <c r="G14" s="318"/>
      <c r="H14" s="318"/>
      <c r="K14" s="158"/>
      <c r="L14" s="159"/>
      <c r="M14" s="318"/>
      <c r="N14" s="318"/>
      <c r="O14" s="318"/>
      <c r="P14" s="318"/>
      <c r="Q14" s="318"/>
    </row>
    <row r="15" spans="1:34" ht="23.25" customHeight="1">
      <c r="D15" s="255" t="s">
        <v>288</v>
      </c>
      <c r="E15" s="315" t="s">
        <v>432</v>
      </c>
      <c r="F15" s="315"/>
      <c r="G15" s="315"/>
      <c r="H15" s="315"/>
    </row>
    <row r="16" spans="1:34" ht="25.5" customHeight="1">
      <c r="D16" s="255" t="s">
        <v>289</v>
      </c>
      <c r="E16" s="315" t="s">
        <v>436</v>
      </c>
      <c r="F16" s="315"/>
      <c r="G16" s="315"/>
      <c r="H16" s="315"/>
    </row>
    <row r="17" spans="4:17" ht="25.5" customHeight="1">
      <c r="D17" s="255" t="s">
        <v>235</v>
      </c>
      <c r="E17" s="257" t="s">
        <v>433</v>
      </c>
      <c r="F17" s="256"/>
      <c r="G17" s="256"/>
      <c r="H17" s="256"/>
      <c r="I17" s="256"/>
      <c r="J17" s="256"/>
      <c r="K17" s="256"/>
      <c r="L17" s="256"/>
      <c r="M17" s="256"/>
      <c r="N17" s="256"/>
      <c r="O17" s="256"/>
      <c r="P17" s="256"/>
      <c r="Q17" s="256"/>
    </row>
  </sheetData>
  <customSheetViews>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14">
    <mergeCell ref="AB3:AH3"/>
    <mergeCell ref="AB4:AB8"/>
    <mergeCell ref="AD10:AH10"/>
    <mergeCell ref="K4:K8"/>
    <mergeCell ref="M10:Q10"/>
    <mergeCell ref="E16:H16"/>
    <mergeCell ref="E15:H15"/>
    <mergeCell ref="E1:Q1"/>
    <mergeCell ref="K3:Q3"/>
    <mergeCell ref="D14:H14"/>
    <mergeCell ref="M14:Q14"/>
    <mergeCell ref="B3:H3"/>
    <mergeCell ref="B4:B8"/>
    <mergeCell ref="D10:H10"/>
  </mergeCells>
  <conditionalFormatting sqref="I3:I10">
    <cfRule type="cellIs" dxfId="3" priority="5" operator="equal">
      <formula>"BAJA"</formula>
    </cfRule>
  </conditionalFormatting>
  <conditionalFormatting sqref="I3:I10">
    <cfRule type="cellIs" dxfId="2" priority="2" operator="equal">
      <formula>"EXTREMA"</formula>
    </cfRule>
    <cfRule type="cellIs" dxfId="1" priority="3" operator="equal">
      <formula>"ALTA"</formula>
    </cfRule>
    <cfRule type="cellIs" dxfId="0" priority="4" operator="equal">
      <formula>"MODERADA"</formula>
    </cfRule>
  </conditionalFormatting>
  <printOptions horizontalCentered="1" verticalCentered="1"/>
  <pageMargins left="1.299212598425197" right="0.70866141732283472" top="0.74803149606299213" bottom="0.74803149606299213" header="0.31496062992125984" footer="0.31496062992125984"/>
  <pageSetup scale="57" orientation="landscape" r:id="rId20"/>
  <drawing r:id="rId21"/>
</worksheet>
</file>

<file path=xl/worksheets/sheet17.xml><?xml version="1.0" encoding="utf-8"?>
<worksheet xmlns="http://schemas.openxmlformats.org/spreadsheetml/2006/main" xmlns:r="http://schemas.openxmlformats.org/officeDocument/2006/relationships">
  <dimension ref="A1:AG15"/>
  <sheetViews>
    <sheetView showGridLines="0" topLeftCell="AF1" workbookViewId="0">
      <selection activeCell="X1" sqref="A1:Y16"/>
    </sheetView>
  </sheetViews>
  <sheetFormatPr baseColWidth="10" defaultColWidth="11.42578125" defaultRowHeight="24" customHeight="1"/>
  <cols>
    <col min="1" max="1" width="20.7109375" style="52" customWidth="1"/>
    <col min="2" max="2" width="4.7109375" style="52" customWidth="1"/>
    <col min="3" max="4" width="20.7109375" style="52" customWidth="1"/>
    <col min="5" max="5" width="4.7109375" style="52" customWidth="1"/>
    <col min="6" max="6" width="5.7109375" style="52" customWidth="1"/>
    <col min="7" max="7" width="12.7109375" style="52" customWidth="1"/>
    <col min="8" max="8" width="40.7109375" style="52" customWidth="1"/>
    <col min="9" max="9" width="4.7109375" style="52" customWidth="1"/>
    <col min="10" max="10" width="5.7109375" style="52" customWidth="1"/>
    <col min="11" max="11" width="12.7109375" style="53" customWidth="1"/>
    <col min="12" max="16" width="16.7109375" style="54" customWidth="1"/>
    <col min="17" max="17" width="10.7109375" style="52" customWidth="1"/>
    <col min="18" max="18" width="11.42578125" style="52"/>
    <col min="19" max="19" width="6.7109375" style="54" customWidth="1"/>
    <col min="20" max="20" width="16.7109375" style="54" customWidth="1"/>
    <col min="21" max="21" width="6.7109375" style="54" customWidth="1"/>
    <col min="22" max="22" width="16.7109375" style="54" customWidth="1"/>
    <col min="23" max="23" width="6.7109375" style="54" customWidth="1"/>
    <col min="24" max="24" width="16.7109375" style="54" customWidth="1"/>
    <col min="25" max="25" width="6.7109375" style="54" customWidth="1"/>
    <col min="26" max="26" width="16.7109375" style="52" customWidth="1"/>
    <col min="27" max="28" width="11.42578125" style="52"/>
    <col min="29" max="29" width="16.7109375" style="52" customWidth="1"/>
    <col min="30" max="30" width="20.5703125" style="52" customWidth="1"/>
    <col min="31" max="31" width="5.7109375" style="52" customWidth="1"/>
    <col min="32" max="32" width="20.7109375" style="52" customWidth="1"/>
    <col min="33" max="33" width="36.7109375" style="52" customWidth="1"/>
    <col min="34" max="16384" width="11.42578125" style="52"/>
  </cols>
  <sheetData>
    <row r="1" spans="1:33" ht="24" customHeight="1" thickBot="1">
      <c r="AC1" s="110" t="s">
        <v>155</v>
      </c>
    </row>
    <row r="2" spans="1:33" ht="24" customHeight="1" thickBot="1">
      <c r="J2" s="334" t="s">
        <v>52</v>
      </c>
      <c r="K2" s="335"/>
      <c r="L2" s="332" t="s">
        <v>7</v>
      </c>
      <c r="M2" s="332"/>
      <c r="N2" s="332"/>
      <c r="O2" s="332"/>
      <c r="P2" s="333"/>
      <c r="S2" s="329" t="s">
        <v>148</v>
      </c>
      <c r="T2" s="329"/>
      <c r="U2" s="329"/>
      <c r="V2" s="329"/>
      <c r="W2" s="329"/>
      <c r="X2" s="329"/>
      <c r="Y2" s="329"/>
      <c r="Z2" s="329"/>
      <c r="AC2" s="111" t="s">
        <v>156</v>
      </c>
    </row>
    <row r="3" spans="1:33" ht="24" customHeight="1">
      <c r="A3" s="84" t="s">
        <v>31</v>
      </c>
      <c r="B3" s="55"/>
      <c r="C3" s="341" t="s">
        <v>35</v>
      </c>
      <c r="D3" s="342"/>
      <c r="F3" s="343" t="s">
        <v>37</v>
      </c>
      <c r="G3" s="344"/>
      <c r="H3" s="345"/>
      <c r="J3" s="336"/>
      <c r="K3" s="337"/>
      <c r="L3" s="72" t="s">
        <v>48</v>
      </c>
      <c r="M3" s="72" t="s">
        <v>49</v>
      </c>
      <c r="N3" s="72" t="s">
        <v>15</v>
      </c>
      <c r="O3" s="72" t="s">
        <v>50</v>
      </c>
      <c r="P3" s="73" t="s">
        <v>51</v>
      </c>
      <c r="S3" s="329" t="s">
        <v>146</v>
      </c>
      <c r="T3" s="329"/>
      <c r="U3" s="329"/>
      <c r="V3" s="338"/>
      <c r="W3" s="347" t="s">
        <v>147</v>
      </c>
      <c r="X3" s="348"/>
      <c r="Y3" s="348"/>
      <c r="Z3" s="348"/>
      <c r="AC3" s="112" t="s">
        <v>24</v>
      </c>
      <c r="AF3" s="325" t="s">
        <v>57</v>
      </c>
      <c r="AG3" s="326"/>
    </row>
    <row r="4" spans="1:33" ht="24" customHeight="1" thickBot="1">
      <c r="A4" s="85" t="s">
        <v>32</v>
      </c>
      <c r="C4" s="79" t="s">
        <v>298</v>
      </c>
      <c r="D4" s="80" t="s">
        <v>6</v>
      </c>
      <c r="F4" s="87">
        <v>1</v>
      </c>
      <c r="G4" s="88" t="s">
        <v>38</v>
      </c>
      <c r="H4" s="89" t="s">
        <v>43</v>
      </c>
      <c r="J4" s="330" t="s">
        <v>6</v>
      </c>
      <c r="K4" s="72" t="s">
        <v>141</v>
      </c>
      <c r="L4" s="74" t="s">
        <v>53</v>
      </c>
      <c r="M4" s="74" t="s">
        <v>53</v>
      </c>
      <c r="N4" s="74" t="s">
        <v>54</v>
      </c>
      <c r="O4" s="74" t="s">
        <v>55</v>
      </c>
      <c r="P4" s="75" t="s">
        <v>55</v>
      </c>
      <c r="S4" s="339" t="s">
        <v>135</v>
      </c>
      <c r="T4" s="339"/>
      <c r="U4" s="339" t="s">
        <v>136</v>
      </c>
      <c r="V4" s="340"/>
      <c r="W4" s="346" t="s">
        <v>135</v>
      </c>
      <c r="X4" s="339"/>
      <c r="Y4" s="339" t="s">
        <v>136</v>
      </c>
      <c r="Z4" s="339"/>
      <c r="AC4" s="112" t="s">
        <v>19</v>
      </c>
      <c r="AF4" s="327"/>
      <c r="AG4" s="328"/>
    </row>
    <row r="5" spans="1:33" ht="24" customHeight="1" thickTop="1">
      <c r="A5" s="85" t="s">
        <v>33</v>
      </c>
      <c r="C5" s="79" t="s">
        <v>299</v>
      </c>
      <c r="D5" s="81" t="s">
        <v>7</v>
      </c>
      <c r="F5" s="87">
        <v>2</v>
      </c>
      <c r="G5" s="90" t="s">
        <v>39</v>
      </c>
      <c r="H5" s="89" t="s">
        <v>44</v>
      </c>
      <c r="J5" s="330"/>
      <c r="K5" s="72" t="s">
        <v>142</v>
      </c>
      <c r="L5" s="74" t="s">
        <v>53</v>
      </c>
      <c r="M5" s="74" t="s">
        <v>53</v>
      </c>
      <c r="N5" s="74" t="s">
        <v>54</v>
      </c>
      <c r="O5" s="74" t="s">
        <v>55</v>
      </c>
      <c r="P5" s="75" t="s">
        <v>56</v>
      </c>
      <c r="S5" s="69">
        <v>1</v>
      </c>
      <c r="T5" s="69" t="s">
        <v>139</v>
      </c>
      <c r="U5" s="69">
        <v>1</v>
      </c>
      <c r="V5" s="70" t="s">
        <v>141</v>
      </c>
      <c r="W5" s="71">
        <v>5</v>
      </c>
      <c r="X5" s="69" t="s">
        <v>140</v>
      </c>
      <c r="Y5" s="69">
        <v>1</v>
      </c>
      <c r="Z5" s="69" t="s">
        <v>48</v>
      </c>
      <c r="AC5" s="112" t="s">
        <v>93</v>
      </c>
      <c r="AE5" s="322" t="s">
        <v>168</v>
      </c>
      <c r="AF5" s="99" t="s">
        <v>164</v>
      </c>
      <c r="AG5" s="94" t="s">
        <v>58</v>
      </c>
    </row>
    <row r="6" spans="1:33" ht="24" customHeight="1" thickBot="1">
      <c r="A6" s="85" t="s">
        <v>16</v>
      </c>
      <c r="C6" s="82" t="s">
        <v>300</v>
      </c>
      <c r="D6" s="83"/>
      <c r="F6" s="87">
        <v>3</v>
      </c>
      <c r="G6" s="90" t="s">
        <v>40</v>
      </c>
      <c r="H6" s="89" t="s">
        <v>45</v>
      </c>
      <c r="J6" s="330"/>
      <c r="K6" s="72" t="s">
        <v>175</v>
      </c>
      <c r="L6" s="74" t="s">
        <v>53</v>
      </c>
      <c r="M6" s="74" t="s">
        <v>54</v>
      </c>
      <c r="N6" s="74" t="s">
        <v>55</v>
      </c>
      <c r="O6" s="74" t="s">
        <v>56</v>
      </c>
      <c r="P6" s="75" t="s">
        <v>56</v>
      </c>
      <c r="S6" s="69"/>
      <c r="T6" s="69"/>
      <c r="U6" s="69">
        <v>2</v>
      </c>
      <c r="V6" s="70" t="s">
        <v>142</v>
      </c>
      <c r="W6" s="71"/>
      <c r="X6" s="69"/>
      <c r="Y6" s="69">
        <v>2</v>
      </c>
      <c r="Z6" s="69" t="s">
        <v>49</v>
      </c>
      <c r="AC6" s="112" t="s">
        <v>20</v>
      </c>
      <c r="AE6" s="323"/>
      <c r="AF6" s="99" t="s">
        <v>165</v>
      </c>
      <c r="AG6" s="94" t="s">
        <v>158</v>
      </c>
    </row>
    <row r="7" spans="1:33" ht="24" customHeight="1">
      <c r="A7" s="85" t="s">
        <v>28</v>
      </c>
      <c r="F7" s="87">
        <v>4</v>
      </c>
      <c r="G7" s="90" t="s">
        <v>41</v>
      </c>
      <c r="H7" s="89" t="s">
        <v>46</v>
      </c>
      <c r="J7" s="330"/>
      <c r="K7" s="72" t="s">
        <v>144</v>
      </c>
      <c r="L7" s="74" t="s">
        <v>54</v>
      </c>
      <c r="M7" s="74" t="s">
        <v>55</v>
      </c>
      <c r="N7" s="74" t="s">
        <v>55</v>
      </c>
      <c r="O7" s="74" t="s">
        <v>56</v>
      </c>
      <c r="P7" s="75" t="s">
        <v>56</v>
      </c>
      <c r="S7" s="69">
        <v>2</v>
      </c>
      <c r="T7" s="69" t="s">
        <v>138</v>
      </c>
      <c r="U7" s="69">
        <v>3</v>
      </c>
      <c r="V7" s="70" t="s">
        <v>143</v>
      </c>
      <c r="W7" s="71">
        <v>10</v>
      </c>
      <c r="X7" s="69" t="s">
        <v>15</v>
      </c>
      <c r="Y7" s="69">
        <v>3</v>
      </c>
      <c r="Z7" s="69" t="s">
        <v>15</v>
      </c>
      <c r="AC7" s="112" t="s">
        <v>76</v>
      </c>
      <c r="AE7" s="323"/>
      <c r="AF7" s="99" t="s">
        <v>166</v>
      </c>
      <c r="AG7" s="94" t="s">
        <v>159</v>
      </c>
    </row>
    <row r="8" spans="1:33" ht="24" customHeight="1" thickBot="1">
      <c r="A8" s="85" t="s">
        <v>34</v>
      </c>
      <c r="F8" s="91">
        <v>5</v>
      </c>
      <c r="G8" s="92" t="s">
        <v>42</v>
      </c>
      <c r="H8" s="93" t="s">
        <v>47</v>
      </c>
      <c r="J8" s="331"/>
      <c r="K8" s="76" t="s">
        <v>176</v>
      </c>
      <c r="L8" s="77" t="s">
        <v>55</v>
      </c>
      <c r="M8" s="77" t="s">
        <v>55</v>
      </c>
      <c r="N8" s="77" t="s">
        <v>56</v>
      </c>
      <c r="O8" s="77" t="s">
        <v>56</v>
      </c>
      <c r="P8" s="78" t="s">
        <v>56</v>
      </c>
      <c r="S8" s="69"/>
      <c r="T8" s="69"/>
      <c r="U8" s="69">
        <v>4</v>
      </c>
      <c r="V8" s="70" t="s">
        <v>144</v>
      </c>
      <c r="W8" s="71"/>
      <c r="X8" s="69"/>
      <c r="Y8" s="69">
        <v>4</v>
      </c>
      <c r="Z8" s="69" t="s">
        <v>50</v>
      </c>
      <c r="AC8" s="112" t="s">
        <v>21</v>
      </c>
      <c r="AE8" s="324"/>
      <c r="AF8" s="100" t="s">
        <v>167</v>
      </c>
      <c r="AG8" s="95" t="s">
        <v>159</v>
      </c>
    </row>
    <row r="9" spans="1:33" ht="24" customHeight="1" thickBot="1">
      <c r="A9" s="86" t="s">
        <v>94</v>
      </c>
      <c r="S9" s="69">
        <v>3</v>
      </c>
      <c r="T9" s="69" t="s">
        <v>137</v>
      </c>
      <c r="U9" s="69">
        <v>5</v>
      </c>
      <c r="V9" s="70" t="s">
        <v>145</v>
      </c>
      <c r="W9" s="71">
        <v>20</v>
      </c>
      <c r="X9" s="69" t="s">
        <v>51</v>
      </c>
      <c r="Y9" s="69">
        <v>5</v>
      </c>
      <c r="Z9" s="69" t="s">
        <v>51</v>
      </c>
      <c r="AC9" s="113" t="s">
        <v>157</v>
      </c>
    </row>
    <row r="10" spans="1:33" ht="36" customHeight="1" thickTop="1">
      <c r="AE10" s="322" t="s">
        <v>169</v>
      </c>
      <c r="AF10" s="101" t="s">
        <v>103</v>
      </c>
      <c r="AG10" s="96" t="s">
        <v>160</v>
      </c>
    </row>
    <row r="11" spans="1:33" ht="66" customHeight="1">
      <c r="AC11" s="220"/>
      <c r="AE11" s="323"/>
      <c r="AF11" s="102" t="s">
        <v>99</v>
      </c>
      <c r="AG11" s="97" t="s">
        <v>161</v>
      </c>
    </row>
    <row r="12" spans="1:33" ht="51" customHeight="1">
      <c r="AC12" s="221"/>
      <c r="AE12" s="323"/>
      <c r="AF12" s="102" t="s">
        <v>104</v>
      </c>
      <c r="AG12" s="97" t="s">
        <v>162</v>
      </c>
    </row>
    <row r="13" spans="1:33" ht="36.950000000000003" customHeight="1" thickBot="1">
      <c r="AC13" s="221"/>
      <c r="AE13" s="324"/>
      <c r="AF13" s="103" t="s">
        <v>58</v>
      </c>
      <c r="AG13" s="98" t="s">
        <v>163</v>
      </c>
    </row>
    <row r="14" spans="1:33" ht="30" customHeight="1" thickTop="1">
      <c r="AC14" s="8"/>
    </row>
    <row r="15" spans="1:33" ht="24" customHeight="1">
      <c r="AC15" s="221"/>
    </row>
  </sheetData>
  <dataConsolidate/>
  <customSheetViews>
    <customSheetView guid="{97D65C1E-976A-4956-97FC-0E8188ABCFAA}" showGridLines="0" topLeftCell="I1">
      <selection activeCell="W11" sqref="W11"/>
      <pageMargins left="0.7" right="0.7" top="0.75" bottom="0.75" header="0.3" footer="0.3"/>
      <pageSetup paperSize="9" orientation="portrait" r:id="rId1"/>
    </customSheetView>
    <customSheetView guid="{ADD38025-F4B2-44E2-9D06-07A9BF0F3A51}" showGridLines="0" topLeftCell="I1">
      <selection activeCell="W11" sqref="W11"/>
      <pageMargins left="0.7" right="0.7" top="0.75" bottom="0.75" header="0.3" footer="0.3"/>
      <pageSetup paperSize="9" orientation="portrait" r:id="rId2"/>
    </customSheetView>
    <customSheetView guid="{AF3BF2A1-5C19-43AE-A08B-3E418E8AE543}" showGridLines="0" topLeftCell="I1">
      <selection activeCell="W11" sqref="W11"/>
      <pageMargins left="0.7" right="0.7" top="0.75" bottom="0.75" header="0.3" footer="0.3"/>
      <pageSetup paperSize="9" orientation="portrait" r:id="rId3"/>
    </customSheetView>
    <customSheetView guid="{CC42E740-ADA2-4B3E-AB77-9BBCCE9EC444}" showGridLines="0" topLeftCell="I1">
      <selection activeCell="W11" sqref="W11"/>
      <pageMargins left="0.7" right="0.7" top="0.75" bottom="0.75" header="0.3" footer="0.3"/>
      <pageSetup paperSize="9" orientation="portrait" r:id="rId4"/>
    </customSheetView>
    <customSheetView guid="{DC041AD4-35AB-4F1B-9F3D-F08C88A9A16C}" showGridLines="0" topLeftCell="I1">
      <selection activeCell="W11" sqref="W11"/>
      <pageMargins left="0.7" right="0.7" top="0.75" bottom="0.75" header="0.3" footer="0.3"/>
      <pageSetup paperSize="9" orientation="portrait" r:id="rId5"/>
    </customSheetView>
    <customSheetView guid="{C9A17BF0-2451-44C4-898F-CFB8403323EA}" showGridLines="0" topLeftCell="I1">
      <selection activeCell="W11" sqref="W11"/>
      <pageMargins left="0.7" right="0.7" top="0.75" bottom="0.75" header="0.3" footer="0.3"/>
      <pageSetup paperSize="9" orientation="portrait" r:id="rId6"/>
    </customSheetView>
    <customSheetView guid="{E51A7B7A-B72C-4D0D-BEC9-3100296DDB1B}" showGridLines="0" topLeftCell="I1">
      <selection activeCell="W11" sqref="W11"/>
      <pageMargins left="0.7" right="0.7" top="0.75" bottom="0.75" header="0.3" footer="0.3"/>
      <pageSetup paperSize="9" orientation="portrait" r:id="rId7"/>
    </customSheetView>
    <customSheetView guid="{D674221F-3F50-45D7-B99E-107AE99970DE}" showGridLines="0" topLeftCell="I1">
      <selection activeCell="W11" sqref="W11"/>
      <pageMargins left="0.7" right="0.7" top="0.75" bottom="0.75" header="0.3" footer="0.3"/>
      <pageSetup paperSize="9" orientation="portrait" r:id="rId8"/>
    </customSheetView>
    <customSheetView guid="{C8C25E0F-313C-40E1-BC27-B55128053FAD}"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915A0EBC-A358-405B-93F7-90752DA34B9F}" showGridLines="0" topLeftCell="I1">
      <selection activeCell="W11" sqref="W11"/>
      <pageMargins left="0.7" right="0.7" top="0.75" bottom="0.75" header="0.3" footer="0.3"/>
      <pageSetup paperSize="9" orientation="portrait" r:id="rId11"/>
    </customSheetView>
    <customSheetView guid="{B74BB35E-E214-422E-BB39-6D168553F4C5}" showGridLines="0" topLeftCell="I1">
      <selection activeCell="W11" sqref="W11"/>
      <pageMargins left="0.7" right="0.7" top="0.75" bottom="0.75" header="0.3" footer="0.3"/>
      <pageSetup paperSize="9" orientation="portrait" r:id="rId12"/>
    </customSheetView>
    <customSheetView guid="{C9A812A3-B23E-4057-8694-158B0DEE8D06}" showGridLines="0" topLeftCell="I1">
      <selection activeCell="W11" sqref="W11"/>
      <pageMargins left="0.7" right="0.7" top="0.75" bottom="0.75" header="0.3" footer="0.3"/>
      <pageSetup paperSize="9" orientation="portrait" r:id="rId13"/>
    </customSheetView>
    <customSheetView guid="{D504B807-AE7E-4042-848D-21D8E9CBBAC1}" showGridLines="0" topLeftCell="I1">
      <selection activeCell="W11" sqref="W11"/>
      <pageMargins left="0.7" right="0.7" top="0.75" bottom="0.75" header="0.3" footer="0.3"/>
      <pageSetup paperSize="9" orientation="portrait" r:id="rId14"/>
    </customSheetView>
    <customSheetView guid="{4890415D-ABA4-4363-9A7D-9DAD39F08A9F}" showGridLines="0" topLeftCell="I1">
      <selection activeCell="W11" sqref="W11"/>
      <pageMargins left="0.7" right="0.7" top="0.75" bottom="0.75" header="0.3" footer="0.3"/>
      <pageSetup paperSize="9" orientation="portrait" r:id="rId15"/>
    </customSheetView>
    <customSheetView guid="{F7D68F61-F89A-4541-9A78-C25C58CA23E3}" showGridLines="0" topLeftCell="I1">
      <selection activeCell="W11" sqref="W11"/>
      <pageMargins left="0.7" right="0.7" top="0.75" bottom="0.75" header="0.3" footer="0.3"/>
      <pageSetup paperSize="9" orientation="portrait" r:id="rId16"/>
    </customSheetView>
    <customSheetView guid="{D8BB7E15-0E8F-45FC-AD1A-6D8C295A087C}" showGridLines="0" topLeftCell="I1">
      <selection activeCell="W11" sqref="W11"/>
      <pageMargins left="0.7" right="0.7" top="0.75" bottom="0.75" header="0.3" footer="0.3"/>
      <pageSetup paperSize="9" orientation="portrait" r:id="rId17"/>
    </customSheetView>
    <customSheetView guid="{42BB51DB-DC3E-4DA5-9499-5574EB19780E}" showGridLines="0" topLeftCell="I1">
      <selection activeCell="W11" sqref="W11"/>
      <pageMargins left="0.7" right="0.7" top="0.75" bottom="0.75" header="0.3" footer="0.3"/>
      <pageSetup paperSize="9" orientation="portrait" r:id="rId18"/>
    </customSheetView>
    <customSheetView guid="{B83C9EB8-C964-4489-98C8-19C81BFAE010}" showGridLines="0" topLeftCell="I1">
      <selection activeCell="W11" sqref="W11"/>
      <pageMargins left="0.7" right="0.7" top="0.75" bottom="0.75" header="0.3" footer="0.3"/>
      <pageSetup paperSize="9" orientation="portrait" r:id="rId19"/>
    </customSheetView>
  </customSheetViews>
  <mergeCells count="15">
    <mergeCell ref="C3:D3"/>
    <mergeCell ref="F3:H3"/>
    <mergeCell ref="W4:X4"/>
    <mergeCell ref="Y4:Z4"/>
    <mergeCell ref="W3:Z3"/>
    <mergeCell ref="AE5:AE8"/>
    <mergeCell ref="AE10:AE13"/>
    <mergeCell ref="AF3:AG4"/>
    <mergeCell ref="S2:Z2"/>
    <mergeCell ref="J4:J8"/>
    <mergeCell ref="L2:P2"/>
    <mergeCell ref="J2:K3"/>
    <mergeCell ref="S3:V3"/>
    <mergeCell ref="S4:T4"/>
    <mergeCell ref="U4:V4"/>
  </mergeCells>
  <dataValidations count="1">
    <dataValidation type="list" allowBlank="1" showInputMessage="1" showErrorMessage="1" sqref="A3:B9">
      <formula1>$A$3:$A$9</formula1>
    </dataValidation>
  </dataValidations>
  <pageMargins left="0.7" right="0.7" top="0.75" bottom="0.75" header="0.3" footer="0.3"/>
  <pageSetup paperSize="9" orientation="landscape" r:id="rId20"/>
  <drawing r:id="rId21"/>
</worksheet>
</file>

<file path=xl/worksheets/sheet18.xml><?xml version="1.0" encoding="utf-8"?>
<worksheet xmlns="http://schemas.openxmlformats.org/spreadsheetml/2006/main" xmlns:r="http://schemas.openxmlformats.org/officeDocument/2006/relationships">
  <sheetPr>
    <tabColor rgb="FFCC0000"/>
    <pageSetUpPr autoPageBreaks="0"/>
  </sheetPr>
  <dimension ref="A1:G24"/>
  <sheetViews>
    <sheetView zoomScale="85" zoomScaleNormal="85" workbookViewId="0">
      <selection activeCell="X1" sqref="A1:Y16"/>
    </sheetView>
  </sheetViews>
  <sheetFormatPr baseColWidth="10" defaultColWidth="11.42578125" defaultRowHeight="15"/>
  <cols>
    <col min="1" max="1" width="6.7109375" style="4" customWidth="1"/>
    <col min="2" max="2" width="16.7109375" style="4" customWidth="1"/>
    <col min="3" max="7" width="24.7109375" style="4" customWidth="1"/>
    <col min="8" max="8" width="11.42578125" style="4"/>
    <col min="9" max="9" width="32.42578125" style="4" bestFit="1" customWidth="1"/>
    <col min="10" max="10" width="21.28515625" style="4" bestFit="1" customWidth="1"/>
    <col min="11" max="11" width="24.28515625" style="4" bestFit="1" customWidth="1"/>
    <col min="12" max="12" width="38.28515625" style="4" bestFit="1" customWidth="1"/>
    <col min="13" max="16384" width="11.42578125" style="4"/>
  </cols>
  <sheetData>
    <row r="1" spans="1:7" s="115" customFormat="1" ht="24" customHeight="1">
      <c r="A1" s="349" t="s">
        <v>7</v>
      </c>
      <c r="B1" s="117" t="s">
        <v>205</v>
      </c>
      <c r="C1" s="118">
        <v>1</v>
      </c>
      <c r="D1" s="118">
        <v>2</v>
      </c>
      <c r="E1" s="118">
        <v>3</v>
      </c>
      <c r="F1" s="118">
        <v>4</v>
      </c>
      <c r="G1" s="119">
        <v>5</v>
      </c>
    </row>
    <row r="2" spans="1:7" ht="63.95" customHeight="1">
      <c r="A2" s="350"/>
      <c r="B2" s="114" t="s">
        <v>206</v>
      </c>
      <c r="C2" s="116" t="s">
        <v>180</v>
      </c>
      <c r="D2" s="116" t="s">
        <v>185</v>
      </c>
      <c r="E2" s="116" t="s">
        <v>190</v>
      </c>
      <c r="F2" s="116" t="s">
        <v>195</v>
      </c>
      <c r="G2" s="120" t="s">
        <v>200</v>
      </c>
    </row>
    <row r="3" spans="1:7" s="115" customFormat="1" ht="24" customHeight="1" thickBot="1">
      <c r="A3" s="351"/>
      <c r="B3" s="128" t="s">
        <v>207</v>
      </c>
      <c r="C3" s="129" t="s">
        <v>48</v>
      </c>
      <c r="D3" s="129" t="s">
        <v>49</v>
      </c>
      <c r="E3" s="129" t="s">
        <v>15</v>
      </c>
      <c r="F3" s="129" t="s">
        <v>50</v>
      </c>
      <c r="G3" s="130" t="s">
        <v>51</v>
      </c>
    </row>
    <row r="4" spans="1:7" ht="36" customHeight="1">
      <c r="A4" s="352" t="s">
        <v>177</v>
      </c>
      <c r="B4" s="125" t="s">
        <v>178</v>
      </c>
      <c r="C4" s="126" t="s">
        <v>181</v>
      </c>
      <c r="D4" s="126" t="s">
        <v>186</v>
      </c>
      <c r="E4" s="126" t="s">
        <v>191</v>
      </c>
      <c r="F4" s="126" t="s">
        <v>196</v>
      </c>
      <c r="G4" s="127" t="s">
        <v>201</v>
      </c>
    </row>
    <row r="5" spans="1:7" ht="36" customHeight="1">
      <c r="A5" s="350"/>
      <c r="B5" s="114" t="s">
        <v>179</v>
      </c>
      <c r="C5" s="3" t="s">
        <v>182</v>
      </c>
      <c r="D5" s="3" t="s">
        <v>187</v>
      </c>
      <c r="E5" s="3" t="s">
        <v>192</v>
      </c>
      <c r="F5" s="3" t="s">
        <v>197</v>
      </c>
      <c r="G5" s="121" t="s">
        <v>202</v>
      </c>
    </row>
    <row r="6" spans="1:7" ht="36" customHeight="1">
      <c r="A6" s="350"/>
      <c r="B6" s="114" t="s">
        <v>13</v>
      </c>
      <c r="C6" s="3" t="s">
        <v>183</v>
      </c>
      <c r="D6" s="3" t="s">
        <v>188</v>
      </c>
      <c r="E6" s="3" t="s">
        <v>193</v>
      </c>
      <c r="F6" s="3" t="s">
        <v>198</v>
      </c>
      <c r="G6" s="121" t="s">
        <v>203</v>
      </c>
    </row>
    <row r="7" spans="1:7" ht="36" customHeight="1">
      <c r="A7" s="350"/>
      <c r="B7" s="114" t="s">
        <v>33</v>
      </c>
      <c r="C7" s="3" t="s">
        <v>184</v>
      </c>
      <c r="D7" s="3" t="s">
        <v>189</v>
      </c>
      <c r="E7" s="3" t="s">
        <v>194</v>
      </c>
      <c r="F7" s="3" t="s">
        <v>199</v>
      </c>
      <c r="G7" s="121" t="s">
        <v>204</v>
      </c>
    </row>
    <row r="8" spans="1:7" ht="36" customHeight="1">
      <c r="A8" s="350"/>
      <c r="B8" s="114" t="s">
        <v>208</v>
      </c>
      <c r="C8" s="3" t="s">
        <v>209</v>
      </c>
      <c r="D8" s="3" t="s">
        <v>210</v>
      </c>
      <c r="E8" s="3" t="s">
        <v>211</v>
      </c>
      <c r="F8" s="3" t="s">
        <v>212</v>
      </c>
      <c r="G8" s="121" t="s">
        <v>213</v>
      </c>
    </row>
    <row r="9" spans="1:7" ht="63.95" customHeight="1">
      <c r="A9" s="350"/>
      <c r="B9" s="114" t="s">
        <v>214</v>
      </c>
      <c r="C9" s="3" t="s">
        <v>217</v>
      </c>
      <c r="D9" s="3" t="s">
        <v>218</v>
      </c>
      <c r="E9" s="3" t="s">
        <v>219</v>
      </c>
      <c r="F9" s="3" t="s">
        <v>220</v>
      </c>
      <c r="G9" s="121" t="s">
        <v>221</v>
      </c>
    </row>
    <row r="10" spans="1:7" ht="63.95" customHeight="1">
      <c r="A10" s="350"/>
      <c r="B10" s="114" t="s">
        <v>92</v>
      </c>
      <c r="C10" s="3" t="s">
        <v>222</v>
      </c>
      <c r="D10" s="3" t="s">
        <v>223</v>
      </c>
      <c r="E10" s="3" t="s">
        <v>225</v>
      </c>
      <c r="F10" s="3" t="s">
        <v>224</v>
      </c>
      <c r="G10" s="121" t="s">
        <v>226</v>
      </c>
    </row>
    <row r="11" spans="1:7" ht="50.1" customHeight="1">
      <c r="A11" s="350"/>
      <c r="B11" s="114" t="s">
        <v>215</v>
      </c>
      <c r="C11" s="3" t="s">
        <v>227</v>
      </c>
      <c r="D11" s="3" t="s">
        <v>227</v>
      </c>
      <c r="E11" s="3" t="s">
        <v>227</v>
      </c>
      <c r="F11" s="3" t="s">
        <v>227</v>
      </c>
      <c r="G11" s="121" t="s">
        <v>228</v>
      </c>
    </row>
    <row r="12" spans="1:7" ht="36" customHeight="1" thickBot="1">
      <c r="A12" s="351"/>
      <c r="B12" s="122" t="s">
        <v>216</v>
      </c>
      <c r="C12" s="123" t="s">
        <v>229</v>
      </c>
      <c r="D12" s="123" t="s">
        <v>229</v>
      </c>
      <c r="E12" s="123" t="s">
        <v>229</v>
      </c>
      <c r="F12" s="123" t="s">
        <v>229</v>
      </c>
      <c r="G12" s="124" t="s">
        <v>229</v>
      </c>
    </row>
    <row r="13" spans="1:7" ht="36" customHeight="1"/>
    <row r="14" spans="1:7" ht="36" customHeight="1"/>
    <row r="15" spans="1:7" ht="36" customHeight="1"/>
    <row r="16" spans="1:7" ht="36" customHeight="1"/>
    <row r="17" ht="36" customHeight="1"/>
    <row r="18" ht="36" customHeight="1"/>
    <row r="19" ht="36" customHeight="1"/>
    <row r="20" ht="36" customHeight="1"/>
    <row r="21" ht="36" customHeight="1"/>
    <row r="22" ht="36" customHeight="1"/>
    <row r="23" ht="36" customHeight="1"/>
    <row r="24" ht="36" customHeight="1"/>
  </sheetData>
  <customSheetViews>
    <customSheetView guid="{97D65C1E-976A-4956-97FC-0E8188ABCFAA}" topLeftCell="B1">
      <selection activeCell="I12" sqref="I12"/>
      <pageMargins left="0.7" right="0.7" top="0.75" bottom="0.75" header="0.3" footer="0.3"/>
      <pageSetup paperSize="9" orientation="portrait" r:id="rId1"/>
    </customSheetView>
    <customSheetView guid="{ADD38025-F4B2-44E2-9D06-07A9BF0F3A51}" topLeftCell="B1">
      <selection activeCell="I12" sqref="I12"/>
      <pageMargins left="0.7" right="0.7" top="0.75" bottom="0.75" header="0.3" footer="0.3"/>
      <pageSetup paperSize="9" orientation="portrait" r:id="rId2"/>
    </customSheetView>
    <customSheetView guid="{AF3BF2A1-5C19-43AE-A08B-3E418E8AE543}" scale="126" topLeftCell="D7">
      <selection activeCell="I12" sqref="I12"/>
      <pageMargins left="0.7" right="0.7" top="0.75" bottom="0.75" header="0.3" footer="0.3"/>
      <pageSetup paperSize="9" orientation="portrait" r:id="rId3"/>
    </customSheetView>
    <customSheetView guid="{CC42E740-ADA2-4B3E-AB77-9BBCCE9EC444}" scale="126" topLeftCell="D7">
      <selection activeCell="I12" sqref="I12"/>
      <pageMargins left="0.7" right="0.7" top="0.75" bottom="0.75" header="0.3" footer="0.3"/>
      <pageSetup paperSize="9" orientation="portrait" r:id="rId4"/>
    </customSheetView>
    <customSheetView guid="{DC041AD4-35AB-4F1B-9F3D-F08C88A9A16C}" scale="126" topLeftCell="D7">
      <selection activeCell="I12" sqref="I12"/>
      <pageMargins left="0.7" right="0.7" top="0.75" bottom="0.75" header="0.3" footer="0.3"/>
      <pageSetup paperSize="9" orientation="portrait" r:id="rId5"/>
    </customSheetView>
    <customSheetView guid="{C9A17BF0-2451-44C4-898F-CFB8403323EA}" scale="126" topLeftCell="D7">
      <selection activeCell="I12" sqref="I12"/>
      <pageMargins left="0.7" right="0.7" top="0.75" bottom="0.75" header="0.3" footer="0.3"/>
      <pageSetup paperSize="9" orientation="portrait" r:id="rId6"/>
    </customSheetView>
    <customSheetView guid="{E51A7B7A-B72C-4D0D-BEC9-3100296DDB1B}" scale="126" topLeftCell="D7">
      <selection activeCell="I12" sqref="I12"/>
      <pageMargins left="0.7" right="0.7" top="0.75" bottom="0.75" header="0.3" footer="0.3"/>
      <pageSetup paperSize="9" orientation="portrait" r:id="rId7"/>
    </customSheetView>
    <customSheetView guid="{D674221F-3F50-45D7-B99E-107AE99970DE}" scale="126" topLeftCell="D7">
      <selection activeCell="I12" sqref="I12"/>
      <pageMargins left="0.7" right="0.7" top="0.75" bottom="0.75" header="0.3" footer="0.3"/>
      <pageSetup paperSize="9" orientation="portrait" r:id="rId8"/>
    </customSheetView>
    <customSheetView guid="{C8C25E0F-313C-40E1-BC27-B55128053FAD}"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915A0EBC-A358-405B-93F7-90752DA34B9F}" scale="126" topLeftCell="D7">
      <selection activeCell="I12" sqref="I12"/>
      <pageMargins left="0.7" right="0.7" top="0.75" bottom="0.75" header="0.3" footer="0.3"/>
      <pageSetup paperSize="9" orientation="portrait" r:id="rId11"/>
    </customSheetView>
    <customSheetView guid="{B74BB35E-E214-422E-BB39-6D168553F4C5}" scale="126" topLeftCell="D7">
      <selection activeCell="I12" sqref="I12"/>
      <pageMargins left="0.7" right="0.7" top="0.75" bottom="0.75" header="0.3" footer="0.3"/>
      <pageSetup paperSize="9" orientation="portrait" r:id="rId12"/>
    </customSheetView>
    <customSheetView guid="{C9A812A3-B23E-4057-8694-158B0DEE8D06}" scale="126" topLeftCell="D7">
      <selection activeCell="I12" sqref="I12"/>
      <pageMargins left="0.7" right="0.7" top="0.75" bottom="0.75" header="0.3" footer="0.3"/>
      <pageSetup paperSize="9" orientation="portrait" r:id="rId13"/>
    </customSheetView>
    <customSheetView guid="{D504B807-AE7E-4042-848D-21D8E9CBBAC1}" scale="126" topLeftCell="D7">
      <selection activeCell="I12" sqref="I12"/>
      <pageMargins left="0.7" right="0.7" top="0.75" bottom="0.75" header="0.3" footer="0.3"/>
      <pageSetup paperSize="9" orientation="portrait" r:id="rId14"/>
    </customSheetView>
    <customSheetView guid="{4890415D-ABA4-4363-9A7D-9DAD39F08A9F}" scale="126" printArea="1" topLeftCell="D7">
      <selection activeCell="I12" sqref="I12"/>
      <pageMargins left="0.7" right="0.7" top="0.75" bottom="0.75" header="0.3" footer="0.3"/>
      <pageSetup paperSize="9" orientation="portrait" r:id="rId15"/>
    </customSheetView>
    <customSheetView guid="{F7D68F61-F89A-4541-9A78-C25C58CA23E3}" scale="126" printArea="1" topLeftCell="D7">
      <selection activeCell="I12" sqref="I12"/>
      <pageMargins left="0.7" right="0.7" top="0.75" bottom="0.75" header="0.3" footer="0.3"/>
      <pageSetup paperSize="9" orientation="portrait" r:id="rId16"/>
    </customSheetView>
    <customSheetView guid="{D8BB7E15-0E8F-45FC-AD1A-6D8C295A087C}" scale="126" topLeftCell="D7">
      <selection activeCell="I12" sqref="I12"/>
      <pageMargins left="0.7" right="0.7" top="0.75" bottom="0.75" header="0.3" footer="0.3"/>
      <pageSetup paperSize="9" orientation="portrait" r:id="rId17"/>
    </customSheetView>
    <customSheetView guid="{42BB51DB-DC3E-4DA5-9499-5574EB19780E}" scale="126" topLeftCell="D7">
      <selection activeCell="I12" sqref="I12"/>
      <pageMargins left="0.7" right="0.7" top="0.75" bottom="0.75" header="0.3" footer="0.3"/>
      <pageSetup paperSize="9" orientation="portrait" r:id="rId18"/>
    </customSheetView>
    <customSheetView guid="{B83C9EB8-C964-4489-98C8-19C81BFAE010}" scale="126" topLeftCell="D7">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9.xml><?xml version="1.0" encoding="utf-8"?>
<worksheet xmlns="http://schemas.openxmlformats.org/spreadsheetml/2006/main" xmlns:r="http://schemas.openxmlformats.org/officeDocument/2006/relationships">
  <sheetPr>
    <tabColor rgb="FFCC0000"/>
  </sheetPr>
  <dimension ref="B1:AH9"/>
  <sheetViews>
    <sheetView zoomScale="131" zoomScaleNormal="131" workbookViewId="0">
      <selection activeCell="X1" sqref="A1:Y16"/>
    </sheetView>
  </sheetViews>
  <sheetFormatPr baseColWidth="10" defaultColWidth="11.42578125" defaultRowHeight="15"/>
  <cols>
    <col min="1" max="1" width="6.7109375" style="54" customWidth="1"/>
    <col min="2" max="2" width="5.7109375" style="54" customWidth="1"/>
    <col min="3" max="3" width="4.7109375" style="54" customWidth="1"/>
    <col min="4" max="8" width="8.7109375" style="54" customWidth="1"/>
    <col min="9" max="9" width="5.7109375" style="54" customWidth="1"/>
    <col min="10" max="89" width="2.7109375" style="54" customWidth="1"/>
    <col min="90" max="16384" width="11.42578125" style="54"/>
  </cols>
  <sheetData>
    <row r="1" spans="2:34" ht="36" customHeight="1"/>
    <row r="2" spans="2:34" ht="39.950000000000003" customHeight="1">
      <c r="B2" s="354" t="s">
        <v>6</v>
      </c>
      <c r="C2" s="54">
        <v>5</v>
      </c>
      <c r="D2" s="137">
        <f>$C2*D$7</f>
        <v>5</v>
      </c>
      <c r="E2" s="138">
        <f t="shared" ref="D2:H6" si="0">$C2*E$7</f>
        <v>10</v>
      </c>
      <c r="F2" s="139">
        <f t="shared" si="0"/>
        <v>15</v>
      </c>
      <c r="G2" s="140">
        <f t="shared" si="0"/>
        <v>20</v>
      </c>
      <c r="H2" s="140">
        <f t="shared" si="0"/>
        <v>25</v>
      </c>
    </row>
    <row r="3" spans="2:34" ht="39.950000000000003" customHeight="1">
      <c r="B3" s="354"/>
      <c r="C3" s="54">
        <v>4</v>
      </c>
      <c r="D3" s="141">
        <f t="shared" si="0"/>
        <v>4</v>
      </c>
      <c r="E3" s="137">
        <f t="shared" si="0"/>
        <v>8</v>
      </c>
      <c r="F3" s="138">
        <f t="shared" si="0"/>
        <v>12</v>
      </c>
      <c r="G3" s="139">
        <f t="shared" si="0"/>
        <v>16</v>
      </c>
      <c r="H3" s="140">
        <f t="shared" si="0"/>
        <v>20</v>
      </c>
    </row>
    <row r="4" spans="2:34" ht="39.950000000000003" customHeight="1">
      <c r="B4" s="354"/>
      <c r="C4" s="54">
        <v>3</v>
      </c>
      <c r="D4" s="141">
        <f t="shared" si="0"/>
        <v>3</v>
      </c>
      <c r="E4" s="137">
        <f t="shared" si="0"/>
        <v>6</v>
      </c>
      <c r="F4" s="137">
        <f t="shared" si="0"/>
        <v>9</v>
      </c>
      <c r="G4" s="138">
        <f t="shared" si="0"/>
        <v>12</v>
      </c>
      <c r="H4" s="139">
        <f t="shared" si="0"/>
        <v>15</v>
      </c>
    </row>
    <row r="5" spans="2:34" ht="39.950000000000003" customHeight="1">
      <c r="B5" s="354"/>
      <c r="C5" s="54">
        <v>2</v>
      </c>
      <c r="D5" s="141">
        <f t="shared" si="0"/>
        <v>2</v>
      </c>
      <c r="E5" s="141">
        <f t="shared" si="0"/>
        <v>4</v>
      </c>
      <c r="F5" s="137">
        <f t="shared" si="0"/>
        <v>6</v>
      </c>
      <c r="G5" s="137">
        <f t="shared" si="0"/>
        <v>8</v>
      </c>
      <c r="H5" s="138">
        <f t="shared" si="0"/>
        <v>10</v>
      </c>
    </row>
    <row r="6" spans="2:34" ht="39.950000000000003" customHeight="1">
      <c r="B6" s="354"/>
      <c r="C6" s="54">
        <v>1</v>
      </c>
      <c r="D6" s="141">
        <f t="shared" si="0"/>
        <v>1</v>
      </c>
      <c r="E6" s="141">
        <f t="shared" si="0"/>
        <v>2</v>
      </c>
      <c r="F6" s="141">
        <f t="shared" si="0"/>
        <v>3</v>
      </c>
      <c r="G6" s="137">
        <f t="shared" si="0"/>
        <v>4</v>
      </c>
      <c r="H6" s="137">
        <f t="shared" si="0"/>
        <v>5</v>
      </c>
    </row>
    <row r="7" spans="2:34" ht="24" customHeight="1">
      <c r="D7" s="54">
        <v>1</v>
      </c>
      <c r="E7" s="54">
        <v>2</v>
      </c>
      <c r="F7" s="54">
        <v>3</v>
      </c>
      <c r="G7" s="54">
        <v>4</v>
      </c>
      <c r="H7" s="54">
        <v>5</v>
      </c>
    </row>
    <row r="8" spans="2:34" ht="9.9499999999999993" customHeight="1">
      <c r="D8" s="353" t="s">
        <v>7</v>
      </c>
      <c r="E8" s="353"/>
      <c r="F8" s="353"/>
      <c r="G8" s="353"/>
      <c r="H8" s="353"/>
      <c r="J8" s="134"/>
      <c r="K8" s="134"/>
      <c r="L8" s="134"/>
      <c r="M8" s="134"/>
      <c r="N8" s="133"/>
      <c r="O8" s="133"/>
      <c r="P8" s="133"/>
      <c r="Q8" s="133"/>
      <c r="R8" s="133"/>
      <c r="S8" s="131"/>
      <c r="T8" s="131"/>
      <c r="U8" s="131"/>
      <c r="V8" s="131"/>
      <c r="W8" s="131"/>
      <c r="X8" s="135"/>
      <c r="Y8" s="135"/>
      <c r="Z8" s="135"/>
      <c r="AA8" s="135"/>
      <c r="AB8" s="135"/>
      <c r="AC8" s="136"/>
      <c r="AD8" s="136"/>
      <c r="AE8" s="136"/>
      <c r="AF8" s="136"/>
      <c r="AG8" s="136"/>
      <c r="AH8" s="136"/>
    </row>
    <row r="9" spans="2:34">
      <c r="D9" s="353"/>
      <c r="E9" s="353"/>
      <c r="F9" s="353"/>
      <c r="G9" s="353"/>
      <c r="H9" s="353"/>
      <c r="J9" s="132">
        <v>1</v>
      </c>
      <c r="K9" s="132">
        <v>2</v>
      </c>
      <c r="L9" s="132">
        <v>3</v>
      </c>
      <c r="M9" s="132">
        <v>4</v>
      </c>
      <c r="N9" s="132">
        <v>5</v>
      </c>
      <c r="O9" s="132">
        <v>6</v>
      </c>
      <c r="P9" s="132">
        <v>7</v>
      </c>
      <c r="Q9" s="132">
        <v>8</v>
      </c>
      <c r="R9" s="132">
        <v>9</v>
      </c>
      <c r="S9" s="132">
        <v>10</v>
      </c>
      <c r="T9" s="132">
        <v>11</v>
      </c>
      <c r="U9" s="132">
        <v>12</v>
      </c>
      <c r="V9" s="132">
        <v>13</v>
      </c>
      <c r="W9" s="132">
        <v>14</v>
      </c>
      <c r="X9" s="132">
        <v>15</v>
      </c>
      <c r="Y9" s="132">
        <v>16</v>
      </c>
      <c r="Z9" s="132">
        <v>17</v>
      </c>
      <c r="AA9" s="132">
        <v>18</v>
      </c>
      <c r="AB9" s="132">
        <v>19</v>
      </c>
      <c r="AC9" s="132">
        <v>20</v>
      </c>
      <c r="AD9" s="132">
        <v>21</v>
      </c>
      <c r="AE9" s="132">
        <v>22</v>
      </c>
      <c r="AF9" s="132">
        <v>23</v>
      </c>
      <c r="AG9" s="132">
        <v>24</v>
      </c>
      <c r="AH9" s="132">
        <v>25</v>
      </c>
    </row>
  </sheetData>
  <customSheetViews>
    <customSheetView guid="{97D65C1E-976A-4956-97FC-0E8188ABCFAA}" scale="131">
      <pageMargins left="0.7" right="0.7" top="0.75" bottom="0.75" header="0.3" footer="0.3"/>
      <pageSetup paperSize="9" orientation="portrait" r:id="rId1"/>
    </customSheetView>
    <customSheetView guid="{ADD38025-F4B2-44E2-9D06-07A9BF0F3A51}" scale="131">
      <pageMargins left="0.7" right="0.7" top="0.75" bottom="0.75" header="0.3" footer="0.3"/>
      <pageSetup paperSize="9" orientation="portrait" r:id="rId2"/>
    </customSheetView>
    <customSheetView guid="{AF3BF2A1-5C19-43AE-A08B-3E418E8AE543}" scale="131">
      <pageMargins left="0.7" right="0.7" top="0.75" bottom="0.75" header="0.3" footer="0.3"/>
      <pageSetup paperSize="9" orientation="portrait" r:id="rId3"/>
    </customSheetView>
    <customSheetView guid="{CC42E740-ADA2-4B3E-AB77-9BBCCE9EC444}" scale="131">
      <pageMargins left="0.7" right="0.7" top="0.75" bottom="0.75" header="0.3" footer="0.3"/>
      <pageSetup paperSize="9" orientation="portrait" r:id="rId4"/>
    </customSheetView>
    <customSheetView guid="{DC041AD4-35AB-4F1B-9F3D-F08C88A9A16C}" scale="131">
      <pageMargins left="0.7" right="0.7" top="0.75" bottom="0.75" header="0.3" footer="0.3"/>
      <pageSetup paperSize="9" orientation="portrait" r:id="rId5"/>
    </customSheetView>
    <customSheetView guid="{C9A17BF0-2451-44C4-898F-CFB8403323EA}" scale="131">
      <pageMargins left="0.7" right="0.7" top="0.75" bottom="0.75" header="0.3" footer="0.3"/>
      <pageSetup paperSize="9" orientation="portrait" r:id="rId6"/>
    </customSheetView>
    <customSheetView guid="{E51A7B7A-B72C-4D0D-BEC9-3100296DDB1B}" scale="131">
      <pageMargins left="0.7" right="0.7" top="0.75" bottom="0.75" header="0.3" footer="0.3"/>
      <pageSetup paperSize="9" orientation="portrait" r:id="rId7"/>
    </customSheetView>
    <customSheetView guid="{D674221F-3F50-45D7-B99E-107AE99970DE}" scale="131">
      <pageMargins left="0.7" right="0.7" top="0.75" bottom="0.75" header="0.3" footer="0.3"/>
      <pageSetup paperSize="9" orientation="portrait" r:id="rId8"/>
    </customSheetView>
    <customSheetView guid="{C8C25E0F-313C-40E1-BC27-B55128053FAD}"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915A0EBC-A358-405B-93F7-90752DA34B9F}" scale="131">
      <pageMargins left="0.7" right="0.7" top="0.75" bottom="0.75" header="0.3" footer="0.3"/>
      <pageSetup paperSize="9" orientation="portrait" r:id="rId11"/>
    </customSheetView>
    <customSheetView guid="{B74BB35E-E214-422E-BB39-6D168553F4C5}" scale="131">
      <pageMargins left="0.7" right="0.7" top="0.75" bottom="0.75" header="0.3" footer="0.3"/>
      <pageSetup paperSize="9" orientation="portrait" r:id="rId12"/>
    </customSheetView>
    <customSheetView guid="{C9A812A3-B23E-4057-8694-158B0DEE8D06}" scale="131">
      <pageMargins left="0.7" right="0.7" top="0.75" bottom="0.75" header="0.3" footer="0.3"/>
      <pageSetup paperSize="9" orientation="portrait" r:id="rId13"/>
    </customSheetView>
    <customSheetView guid="{D504B807-AE7E-4042-848D-21D8E9CBBAC1}" scale="131">
      <pageMargins left="0.7" right="0.7" top="0.75" bottom="0.75" header="0.3" footer="0.3"/>
      <pageSetup paperSize="9" orientation="portrait" r:id="rId14"/>
    </customSheetView>
    <customSheetView guid="{4890415D-ABA4-4363-9A7D-9DAD39F08A9F}" scale="131">
      <pageMargins left="0.7" right="0.7" top="0.75" bottom="0.75" header="0.3" footer="0.3"/>
      <pageSetup paperSize="9" orientation="portrait" r:id="rId15"/>
    </customSheetView>
    <customSheetView guid="{F7D68F61-F89A-4541-9A78-C25C58CA23E3}" scale="131">
      <pageMargins left="0.7" right="0.7" top="0.75" bottom="0.75" header="0.3" footer="0.3"/>
      <pageSetup paperSize="9" orientation="portrait" r:id="rId16"/>
    </customSheetView>
    <customSheetView guid="{D8BB7E15-0E8F-45FC-AD1A-6D8C295A087C}" scale="131">
      <pageMargins left="0.7" right="0.7" top="0.75" bottom="0.75" header="0.3" footer="0.3"/>
      <pageSetup paperSize="9" orientation="portrait" r:id="rId17"/>
    </customSheetView>
    <customSheetView guid="{42BB51DB-DC3E-4DA5-9499-5574EB19780E}" scale="131">
      <pageMargins left="0.7" right="0.7" top="0.75" bottom="0.75" header="0.3" footer="0.3"/>
      <pageSetup paperSize="9" orientation="portrait" r:id="rId18"/>
    </customSheetView>
    <customSheetView guid="{B83C9EB8-C964-4489-98C8-19C81BFAE010}"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sheetPr>
    <tabColor rgb="FF00B050"/>
    <pageSetUpPr autoPageBreaks="0" fitToPage="1"/>
  </sheetPr>
  <dimension ref="A1:Z18"/>
  <sheetViews>
    <sheetView showGridLines="0" zoomScale="70" zoomScaleNormal="70" workbookViewId="0">
      <selection activeCell="I9" sqref="I9"/>
    </sheetView>
  </sheetViews>
  <sheetFormatPr baseColWidth="10" defaultColWidth="11.42578125" defaultRowHeight="12"/>
  <cols>
    <col min="1" max="1" width="4.7109375" style="376" customWidth="1"/>
    <col min="2" max="3" width="21.7109375" style="376" customWidth="1"/>
    <col min="4" max="4" width="21.7109375" style="376" hidden="1" customWidth="1"/>
    <col min="5" max="5" width="29"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21" style="376" customWidth="1"/>
    <col min="21" max="21" width="22" style="376" customWidth="1"/>
    <col min="22" max="22" width="16.7109375" style="382" customWidth="1"/>
    <col min="23" max="23" width="16.7109375" style="382" hidden="1" customWidth="1"/>
    <col min="24" max="24" width="72.85546875" style="376" hidden="1" customWidth="1"/>
    <col min="25" max="25" width="16.7109375" style="382" customWidth="1"/>
    <col min="26" max="26" width="72.8554687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84</v>
      </c>
      <c r="G4" s="386"/>
      <c r="H4" s="386"/>
      <c r="I4" s="386"/>
      <c r="J4" s="386"/>
      <c r="K4" s="386"/>
      <c r="L4" s="386"/>
      <c r="M4" s="386"/>
      <c r="N4" s="386"/>
      <c r="O4" s="386"/>
      <c r="P4" s="386"/>
      <c r="Q4" s="386"/>
      <c r="R4" s="385" t="s">
        <v>26</v>
      </c>
      <c r="S4" s="385"/>
      <c r="T4" s="386">
        <v>2018</v>
      </c>
      <c r="U4" s="386"/>
      <c r="V4" s="386"/>
      <c r="W4" s="387"/>
      <c r="Y4" s="387"/>
    </row>
    <row r="5" spans="1:26" s="384" customFormat="1" ht="42" customHeight="1">
      <c r="A5" s="383"/>
      <c r="D5" s="385" t="s">
        <v>369</v>
      </c>
      <c r="E5" s="385"/>
      <c r="F5" s="478" t="s">
        <v>368</v>
      </c>
      <c r="G5" s="478"/>
      <c r="H5" s="478"/>
      <c r="I5" s="478"/>
      <c r="J5" s="478"/>
      <c r="K5" s="478"/>
      <c r="L5" s="478"/>
      <c r="M5" s="478"/>
      <c r="N5" s="478"/>
      <c r="O5" s="478"/>
      <c r="P5" s="478"/>
      <c r="Q5" s="478"/>
      <c r="R5" s="478"/>
      <c r="S5" s="478"/>
      <c r="T5" s="478"/>
      <c r="U5" s="478"/>
      <c r="V5" s="478"/>
      <c r="W5" s="446"/>
      <c r="Y5" s="446"/>
    </row>
    <row r="6" spans="1:26" s="384" customFormat="1" ht="15">
      <c r="A6" s="383"/>
      <c r="B6" s="390"/>
      <c r="C6" s="390"/>
      <c r="I6" s="391"/>
      <c r="J6" s="392"/>
      <c r="K6" s="392"/>
      <c r="P6" s="391"/>
      <c r="Q6" s="391"/>
      <c r="V6" s="391"/>
      <c r="W6" s="391"/>
      <c r="Y6" s="391"/>
    </row>
    <row r="7" spans="1:26" s="404" customFormat="1" ht="48.75" customHeight="1">
      <c r="A7" s="393"/>
      <c r="B7" s="394" t="s">
        <v>2</v>
      </c>
      <c r="C7" s="394" t="s">
        <v>3</v>
      </c>
      <c r="D7" s="394"/>
      <c r="E7" s="479" t="s">
        <v>5</v>
      </c>
      <c r="F7" s="395" t="s">
        <v>29</v>
      </c>
      <c r="G7" s="394" t="s">
        <v>279</v>
      </c>
      <c r="H7" s="394"/>
      <c r="I7" s="396" t="s">
        <v>25</v>
      </c>
      <c r="J7" s="397" t="s">
        <v>12</v>
      </c>
      <c r="K7" s="398" t="s">
        <v>36</v>
      </c>
      <c r="L7" s="399"/>
      <c r="M7" s="400" t="s">
        <v>237</v>
      </c>
      <c r="N7" s="394" t="s">
        <v>280</v>
      </c>
      <c r="O7" s="394"/>
      <c r="P7" s="396" t="s">
        <v>25</v>
      </c>
      <c r="Q7" s="395" t="s">
        <v>11</v>
      </c>
      <c r="R7" s="394" t="s">
        <v>8</v>
      </c>
      <c r="S7" s="465" t="s">
        <v>18</v>
      </c>
      <c r="T7" s="394" t="s">
        <v>322</v>
      </c>
      <c r="U7" s="397" t="s">
        <v>281</v>
      </c>
      <c r="V7" s="394" t="s">
        <v>10</v>
      </c>
      <c r="W7" s="402" t="s">
        <v>617</v>
      </c>
      <c r="X7" s="403"/>
      <c r="Y7" s="402" t="s">
        <v>697</v>
      </c>
      <c r="Z7" s="403"/>
    </row>
    <row r="8" spans="1:26" s="404" customFormat="1" ht="76.5" customHeight="1">
      <c r="A8" s="393"/>
      <c r="B8" s="394"/>
      <c r="C8" s="394"/>
      <c r="D8" s="394"/>
      <c r="E8" s="479"/>
      <c r="F8" s="395"/>
      <c r="G8" s="405" t="s">
        <v>6</v>
      </c>
      <c r="H8" s="406" t="s">
        <v>7</v>
      </c>
      <c r="I8" s="407"/>
      <c r="J8" s="408"/>
      <c r="K8" s="409" t="s">
        <v>301</v>
      </c>
      <c r="L8" s="410" t="s">
        <v>302</v>
      </c>
      <c r="M8" s="411"/>
      <c r="N8" s="412" t="s">
        <v>6</v>
      </c>
      <c r="O8" s="413" t="s">
        <v>7</v>
      </c>
      <c r="P8" s="407"/>
      <c r="Q8" s="395"/>
      <c r="R8" s="394"/>
      <c r="S8" s="465"/>
      <c r="T8" s="394"/>
      <c r="U8" s="408"/>
      <c r="V8" s="394"/>
      <c r="W8" s="447" t="s">
        <v>618</v>
      </c>
      <c r="X8" s="447" t="s">
        <v>230</v>
      </c>
      <c r="Y8" s="447" t="s">
        <v>618</v>
      </c>
      <c r="Z8" s="447" t="s">
        <v>230</v>
      </c>
    </row>
    <row r="9" spans="1:26" s="384" customFormat="1" ht="231.75" customHeight="1">
      <c r="A9" s="415">
        <v>1</v>
      </c>
      <c r="B9" s="416" t="s">
        <v>345</v>
      </c>
      <c r="C9" s="417" t="s">
        <v>344</v>
      </c>
      <c r="D9" s="416"/>
      <c r="E9" s="416" t="s">
        <v>346</v>
      </c>
      <c r="F9" s="418" t="s">
        <v>32</v>
      </c>
      <c r="G9" s="416">
        <v>1</v>
      </c>
      <c r="H9" s="416">
        <v>3</v>
      </c>
      <c r="I9" s="419" t="str">
        <f>INDEX(Listas!$L$4:$P$8,G9,H9)</f>
        <v>MODERADA</v>
      </c>
      <c r="J9" s="480" t="s">
        <v>366</v>
      </c>
      <c r="K9" s="466" t="s">
        <v>299</v>
      </c>
      <c r="L9" s="467" t="str">
        <f>IF('Evaluación de Controles'!F8="X","Probabilidad",IF('Evaluación de Controles'!H8="X","Impacto",))</f>
        <v>Probabilidad</v>
      </c>
      <c r="M9" s="416">
        <f>+'Evaluación de Controles'!X8</f>
        <v>85</v>
      </c>
      <c r="N9" s="416">
        <f>IF('Evaluación de Controles'!F8="X",IF(M9&gt;75,IF(G9&gt;2,G9-2,IF(G9&gt;1,G9-1,G9)),IF(M9&gt;50,IF(G9&gt;1,G9-1,G9),G9)),G9)</f>
        <v>1</v>
      </c>
      <c r="O9" s="416">
        <f>IF('Evaluación de Controles'!H8="X",IF(M9&gt;75,IF(H9&gt;2,H9-2,IF(H9&gt;1,H9-1,H9)),IF(M9&gt;50,IF(H9&gt;1,H9-1,H9),H9)),H9)</f>
        <v>1</v>
      </c>
      <c r="P9" s="419" t="str">
        <f>INDEX(Listas!$L$4:$P$8,N9,O9)</f>
        <v>BAJA</v>
      </c>
      <c r="Q9" s="481" t="s">
        <v>58</v>
      </c>
      <c r="R9" s="422" t="s">
        <v>347</v>
      </c>
      <c r="S9" s="418" t="s">
        <v>20</v>
      </c>
      <c r="T9" s="416" t="s">
        <v>87</v>
      </c>
      <c r="U9" s="416" t="s">
        <v>348</v>
      </c>
      <c r="V9" s="416" t="s">
        <v>349</v>
      </c>
      <c r="W9" s="451">
        <v>0.4</v>
      </c>
      <c r="X9" s="452" t="s">
        <v>619</v>
      </c>
      <c r="Y9" s="451">
        <v>1</v>
      </c>
      <c r="Z9" s="452" t="s">
        <v>701</v>
      </c>
    </row>
    <row r="10" spans="1:26" s="384" customFormat="1" ht="207" customHeight="1">
      <c r="A10" s="415">
        <v>2</v>
      </c>
      <c r="B10" s="416" t="s">
        <v>351</v>
      </c>
      <c r="C10" s="417" t="s">
        <v>350</v>
      </c>
      <c r="D10" s="416"/>
      <c r="E10" s="416" t="s">
        <v>352</v>
      </c>
      <c r="F10" s="418" t="s">
        <v>33</v>
      </c>
      <c r="G10" s="416">
        <v>3</v>
      </c>
      <c r="H10" s="416">
        <v>3</v>
      </c>
      <c r="I10" s="419" t="str">
        <f>INDEX(Listas!$L$4:$P$8,G10,H10)</f>
        <v>ALTA</v>
      </c>
      <c r="J10" s="420" t="s">
        <v>353</v>
      </c>
      <c r="K10" s="466" t="s">
        <v>300</v>
      </c>
      <c r="L10" s="467" t="str">
        <f>IF('Evaluación de Controles'!F9="X","Probabilidad",IF('Evaluación de Controles'!H9="X","Impacto",))</f>
        <v>Probabilidad</v>
      </c>
      <c r="M10" s="416">
        <f>'Evaluación de Controles'!X9</f>
        <v>85</v>
      </c>
      <c r="N10" s="416">
        <f>IF('Evaluación de Controles'!F9="X",IF(M10&gt;75,IF(G10&gt;2,G10-2,IF(G10&gt;1,G10-1,G10)),IF(M10&gt;50,IF(G10&gt;1,G10-1,G10),G10)),G10)</f>
        <v>1</v>
      </c>
      <c r="O10" s="416">
        <f>IF('Evaluación de Controles'!H9="X",IF(M10&gt;75,IF(H10&gt;2,H10-2,IF(H10&gt;1,H10-1,H10)),IF(M10&gt;50,IF(H10&gt;1,H10-1,H10),H10)),H10)</f>
        <v>3</v>
      </c>
      <c r="P10" s="419" t="str">
        <f>INDEX(Listas!$L$4:$P$8,N10,O10)</f>
        <v>MODERADA</v>
      </c>
      <c r="Q10" s="481" t="s">
        <v>99</v>
      </c>
      <c r="R10" s="422" t="s">
        <v>354</v>
      </c>
      <c r="S10" s="418" t="s">
        <v>20</v>
      </c>
      <c r="T10" s="416" t="s">
        <v>87</v>
      </c>
      <c r="U10" s="416" t="s">
        <v>355</v>
      </c>
      <c r="V10" s="416" t="s">
        <v>356</v>
      </c>
      <c r="W10" s="451">
        <v>1</v>
      </c>
      <c r="X10" s="452" t="s">
        <v>620</v>
      </c>
      <c r="Y10" s="451">
        <v>1</v>
      </c>
      <c r="Z10" s="452" t="s">
        <v>702</v>
      </c>
    </row>
    <row r="11" spans="1:26" s="384" customFormat="1" ht="179.25" customHeight="1">
      <c r="A11" s="415">
        <v>3</v>
      </c>
      <c r="B11" s="416" t="s">
        <v>95</v>
      </c>
      <c r="C11" s="427" t="s">
        <v>362</v>
      </c>
      <c r="D11" s="416"/>
      <c r="E11" s="416" t="s">
        <v>85</v>
      </c>
      <c r="F11" s="418" t="s">
        <v>32</v>
      </c>
      <c r="G11" s="416">
        <v>2</v>
      </c>
      <c r="H11" s="416">
        <v>4</v>
      </c>
      <c r="I11" s="419" t="str">
        <f>INDEX(Listas!$L$4:$P$8,G11,H11)</f>
        <v>ALTA</v>
      </c>
      <c r="J11" s="480" t="s">
        <v>363</v>
      </c>
      <c r="K11" s="466" t="s">
        <v>300</v>
      </c>
      <c r="L11" s="467" t="str">
        <f>IF('Evaluación de Controles'!F10="X","Probabilidad",IF('Evaluación de Controles'!H10="X","Impacto",))</f>
        <v>Probabilidad</v>
      </c>
      <c r="M11" s="416">
        <f>'Evaluación de Controles'!X10</f>
        <v>30</v>
      </c>
      <c r="N11" s="416">
        <f>IF('Evaluación de Controles'!F10="X",IF(M11&gt;75,IF(G11&gt;2,G11-2,IF(G11&gt;1,G11-1,G11)),IF(M11&gt;50,IF(G11&gt;1,G11-1,G11),G11)),G11)</f>
        <v>2</v>
      </c>
      <c r="O11" s="416">
        <f>IF('Evaluación de Controles'!H10="X",IF(M11&gt;75,IF(H11&gt;2,H11-2,IF(H11&gt;1,H11-1,H11)),IF(M11&gt;50,IF(H11&gt;1,H11-1,H11),H11)),H11)</f>
        <v>4</v>
      </c>
      <c r="P11" s="419" t="str">
        <f>INDEX(Listas!$L$4:$P$8,N11,O11)</f>
        <v>ALTA</v>
      </c>
      <c r="Q11" s="481" t="s">
        <v>343</v>
      </c>
      <c r="R11" s="422" t="s">
        <v>364</v>
      </c>
      <c r="S11" s="418" t="s">
        <v>20</v>
      </c>
      <c r="T11" s="416" t="s">
        <v>87</v>
      </c>
      <c r="U11" s="416" t="s">
        <v>621</v>
      </c>
      <c r="V11" s="416" t="s">
        <v>88</v>
      </c>
      <c r="W11" s="457">
        <v>0.3</v>
      </c>
      <c r="X11" s="461" t="s">
        <v>622</v>
      </c>
      <c r="Y11" s="457">
        <v>0.3</v>
      </c>
      <c r="Z11" s="461" t="s">
        <v>622</v>
      </c>
    </row>
    <row r="12" spans="1:26" s="384" customFormat="1" ht="252" customHeight="1">
      <c r="A12" s="415">
        <v>4</v>
      </c>
      <c r="B12" s="416" t="s">
        <v>358</v>
      </c>
      <c r="C12" s="417" t="s">
        <v>357</v>
      </c>
      <c r="D12" s="416"/>
      <c r="E12" s="416" t="s">
        <v>86</v>
      </c>
      <c r="F12" s="418" t="s">
        <v>28</v>
      </c>
      <c r="G12" s="416">
        <v>1</v>
      </c>
      <c r="H12" s="416">
        <v>4</v>
      </c>
      <c r="I12" s="419" t="str">
        <f>INDEX(Listas!$L$4:$P$8,G12,H12)</f>
        <v>ALTA</v>
      </c>
      <c r="J12" s="420" t="s">
        <v>359</v>
      </c>
      <c r="K12" s="466" t="s">
        <v>300</v>
      </c>
      <c r="L12" s="467" t="str">
        <f>IF('Evaluación de Controles'!F11="X","Probabilidad",IF('Evaluación de Controles'!H11="X","Impacto",))</f>
        <v>Probabilidad</v>
      </c>
      <c r="M12" s="416">
        <f>'Evaluación de Controles'!X11</f>
        <v>85</v>
      </c>
      <c r="N12" s="416">
        <f>IF('Evaluación de Controles'!F11="X",IF(M12&gt;75,IF(G12&gt;2,G12-2,IF(G12&gt;1,G12-1,G12)),IF(M12&gt;50,IF(G12&gt;1,G12-1,G12),G12)),G12)</f>
        <v>1</v>
      </c>
      <c r="O12" s="416">
        <f>IF('Evaluación de Controles'!H11="X",IF(M12&gt;75,IF(H12&gt;2,H12-2,IF(H12&gt;1,H12-1,H12)),IF(M12&gt;50,IF(H12&gt;1,H12-1,H12),H12)),H12)</f>
        <v>2</v>
      </c>
      <c r="P12" s="419" t="str">
        <f>INDEX(Listas!$L$4:$P$8,N12,O12)</f>
        <v>BAJA</v>
      </c>
      <c r="Q12" s="481" t="s">
        <v>58</v>
      </c>
      <c r="R12" s="422" t="s">
        <v>151</v>
      </c>
      <c r="S12" s="418" t="s">
        <v>326</v>
      </c>
      <c r="T12" s="416" t="s">
        <v>87</v>
      </c>
      <c r="U12" s="416" t="s">
        <v>361</v>
      </c>
      <c r="V12" s="416" t="s">
        <v>360</v>
      </c>
      <c r="W12" s="451">
        <f>14/14</f>
        <v>1</v>
      </c>
      <c r="X12" s="424" t="s">
        <v>623</v>
      </c>
      <c r="Y12" s="451">
        <f>14/14</f>
        <v>1</v>
      </c>
      <c r="Z12" s="424" t="s">
        <v>703</v>
      </c>
    </row>
    <row r="13" spans="1:26">
      <c r="D13" s="432"/>
      <c r="I13" s="376"/>
      <c r="J13" s="376"/>
      <c r="K13" s="376"/>
      <c r="P13" s="376"/>
      <c r="Q13" s="376"/>
      <c r="V13" s="376"/>
      <c r="W13" s="376"/>
      <c r="Y13" s="376"/>
    </row>
    <row r="14" spans="1:26">
      <c r="D14" s="432"/>
      <c r="G14" s="437" t="s">
        <v>117</v>
      </c>
      <c r="H14" s="437"/>
      <c r="I14" s="438">
        <f>COUNTIF(I9:I12,"BAJA")</f>
        <v>0</v>
      </c>
      <c r="J14" s="376"/>
      <c r="K14" s="376"/>
      <c r="N14" s="437" t="s">
        <v>117</v>
      </c>
      <c r="O14" s="437"/>
      <c r="P14" s="438">
        <f>COUNTIF(P9:P12,"BAJA")</f>
        <v>2</v>
      </c>
      <c r="Q14" s="376"/>
      <c r="V14" s="376"/>
      <c r="W14" s="376"/>
      <c r="Y14" s="376"/>
    </row>
    <row r="15" spans="1:26">
      <c r="D15" s="432"/>
      <c r="G15" s="437" t="s">
        <v>119</v>
      </c>
      <c r="H15" s="437"/>
      <c r="I15" s="438">
        <f>COUNTIF(I9:I12,"MODERADA")</f>
        <v>1</v>
      </c>
      <c r="J15" s="376"/>
      <c r="K15" s="376"/>
      <c r="N15" s="437" t="s">
        <v>119</v>
      </c>
      <c r="O15" s="437"/>
      <c r="P15" s="438">
        <f>COUNTIF(P9:P12,"MODERADA")</f>
        <v>1</v>
      </c>
      <c r="Q15" s="376"/>
      <c r="V15" s="376"/>
      <c r="W15" s="376"/>
      <c r="Y15" s="376"/>
    </row>
    <row r="16" spans="1:26">
      <c r="D16" s="432"/>
      <c r="G16" s="437" t="s">
        <v>118</v>
      </c>
      <c r="H16" s="437"/>
      <c r="I16" s="438">
        <f>COUNTIF(I9:I12,"ALTA")</f>
        <v>3</v>
      </c>
      <c r="J16" s="376"/>
      <c r="K16" s="376"/>
      <c r="N16" s="437" t="s">
        <v>118</v>
      </c>
      <c r="O16" s="437"/>
      <c r="P16" s="438">
        <f>COUNTIF(P9:P12,"ALTA")</f>
        <v>1</v>
      </c>
      <c r="Q16" s="376"/>
      <c r="V16" s="376"/>
      <c r="W16" s="376"/>
      <c r="Y16" s="376"/>
    </row>
    <row r="17" spans="2:25">
      <c r="B17" s="440"/>
      <c r="D17" s="432"/>
      <c r="E17" s="440"/>
      <c r="G17" s="437" t="s">
        <v>120</v>
      </c>
      <c r="H17" s="437"/>
      <c r="I17" s="438">
        <f>COUNTIF(I9:I12,"EXTREMA")</f>
        <v>0</v>
      </c>
      <c r="J17" s="376"/>
      <c r="K17" s="376"/>
      <c r="N17" s="437" t="s">
        <v>120</v>
      </c>
      <c r="O17" s="437"/>
      <c r="P17" s="438">
        <f>COUNTIF(P9:P12,"EXTREMA")</f>
        <v>0</v>
      </c>
      <c r="Q17" s="376"/>
      <c r="V17" s="376"/>
      <c r="W17" s="376"/>
      <c r="Y17" s="376"/>
    </row>
    <row r="18" spans="2:25" ht="33" customHeight="1">
      <c r="B18" s="442" t="s">
        <v>370</v>
      </c>
      <c r="D18" s="432"/>
      <c r="E18" s="442" t="s">
        <v>371</v>
      </c>
      <c r="I18" s="376"/>
      <c r="J18" s="376"/>
      <c r="K18" s="376"/>
      <c r="P18" s="376"/>
      <c r="Q18" s="376"/>
      <c r="V18" s="376"/>
      <c r="W18" s="376"/>
      <c r="Y18" s="376"/>
    </row>
  </sheetData>
  <sheetProtection password="A4A3" sheet="1" objects="1" scenarios="1"/>
  <customSheetViews>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5"/>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6"/>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6">
    <mergeCell ref="Y7:Z7"/>
    <mergeCell ref="D5:E5"/>
    <mergeCell ref="F5:V5"/>
    <mergeCell ref="G7:H7"/>
    <mergeCell ref="I7:I8"/>
    <mergeCell ref="J7:J8"/>
    <mergeCell ref="M7:M8"/>
    <mergeCell ref="K7:L7"/>
    <mergeCell ref="U7:U8"/>
    <mergeCell ref="W7:X7"/>
    <mergeCell ref="N7:O7"/>
    <mergeCell ref="P7:P8"/>
    <mergeCell ref="Q7:Q8"/>
    <mergeCell ref="S7:S8"/>
    <mergeCell ref="T7:T8"/>
    <mergeCell ref="V7:V8"/>
    <mergeCell ref="D1:V1"/>
    <mergeCell ref="D2:V2"/>
    <mergeCell ref="D4:E4"/>
    <mergeCell ref="F4:Q4"/>
    <mergeCell ref="R4:S4"/>
    <mergeCell ref="T4:V4"/>
    <mergeCell ref="B7:B8"/>
    <mergeCell ref="C7:C8"/>
    <mergeCell ref="D7:D8"/>
    <mergeCell ref="E7:E8"/>
    <mergeCell ref="F7:F8"/>
    <mergeCell ref="R7:R8"/>
    <mergeCell ref="G14:H14"/>
    <mergeCell ref="G15:H15"/>
    <mergeCell ref="G16:H16"/>
    <mergeCell ref="G17:H17"/>
    <mergeCell ref="N14:O14"/>
    <mergeCell ref="N15:O15"/>
    <mergeCell ref="N16:O16"/>
    <mergeCell ref="N17:O17"/>
  </mergeCells>
  <conditionalFormatting sqref="I3 P3 I6:I8 P6:P8 I13:I1048576 P13:P1048576">
    <cfRule type="cellIs" dxfId="550" priority="32" operator="equal">
      <formula>"BAJA"</formula>
    </cfRule>
  </conditionalFormatting>
  <conditionalFormatting sqref="I3 P3 I6:I8 P6:P8 I13:I1048576 P13:P1048576">
    <cfRule type="cellIs" dxfId="549" priority="29" operator="equal">
      <formula>"EXTREMA"</formula>
    </cfRule>
    <cfRule type="cellIs" dxfId="548" priority="30" operator="equal">
      <formula>"ALTA"</formula>
    </cfRule>
    <cfRule type="cellIs" dxfId="547" priority="31" operator="equal">
      <formula>"MODERADA"</formula>
    </cfRule>
  </conditionalFormatting>
  <conditionalFormatting sqref="F3:G3 N3:O3 F6:G6 G7:H12 F13:G1048576 N6:O8 N13:O1048576">
    <cfRule type="colorScale" priority="28">
      <colorScale>
        <cfvo type="num" val="1"/>
        <cfvo type="num" val="3"/>
        <cfvo type="num" val="5"/>
        <color theme="6" tint="-0.499984740745262"/>
        <color rgb="FFFFFF00"/>
        <color rgb="FFC00000"/>
      </colorScale>
    </cfRule>
  </conditionalFormatting>
  <conditionalFormatting sqref="I9:I12">
    <cfRule type="cellIs" dxfId="546" priority="6" operator="equal">
      <formula>"EXTREMA"</formula>
    </cfRule>
    <cfRule type="cellIs" dxfId="545" priority="7" operator="equal">
      <formula>"ALTA"</formula>
    </cfRule>
    <cfRule type="cellIs" dxfId="544" priority="8" operator="equal">
      <formula>"MODERADA"</formula>
    </cfRule>
    <cfRule type="cellIs" dxfId="543" priority="9" operator="equal">
      <formula>"BAJA"</formula>
    </cfRule>
  </conditionalFormatting>
  <conditionalFormatting sqref="P9:P12">
    <cfRule type="cellIs" dxfId="542" priority="2" operator="equal">
      <formula>"EXTREMA"</formula>
    </cfRule>
    <cfRule type="cellIs" dxfId="541" priority="3" operator="equal">
      <formula>"ALTA"</formula>
    </cfRule>
    <cfRule type="cellIs" dxfId="540" priority="4" operator="equal">
      <formula>"MODERADA"</formula>
    </cfRule>
    <cfRule type="cellIs" dxfId="539" priority="5" operator="equal">
      <formula>"BAJA"</formula>
    </cfRule>
  </conditionalFormatting>
  <conditionalFormatting sqref="N9:O12">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35433070866141736" bottom="0.15748031496062992" header="0.31496062992125984" footer="0.15748031496062992"/>
  <pageSetup paperSize="5" scale="45"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20.xml><?xml version="1.0" encoding="utf-8"?>
<worksheet xmlns="http://schemas.openxmlformats.org/spreadsheetml/2006/main" xmlns:r="http://schemas.openxmlformats.org/officeDocument/2006/relationships">
  <sheetPr>
    <tabColor rgb="FFCC0000"/>
  </sheetPr>
  <dimension ref="C2:N23"/>
  <sheetViews>
    <sheetView showGridLines="0" topLeftCell="D1" workbookViewId="0">
      <selection activeCell="B7" sqref="B6:J10"/>
    </sheetView>
  </sheetViews>
  <sheetFormatPr baseColWidth="10" defaultRowHeight="1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row r="3" spans="3:14" ht="27.75" customHeight="1">
      <c r="C3" s="358" t="s">
        <v>52</v>
      </c>
      <c r="D3" s="359"/>
      <c r="E3" s="359"/>
      <c r="F3" s="362" t="s">
        <v>7</v>
      </c>
      <c r="G3" s="362"/>
      <c r="H3" s="362"/>
      <c r="I3" s="362"/>
      <c r="J3" s="363"/>
      <c r="L3" s="52"/>
      <c r="M3" s="366" t="s">
        <v>57</v>
      </c>
      <c r="N3" s="367"/>
    </row>
    <row r="4" spans="3:14" ht="27.75" customHeight="1" thickBot="1">
      <c r="C4" s="360"/>
      <c r="D4" s="361"/>
      <c r="E4" s="361"/>
      <c r="F4" s="212">
        <v>1</v>
      </c>
      <c r="G4" s="212">
        <v>2</v>
      </c>
      <c r="H4" s="212">
        <v>3</v>
      </c>
      <c r="I4" s="212">
        <v>4</v>
      </c>
      <c r="J4" s="218">
        <v>5</v>
      </c>
      <c r="L4" s="52"/>
      <c r="M4" s="368"/>
      <c r="N4" s="369"/>
    </row>
    <row r="5" spans="3:14" ht="24.75" customHeight="1" thickTop="1">
      <c r="C5" s="360"/>
      <c r="D5" s="361"/>
      <c r="E5" s="361"/>
      <c r="F5" s="213" t="s">
        <v>48</v>
      </c>
      <c r="G5" s="213" t="s">
        <v>49</v>
      </c>
      <c r="H5" s="213" t="s">
        <v>15</v>
      </c>
      <c r="I5" s="213" t="s">
        <v>50</v>
      </c>
      <c r="J5" s="219" t="s">
        <v>51</v>
      </c>
      <c r="L5" s="370" t="s">
        <v>168</v>
      </c>
      <c r="M5" s="208" t="s">
        <v>164</v>
      </c>
      <c r="N5" s="209" t="s">
        <v>58</v>
      </c>
    </row>
    <row r="6" spans="3:14" ht="21.75" customHeight="1">
      <c r="C6" s="364" t="s">
        <v>6</v>
      </c>
      <c r="D6" s="214">
        <v>1</v>
      </c>
      <c r="E6" s="215" t="s">
        <v>141</v>
      </c>
      <c r="F6" s="208" t="s">
        <v>53</v>
      </c>
      <c r="G6" s="208" t="s">
        <v>53</v>
      </c>
      <c r="H6" s="208" t="s">
        <v>54</v>
      </c>
      <c r="I6" s="208" t="s">
        <v>55</v>
      </c>
      <c r="J6" s="209" t="s">
        <v>55</v>
      </c>
      <c r="L6" s="371"/>
      <c r="M6" s="208" t="s">
        <v>165</v>
      </c>
      <c r="N6" s="209" t="s">
        <v>158</v>
      </c>
    </row>
    <row r="7" spans="3:14" ht="24" customHeight="1">
      <c r="C7" s="364"/>
      <c r="D7" s="214">
        <v>2</v>
      </c>
      <c r="E7" s="215" t="s">
        <v>142</v>
      </c>
      <c r="F7" s="208" t="s">
        <v>53</v>
      </c>
      <c r="G7" s="208" t="s">
        <v>53</v>
      </c>
      <c r="H7" s="208" t="s">
        <v>54</v>
      </c>
      <c r="I7" s="208" t="s">
        <v>55</v>
      </c>
      <c r="J7" s="209" t="s">
        <v>56</v>
      </c>
      <c r="L7" s="371"/>
      <c r="M7" s="208" t="s">
        <v>166</v>
      </c>
      <c r="N7" s="209" t="s">
        <v>159</v>
      </c>
    </row>
    <row r="8" spans="3:14" ht="24.75" customHeight="1" thickBot="1">
      <c r="C8" s="364"/>
      <c r="D8" s="214">
        <v>3</v>
      </c>
      <c r="E8" s="215" t="s">
        <v>175</v>
      </c>
      <c r="F8" s="208" t="s">
        <v>53</v>
      </c>
      <c r="G8" s="208" t="s">
        <v>54</v>
      </c>
      <c r="H8" s="208" t="s">
        <v>55</v>
      </c>
      <c r="I8" s="208" t="s">
        <v>56</v>
      </c>
      <c r="J8" s="209" t="s">
        <v>56</v>
      </c>
      <c r="L8" s="372"/>
      <c r="M8" s="210" t="s">
        <v>167</v>
      </c>
      <c r="N8" s="211" t="s">
        <v>159</v>
      </c>
    </row>
    <row r="9" spans="3:14" ht="24" customHeight="1" thickTop="1" thickBot="1">
      <c r="C9" s="364"/>
      <c r="D9" s="214">
        <v>4</v>
      </c>
      <c r="E9" s="215" t="s">
        <v>144</v>
      </c>
      <c r="F9" s="208" t="s">
        <v>54</v>
      </c>
      <c r="G9" s="208" t="s">
        <v>55</v>
      </c>
      <c r="H9" s="208" t="s">
        <v>55</v>
      </c>
      <c r="I9" s="208" t="s">
        <v>56</v>
      </c>
      <c r="J9" s="209" t="s">
        <v>56</v>
      </c>
      <c r="L9" s="52"/>
      <c r="M9" s="52"/>
      <c r="N9" s="52"/>
    </row>
    <row r="10" spans="3:14" ht="42" customHeight="1" thickTop="1" thickBot="1">
      <c r="C10" s="365"/>
      <c r="D10" s="216">
        <v>5</v>
      </c>
      <c r="E10" s="217" t="s">
        <v>176</v>
      </c>
      <c r="F10" s="210" t="s">
        <v>55</v>
      </c>
      <c r="G10" s="210" t="s">
        <v>55</v>
      </c>
      <c r="H10" s="210" t="s">
        <v>56</v>
      </c>
      <c r="I10" s="210" t="s">
        <v>56</v>
      </c>
      <c r="J10" s="211" t="s">
        <v>56</v>
      </c>
      <c r="L10" s="373" t="s">
        <v>169</v>
      </c>
      <c r="M10" s="222" t="s">
        <v>103</v>
      </c>
      <c r="N10" s="223" t="s">
        <v>160</v>
      </c>
    </row>
    <row r="11" spans="3:14" ht="60">
      <c r="L11" s="374"/>
      <c r="M11" s="224" t="s">
        <v>99</v>
      </c>
      <c r="N11" s="225" t="s">
        <v>161</v>
      </c>
    </row>
    <row r="12" spans="3:14" ht="53.25" customHeight="1">
      <c r="L12" s="374"/>
      <c r="M12" s="224" t="s">
        <v>104</v>
      </c>
      <c r="N12" s="225" t="s">
        <v>162</v>
      </c>
    </row>
    <row r="13" spans="3:14" ht="51.75" customHeight="1" thickBot="1">
      <c r="L13" s="375"/>
      <c r="M13" s="226" t="s">
        <v>58</v>
      </c>
      <c r="N13" s="227" t="s">
        <v>163</v>
      </c>
    </row>
    <row r="14" spans="3:14" ht="15.75" thickTop="1"/>
    <row r="17" spans="7:9" ht="15.75" thickBot="1"/>
    <row r="18" spans="7:9" ht="31.5" customHeight="1" thickBot="1">
      <c r="G18" s="355" t="s">
        <v>37</v>
      </c>
      <c r="H18" s="356"/>
      <c r="I18" s="357"/>
    </row>
    <row r="19" spans="7:9" ht="29.25" customHeight="1">
      <c r="G19" s="228">
        <v>1</v>
      </c>
      <c r="H19" s="232" t="s">
        <v>38</v>
      </c>
      <c r="I19" s="233" t="s">
        <v>43</v>
      </c>
    </row>
    <row r="20" spans="7:9" ht="25.5" customHeight="1">
      <c r="G20" s="229">
        <v>2</v>
      </c>
      <c r="H20" s="234" t="s">
        <v>39</v>
      </c>
      <c r="I20" s="235" t="s">
        <v>44</v>
      </c>
    </row>
    <row r="21" spans="7:9" ht="24" customHeight="1">
      <c r="G21" s="230">
        <v>3</v>
      </c>
      <c r="H21" s="236" t="s">
        <v>40</v>
      </c>
      <c r="I21" s="237" t="s">
        <v>45</v>
      </c>
    </row>
    <row r="22" spans="7:9" ht="24.75" customHeight="1">
      <c r="G22" s="229">
        <v>4</v>
      </c>
      <c r="H22" s="234" t="s">
        <v>41</v>
      </c>
      <c r="I22" s="235" t="s">
        <v>46</v>
      </c>
    </row>
    <row r="23" spans="7:9" ht="26.25" customHeight="1" thickBot="1">
      <c r="G23" s="231">
        <v>5</v>
      </c>
      <c r="H23" s="238" t="s">
        <v>42</v>
      </c>
      <c r="I23" s="239" t="s">
        <v>47</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sheetPr>
    <tabColor theme="5" tint="-0.249977111117893"/>
    <pageSetUpPr autoPageBreaks="0"/>
  </sheetPr>
  <dimension ref="A1:Z27"/>
  <sheetViews>
    <sheetView zoomScale="55" zoomScaleNormal="55" workbookViewId="0">
      <selection sqref="A1:XFD1048576"/>
    </sheetView>
  </sheetViews>
  <sheetFormatPr baseColWidth="10" defaultColWidth="11.42578125" defaultRowHeight="12"/>
  <cols>
    <col min="1" max="1" width="4.7109375" style="376" customWidth="1"/>
    <col min="2" max="2" width="21.7109375" style="376" customWidth="1"/>
    <col min="3" max="3" width="23.28515625" style="376" customWidth="1"/>
    <col min="4" max="4" width="21.7109375" style="376" hidden="1" customWidth="1"/>
    <col min="5" max="5" width="21.7109375" style="376" customWidth="1"/>
    <col min="6" max="8" width="6.7109375" style="376" customWidth="1"/>
    <col min="9" max="9" width="6.7109375" style="381" customWidth="1"/>
    <col min="10" max="10" width="25.14062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1" width="16.7109375" style="376" customWidth="1"/>
    <col min="22" max="22" width="16.7109375" style="382" customWidth="1"/>
    <col min="23" max="23" width="16.7109375" style="382" hidden="1" customWidth="1"/>
    <col min="24" max="24" width="95.7109375" style="376" hidden="1" customWidth="1"/>
    <col min="25" max="25" width="16.7109375" style="382" customWidth="1"/>
    <col min="26" max="26" width="95.710937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293</v>
      </c>
      <c r="G4" s="386"/>
      <c r="H4" s="386"/>
      <c r="I4" s="386"/>
      <c r="J4" s="386"/>
      <c r="K4" s="386"/>
      <c r="L4" s="386"/>
      <c r="M4" s="386"/>
      <c r="N4" s="386"/>
      <c r="O4" s="386"/>
      <c r="P4" s="386"/>
      <c r="Q4" s="386"/>
      <c r="R4" s="385" t="s">
        <v>26</v>
      </c>
      <c r="S4" s="385"/>
      <c r="T4" s="386">
        <v>2018</v>
      </c>
      <c r="U4" s="386"/>
      <c r="V4" s="386"/>
      <c r="W4" s="387"/>
      <c r="Y4" s="387"/>
    </row>
    <row r="5" spans="1:26" s="384" customFormat="1" ht="24" customHeight="1">
      <c r="A5" s="383"/>
      <c r="D5" s="385" t="s">
        <v>1</v>
      </c>
      <c r="E5" s="385"/>
      <c r="F5" s="388"/>
      <c r="G5" s="388"/>
      <c r="H5" s="388"/>
      <c r="I5" s="388"/>
      <c r="J5" s="388"/>
      <c r="K5" s="388"/>
      <c r="L5" s="388"/>
      <c r="M5" s="388"/>
      <c r="N5" s="388"/>
      <c r="O5" s="388"/>
      <c r="P5" s="388"/>
      <c r="Q5" s="388"/>
      <c r="R5" s="388"/>
      <c r="S5" s="388"/>
      <c r="T5" s="388"/>
      <c r="U5" s="388"/>
      <c r="V5" s="388"/>
      <c r="W5" s="389"/>
      <c r="Y5" s="389"/>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4" t="s">
        <v>4</v>
      </c>
      <c r="E7" s="394" t="s">
        <v>5</v>
      </c>
      <c r="F7" s="395" t="s">
        <v>29</v>
      </c>
      <c r="G7" s="394" t="s">
        <v>279</v>
      </c>
      <c r="H7" s="394"/>
      <c r="I7" s="396" t="s">
        <v>25</v>
      </c>
      <c r="J7" s="397" t="s">
        <v>12</v>
      </c>
      <c r="K7" s="398" t="s">
        <v>36</v>
      </c>
      <c r="L7" s="399"/>
      <c r="M7" s="400" t="s">
        <v>237</v>
      </c>
      <c r="N7" s="394" t="s">
        <v>280</v>
      </c>
      <c r="O7" s="394"/>
      <c r="P7" s="396" t="s">
        <v>25</v>
      </c>
      <c r="Q7" s="395" t="s">
        <v>11</v>
      </c>
      <c r="R7" s="394" t="s">
        <v>8</v>
      </c>
      <c r="S7" s="401" t="s">
        <v>18</v>
      </c>
      <c r="T7" s="394" t="s">
        <v>9</v>
      </c>
      <c r="U7" s="397" t="s">
        <v>281</v>
      </c>
      <c r="V7" s="394" t="s">
        <v>10</v>
      </c>
      <c r="W7" s="454" t="s">
        <v>617</v>
      </c>
      <c r="X7" s="455"/>
      <c r="Y7" s="454" t="s">
        <v>697</v>
      </c>
      <c r="Z7" s="455"/>
    </row>
    <row r="8" spans="1:26" s="404" customFormat="1" ht="73.5" customHeight="1">
      <c r="A8" s="393"/>
      <c r="B8" s="394"/>
      <c r="C8" s="394"/>
      <c r="D8" s="394"/>
      <c r="E8" s="394"/>
      <c r="F8" s="395"/>
      <c r="G8" s="405" t="s">
        <v>6</v>
      </c>
      <c r="H8" s="406" t="s">
        <v>7</v>
      </c>
      <c r="I8" s="407"/>
      <c r="J8" s="408"/>
      <c r="K8" s="409" t="s">
        <v>301</v>
      </c>
      <c r="L8" s="410" t="s">
        <v>302</v>
      </c>
      <c r="M8" s="411"/>
      <c r="N8" s="412" t="s">
        <v>6</v>
      </c>
      <c r="O8" s="413" t="s">
        <v>7</v>
      </c>
      <c r="P8" s="407"/>
      <c r="Q8" s="395"/>
      <c r="R8" s="394"/>
      <c r="S8" s="401"/>
      <c r="T8" s="394"/>
      <c r="U8" s="408"/>
      <c r="V8" s="394"/>
      <c r="W8" s="447" t="s">
        <v>655</v>
      </c>
      <c r="X8" s="447" t="s">
        <v>230</v>
      </c>
      <c r="Y8" s="447" t="s">
        <v>655</v>
      </c>
      <c r="Z8" s="447" t="s">
        <v>230</v>
      </c>
    </row>
    <row r="9" spans="1:26" s="384" customFormat="1" ht="180">
      <c r="A9" s="472">
        <v>1</v>
      </c>
      <c r="B9" s="416" t="s">
        <v>376</v>
      </c>
      <c r="C9" s="417" t="s">
        <v>377</v>
      </c>
      <c r="D9" s="416"/>
      <c r="E9" s="416" t="s">
        <v>73</v>
      </c>
      <c r="F9" s="418" t="s">
        <v>28</v>
      </c>
      <c r="G9" s="416">
        <v>3</v>
      </c>
      <c r="H9" s="416">
        <v>5</v>
      </c>
      <c r="I9" s="419" t="str">
        <f>INDEX(Listas!$L$4:$P$8,G9,H9)</f>
        <v>EXTREMA</v>
      </c>
      <c r="J9" s="420" t="s">
        <v>378</v>
      </c>
      <c r="K9" s="421" t="s">
        <v>300</v>
      </c>
      <c r="L9" s="453" t="str">
        <f>IF('Evaluación de Controles'!F12="X","Probabilidad",IF('Evaluación de Controles'!H12="X","Impacto",))</f>
        <v>Probabilidad</v>
      </c>
      <c r="M9" s="422">
        <f>+'Evaluación de Controles'!X12</f>
        <v>70</v>
      </c>
      <c r="N9" s="416">
        <f>IF('Evaluación de Controles'!F12="X",IF(M9&gt;75,IF(G9&gt;2,G9-2,IF(G9&gt;1,G9-1,G9)),IF(M9&gt;50,IF(G9&gt;1,G9-1,G9),G9)),G9)</f>
        <v>2</v>
      </c>
      <c r="O9" s="416">
        <f>IF('Evaluación de Controles'!H12="X",IF(M9&gt;75,IF(H9&gt;2,H9-2,IF(H9&gt;1,H9-1,H9)),IF(M9&gt;50,IF(H9&gt;1,H9-1,H9),H9)),H9)</f>
        <v>5</v>
      </c>
      <c r="P9" s="419" t="str">
        <f>INDEX(Listas!$L$4:$P$8,N9,O9)</f>
        <v>EXTREMA</v>
      </c>
      <c r="Q9" s="473" t="s">
        <v>265</v>
      </c>
      <c r="R9" s="422" t="s">
        <v>379</v>
      </c>
      <c r="S9" s="418" t="s">
        <v>19</v>
      </c>
      <c r="T9" s="416" t="s">
        <v>380</v>
      </c>
      <c r="U9" s="416" t="s">
        <v>381</v>
      </c>
      <c r="V9" s="416" t="s">
        <v>382</v>
      </c>
      <c r="W9" s="444">
        <v>1</v>
      </c>
      <c r="X9" s="469" t="s">
        <v>661</v>
      </c>
      <c r="Y9" s="444">
        <f>1/1</f>
        <v>1</v>
      </c>
      <c r="Z9" s="469" t="s">
        <v>704</v>
      </c>
    </row>
    <row r="10" spans="1:26" s="384" customFormat="1" ht="173.25" customHeight="1">
      <c r="A10" s="472">
        <v>2</v>
      </c>
      <c r="B10" s="416" t="s">
        <v>383</v>
      </c>
      <c r="C10" s="417" t="s">
        <v>384</v>
      </c>
      <c r="D10" s="416"/>
      <c r="E10" s="416" t="s">
        <v>232</v>
      </c>
      <c r="F10" s="418" t="s">
        <v>33</v>
      </c>
      <c r="G10" s="416">
        <v>3</v>
      </c>
      <c r="H10" s="416">
        <v>5</v>
      </c>
      <c r="I10" s="419" t="str">
        <f>INDEX(Listas!$L$4:$P$8,G10,H10)</f>
        <v>EXTREMA</v>
      </c>
      <c r="J10" s="420" t="s">
        <v>385</v>
      </c>
      <c r="K10" s="421" t="s">
        <v>300</v>
      </c>
      <c r="L10" s="453" t="str">
        <f>IF('Evaluación de Controles'!F13="X","Probabilidad",IF('Evaluación de Controles'!H13="X","Impacto",))</f>
        <v>Probabilidad</v>
      </c>
      <c r="M10" s="422">
        <f>+'Evaluación de Controles'!X13</f>
        <v>85</v>
      </c>
      <c r="N10" s="416">
        <f>IF('Evaluación de Controles'!F13="X",IF(M10&gt;75,IF(G10&gt;2,G10-2,IF(G10&gt;1,G10-1,G10)),IF(M10&gt;50,IF(G10&gt;1,G10-1,G10),G10)),G10)</f>
        <v>1</v>
      </c>
      <c r="O10" s="416">
        <f>IF('Evaluación de Controles'!H13="X",IF(M10&gt;75,IF(H10&gt;2,H10-2,IF(H10&gt;1,H10-1,H10)),IF(M10&gt;50,IF(H10&gt;1,H10-1,H10),H10)),H10)</f>
        <v>5</v>
      </c>
      <c r="P10" s="419" t="str">
        <f>INDEX(Listas!$L$4:$P$8,N10,O10)</f>
        <v>ALTA</v>
      </c>
      <c r="Q10" s="473" t="s">
        <v>265</v>
      </c>
      <c r="R10" s="422" t="s">
        <v>386</v>
      </c>
      <c r="S10" s="418" t="s">
        <v>387</v>
      </c>
      <c r="T10" s="416" t="s">
        <v>380</v>
      </c>
      <c r="U10" s="416" t="s">
        <v>388</v>
      </c>
      <c r="V10" s="416" t="s">
        <v>75</v>
      </c>
      <c r="W10" s="444" t="s">
        <v>662</v>
      </c>
      <c r="X10" s="469" t="s">
        <v>663</v>
      </c>
      <c r="Y10" s="444" t="s">
        <v>662</v>
      </c>
      <c r="Z10" s="469" t="s">
        <v>705</v>
      </c>
    </row>
    <row r="11" spans="1:26" s="384" customFormat="1" ht="332.25" customHeight="1">
      <c r="A11" s="472">
        <v>3</v>
      </c>
      <c r="B11" s="416" t="s">
        <v>389</v>
      </c>
      <c r="C11" s="417" t="s">
        <v>390</v>
      </c>
      <c r="D11" s="416"/>
      <c r="E11" s="416" t="s">
        <v>74</v>
      </c>
      <c r="F11" s="418" t="s">
        <v>16</v>
      </c>
      <c r="G11" s="416">
        <v>1</v>
      </c>
      <c r="H11" s="416">
        <v>5</v>
      </c>
      <c r="I11" s="419" t="str">
        <f>INDEX(Listas!$L$4:$P$8,G11,H11)</f>
        <v>ALTA</v>
      </c>
      <c r="J11" s="420" t="s">
        <v>391</v>
      </c>
      <c r="K11" s="421" t="s">
        <v>300</v>
      </c>
      <c r="L11" s="453" t="str">
        <f>IF('Evaluación de Controles'!F14="X","Probabilidad",IF('Evaluación de Controles'!H14="X","Impacto",))</f>
        <v>Probabilidad</v>
      </c>
      <c r="M11" s="422">
        <f>+'Evaluación de Controles'!X14</f>
        <v>70</v>
      </c>
      <c r="N11" s="416">
        <f>IF('Evaluación de Controles'!F14="X",IF(M11&gt;75,IF(G11&gt;2,G11-2,IF(G11&gt;1,G11-1,G11)),IF(M11&gt;50,IF(G11&gt;1,G11-1,G11),G11)),G11)</f>
        <v>1</v>
      </c>
      <c r="O11" s="416">
        <f>IF('Evaluación de Controles'!H14="X",IF(M11&gt;75,IF(H11&gt;2,H11-2,IF(H11&gt;1,H11-1,H11)),IF(M11&gt;50,IF(H11&gt;1,H11-1,H11),H11)),H11)</f>
        <v>5</v>
      </c>
      <c r="P11" s="419" t="str">
        <f>INDEX(Listas!$L$4:$P$8,N11,O11)</f>
        <v>ALTA</v>
      </c>
      <c r="Q11" s="474" t="s">
        <v>265</v>
      </c>
      <c r="R11" s="422" t="s">
        <v>392</v>
      </c>
      <c r="S11" s="418" t="s">
        <v>338</v>
      </c>
      <c r="T11" s="416" t="s">
        <v>380</v>
      </c>
      <c r="U11" s="416" t="s">
        <v>393</v>
      </c>
      <c r="V11" s="416" t="s">
        <v>394</v>
      </c>
      <c r="W11" s="444">
        <v>1</v>
      </c>
      <c r="X11" s="469" t="s">
        <v>664</v>
      </c>
      <c r="Y11" s="444">
        <f>1/1</f>
        <v>1</v>
      </c>
      <c r="Z11" s="469" t="s">
        <v>706</v>
      </c>
    </row>
    <row r="12" spans="1:26" s="384" customFormat="1" ht="175.5" customHeight="1">
      <c r="A12" s="472">
        <v>4</v>
      </c>
      <c r="B12" s="422" t="s">
        <v>395</v>
      </c>
      <c r="C12" s="427" t="s">
        <v>396</v>
      </c>
      <c r="D12" s="422"/>
      <c r="E12" s="422" t="s">
        <v>397</v>
      </c>
      <c r="F12" s="418" t="s">
        <v>28</v>
      </c>
      <c r="G12" s="416">
        <v>3</v>
      </c>
      <c r="H12" s="416">
        <v>4</v>
      </c>
      <c r="I12" s="419" t="str">
        <f>INDEX(Listas!$L$4:$P$8,G12,H12)</f>
        <v>EXTREMA</v>
      </c>
      <c r="J12" s="420" t="s">
        <v>398</v>
      </c>
      <c r="K12" s="421" t="s">
        <v>300</v>
      </c>
      <c r="L12" s="453" t="str">
        <f>IF('Evaluación de Controles'!F15="X","Probabilidad",IF('Evaluación de Controles'!H15="X","Impacto",))</f>
        <v>Probabilidad</v>
      </c>
      <c r="M12" s="422">
        <f>+'Evaluación de Controles'!X15</f>
        <v>70</v>
      </c>
      <c r="N12" s="416">
        <f>IF('Evaluación de Controles'!F15="X",IF(M12&gt;75,IF(G12&gt;2,G12-2,IF(G12&gt;1,G12-1,G12)),IF(M12&gt;50,IF(G12&gt;1,G12-1,G12),G12)),G12)</f>
        <v>2</v>
      </c>
      <c r="O12" s="416">
        <f>IF('Evaluación de Controles'!H15="X",IF(M12&gt;75,IF(H12&gt;2,H12-2,IF(H12&gt;1,H12-1,H12)),IF(M12&gt;50,IF(H12&gt;1,H12-1,H12),H12)),H12)</f>
        <v>4</v>
      </c>
      <c r="P12" s="419" t="str">
        <f>INDEX(Listas!$L$4:$P$8,N12,O12)</f>
        <v>ALTA</v>
      </c>
      <c r="Q12" s="474" t="s">
        <v>265</v>
      </c>
      <c r="R12" s="422" t="s">
        <v>399</v>
      </c>
      <c r="S12" s="418" t="s">
        <v>338</v>
      </c>
      <c r="T12" s="416" t="s">
        <v>400</v>
      </c>
      <c r="U12" s="416" t="s">
        <v>401</v>
      </c>
      <c r="V12" s="416" t="s">
        <v>402</v>
      </c>
      <c r="W12" s="444">
        <v>1</v>
      </c>
      <c r="X12" s="469" t="s">
        <v>665</v>
      </c>
      <c r="Y12" s="444">
        <f>2/2</f>
        <v>1</v>
      </c>
      <c r="Z12" s="469" t="s">
        <v>707</v>
      </c>
    </row>
    <row r="13" spans="1:26" s="384" customFormat="1" ht="118.5" customHeight="1">
      <c r="A13" s="472">
        <v>5</v>
      </c>
      <c r="B13" s="422" t="s">
        <v>403</v>
      </c>
      <c r="C13" s="427" t="s">
        <v>404</v>
      </c>
      <c r="D13" s="422"/>
      <c r="E13" s="422" t="s">
        <v>405</v>
      </c>
      <c r="F13" s="418" t="s">
        <v>33</v>
      </c>
      <c r="G13" s="416">
        <v>2</v>
      </c>
      <c r="H13" s="416">
        <v>4</v>
      </c>
      <c r="I13" s="419" t="str">
        <f>INDEX(Listas!$L$4:$P$8,G13,H13)</f>
        <v>ALTA</v>
      </c>
      <c r="J13" s="420" t="s">
        <v>406</v>
      </c>
      <c r="K13" s="421" t="s">
        <v>300</v>
      </c>
      <c r="L13" s="453" t="str">
        <f>IF('Evaluación de Controles'!F16="X","Probabilidad",IF('Evaluación de Controles'!H16="X","Impacto",))</f>
        <v>Probabilidad</v>
      </c>
      <c r="M13" s="422">
        <f>+'Evaluación de Controles'!X16</f>
        <v>15</v>
      </c>
      <c r="N13" s="416">
        <f>IF('Evaluación de Controles'!F16="X",IF(M13&gt;75,IF(G13&gt;2,G13-2,IF(G13&gt;1,G13-1,G13)),IF(M13&gt;50,IF(G13&gt;1,G13-1,G13),G13)),G13)</f>
        <v>2</v>
      </c>
      <c r="O13" s="416">
        <f>IF('Evaluación de Controles'!H16="X",IF(M13&gt;75,IF(H13&gt;2,H13-2,IF(H13&gt;1,H13-1,H13)),IF(M13&gt;50,IF(H13&gt;1,H13-1,H13),H13)),H13)</f>
        <v>4</v>
      </c>
      <c r="P13" s="419" t="str">
        <f>INDEX(Listas!$L$4:$P$8,N13,O13)</f>
        <v>ALTA</v>
      </c>
      <c r="Q13" s="473" t="s">
        <v>265</v>
      </c>
      <c r="R13" s="422" t="s">
        <v>407</v>
      </c>
      <c r="S13" s="418" t="s">
        <v>338</v>
      </c>
      <c r="T13" s="416" t="s">
        <v>400</v>
      </c>
      <c r="U13" s="416" t="s">
        <v>408</v>
      </c>
      <c r="V13" s="416" t="s">
        <v>409</v>
      </c>
      <c r="W13" s="444" t="s">
        <v>662</v>
      </c>
      <c r="X13" s="469" t="s">
        <v>666</v>
      </c>
      <c r="Y13" s="444">
        <f>1/1</f>
        <v>1</v>
      </c>
      <c r="Z13" s="469" t="s">
        <v>708</v>
      </c>
    </row>
    <row r="14" spans="1:26" ht="15">
      <c r="B14" s="429"/>
      <c r="C14" s="430"/>
      <c r="D14" s="431"/>
      <c r="E14" s="432"/>
      <c r="F14" s="432"/>
      <c r="G14" s="432"/>
      <c r="H14" s="432"/>
      <c r="I14" s="433"/>
      <c r="J14" s="434"/>
      <c r="K14" s="434"/>
      <c r="L14" s="432"/>
      <c r="M14" s="435"/>
    </row>
    <row r="15" spans="1:26">
      <c r="B15" s="436"/>
      <c r="C15" s="436"/>
      <c r="D15" s="436"/>
      <c r="E15" s="436"/>
      <c r="F15" s="436"/>
      <c r="G15" s="437" t="s">
        <v>117</v>
      </c>
      <c r="H15" s="437"/>
      <c r="I15" s="438">
        <f>COUNTIF(I9:I13,"BAJA")</f>
        <v>0</v>
      </c>
      <c r="J15" s="434"/>
      <c r="K15" s="434"/>
      <c r="L15" s="432"/>
      <c r="M15" s="435"/>
      <c r="N15" s="437" t="s">
        <v>117</v>
      </c>
      <c r="O15" s="437"/>
      <c r="P15" s="438">
        <f>COUNTIF(P9:P13,"BAJA")</f>
        <v>0</v>
      </c>
    </row>
    <row r="16" spans="1:26" ht="12" customHeight="1">
      <c r="B16" s="439"/>
      <c r="C16" s="439"/>
      <c r="D16" s="439"/>
      <c r="E16" s="439"/>
      <c r="F16" s="475"/>
      <c r="G16" s="476" t="s">
        <v>119</v>
      </c>
      <c r="H16" s="477"/>
      <c r="I16" s="438">
        <f>COUNTIF(I9:I13,"MODERADA")</f>
        <v>0</v>
      </c>
      <c r="J16" s="434"/>
      <c r="K16" s="434"/>
      <c r="L16" s="432"/>
      <c r="M16" s="436"/>
      <c r="N16" s="476" t="s">
        <v>119</v>
      </c>
      <c r="O16" s="477"/>
      <c r="P16" s="438">
        <f>COUNTIF(P9:P13,"MODERADA")</f>
        <v>0</v>
      </c>
    </row>
    <row r="17" spans="2:25">
      <c r="B17" s="440"/>
      <c r="D17" s="432"/>
      <c r="E17" s="440"/>
      <c r="F17" s="432"/>
      <c r="G17" s="476" t="s">
        <v>118</v>
      </c>
      <c r="H17" s="477"/>
      <c r="I17" s="438">
        <f>COUNTIF(I9:I13,"ALTA")</f>
        <v>2</v>
      </c>
      <c r="J17" s="434"/>
      <c r="K17" s="434"/>
      <c r="L17" s="432"/>
      <c r="M17" s="432"/>
      <c r="N17" s="476" t="s">
        <v>118</v>
      </c>
      <c r="O17" s="477"/>
      <c r="P17" s="438">
        <f>COUNTIF(P9:P13,"ALTA")</f>
        <v>4</v>
      </c>
      <c r="Q17" s="376"/>
      <c r="V17" s="376"/>
      <c r="W17" s="376"/>
      <c r="Y17" s="376"/>
    </row>
    <row r="18" spans="2:25" ht="15.75">
      <c r="B18" s="441" t="s">
        <v>370</v>
      </c>
      <c r="D18" s="432"/>
      <c r="E18" s="442" t="s">
        <v>371</v>
      </c>
      <c r="F18" s="432"/>
      <c r="G18" s="476" t="s">
        <v>120</v>
      </c>
      <c r="H18" s="477"/>
      <c r="I18" s="438">
        <f>COUNTIF(I9:I13,"EXTREMA")</f>
        <v>3</v>
      </c>
      <c r="J18" s="434"/>
      <c r="K18" s="434"/>
      <c r="L18" s="432"/>
      <c r="M18" s="432"/>
      <c r="N18" s="476" t="s">
        <v>120</v>
      </c>
      <c r="O18" s="477"/>
      <c r="P18" s="438">
        <f>COUNTIF(P9:P13,"EXTREMA")</f>
        <v>1</v>
      </c>
      <c r="Q18" s="376"/>
      <c r="V18" s="376"/>
      <c r="W18" s="376"/>
      <c r="Y18" s="376"/>
    </row>
    <row r="19" spans="2:25">
      <c r="D19" s="432"/>
      <c r="E19" s="432"/>
      <c r="G19" s="432"/>
      <c r="H19" s="432"/>
      <c r="I19" s="433"/>
      <c r="J19" s="434"/>
      <c r="K19" s="434"/>
      <c r="L19" s="432"/>
      <c r="M19" s="432" t="s">
        <v>22</v>
      </c>
      <c r="P19" s="376"/>
      <c r="Q19" s="376"/>
      <c r="V19" s="376"/>
      <c r="W19" s="376"/>
      <c r="Y19" s="376"/>
    </row>
    <row r="20" spans="2:25">
      <c r="D20" s="432"/>
      <c r="I20" s="376"/>
      <c r="J20" s="376"/>
      <c r="K20" s="376"/>
      <c r="P20" s="376"/>
      <c r="Q20" s="376"/>
      <c r="V20" s="376"/>
      <c r="W20" s="376"/>
      <c r="Y20" s="376"/>
    </row>
    <row r="21" spans="2:25">
      <c r="D21" s="432"/>
      <c r="I21" s="376"/>
      <c r="J21" s="376"/>
      <c r="K21" s="376"/>
      <c r="P21" s="376"/>
      <c r="Q21" s="376"/>
      <c r="V21" s="376"/>
      <c r="W21" s="376"/>
      <c r="Y21" s="376"/>
    </row>
    <row r="22" spans="2:25">
      <c r="D22" s="432"/>
      <c r="I22" s="376"/>
      <c r="J22" s="376"/>
      <c r="K22" s="376"/>
      <c r="P22" s="376"/>
      <c r="Q22" s="376"/>
      <c r="V22" s="376"/>
      <c r="W22" s="376"/>
      <c r="Y22" s="376"/>
    </row>
    <row r="23" spans="2:25">
      <c r="D23" s="432"/>
      <c r="I23" s="376"/>
      <c r="J23" s="376"/>
      <c r="K23" s="376"/>
      <c r="P23" s="376"/>
      <c r="Q23" s="376"/>
      <c r="V23" s="376"/>
      <c r="W23" s="376"/>
      <c r="Y23" s="376"/>
    </row>
    <row r="24" spans="2:25">
      <c r="D24" s="432"/>
      <c r="I24" s="376"/>
      <c r="J24" s="376"/>
      <c r="K24" s="376"/>
      <c r="P24" s="376"/>
      <c r="Q24" s="376"/>
      <c r="V24" s="376"/>
      <c r="W24" s="376"/>
      <c r="Y24" s="376"/>
    </row>
    <row r="25" spans="2:25">
      <c r="D25" s="432"/>
      <c r="I25" s="376"/>
      <c r="J25" s="376"/>
      <c r="K25" s="376"/>
      <c r="P25" s="376"/>
      <c r="Q25" s="376"/>
      <c r="V25" s="376"/>
      <c r="W25" s="376"/>
      <c r="Y25" s="376"/>
    </row>
    <row r="26" spans="2:25">
      <c r="D26" s="432"/>
      <c r="I26" s="376"/>
      <c r="J26" s="376"/>
      <c r="K26" s="376"/>
      <c r="P26" s="376"/>
      <c r="Q26" s="376"/>
      <c r="V26" s="376"/>
      <c r="W26" s="376"/>
      <c r="Y26" s="376"/>
    </row>
    <row r="27" spans="2:25">
      <c r="D27" s="432"/>
      <c r="I27" s="376"/>
      <c r="J27" s="376"/>
      <c r="K27" s="376"/>
      <c r="P27" s="376"/>
      <c r="Q27" s="376"/>
      <c r="V27" s="376"/>
      <c r="W27" s="376"/>
      <c r="Y27" s="376"/>
    </row>
  </sheetData>
  <sheetProtection password="A4A3" sheet="1" objects="1" scenarios="1"/>
  <customSheetViews>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5"/>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6"/>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7"/>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8"/>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1"/>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2"/>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7">
    <mergeCell ref="Y7:Z7"/>
    <mergeCell ref="D1:V1"/>
    <mergeCell ref="D2:V2"/>
    <mergeCell ref="D4:E4"/>
    <mergeCell ref="F4:Q4"/>
    <mergeCell ref="R4:S4"/>
    <mergeCell ref="T4:V4"/>
    <mergeCell ref="W7:X7"/>
    <mergeCell ref="D5:E5"/>
    <mergeCell ref="F5:V5"/>
    <mergeCell ref="G7:H7"/>
    <mergeCell ref="I7:I8"/>
    <mergeCell ref="J7:J8"/>
    <mergeCell ref="S7:S8"/>
    <mergeCell ref="T7:T8"/>
    <mergeCell ref="V7:V8"/>
    <mergeCell ref="R7:R8"/>
    <mergeCell ref="U7:U8"/>
    <mergeCell ref="G16:H16"/>
    <mergeCell ref="B16:F16"/>
    <mergeCell ref="G17:H17"/>
    <mergeCell ref="K7:L7"/>
    <mergeCell ref="M7:M8"/>
    <mergeCell ref="N7:O7"/>
    <mergeCell ref="P7:P8"/>
    <mergeCell ref="Q7:Q8"/>
    <mergeCell ref="B7:B8"/>
    <mergeCell ref="C7:C8"/>
    <mergeCell ref="D7:D8"/>
    <mergeCell ref="E7:E8"/>
    <mergeCell ref="F7:F8"/>
    <mergeCell ref="G18:H18"/>
    <mergeCell ref="N15:O15"/>
    <mergeCell ref="N16:O16"/>
    <mergeCell ref="N17:O17"/>
    <mergeCell ref="N18:O18"/>
    <mergeCell ref="G15:H15"/>
  </mergeCells>
  <conditionalFormatting sqref="I3 P3 I6 P6 I14:I1048576 P14:P1048576">
    <cfRule type="cellIs" dxfId="538" priority="47" operator="equal">
      <formula>"BAJA"</formula>
    </cfRule>
  </conditionalFormatting>
  <conditionalFormatting sqref="I3 P3 I6 P6 I14:I1048576 P14:P1048576">
    <cfRule type="cellIs" dxfId="537" priority="44" operator="equal">
      <formula>"EXTREMA"</formula>
    </cfRule>
    <cfRule type="cellIs" dxfId="536" priority="45" operator="equal">
      <formula>"ALTA"</formula>
    </cfRule>
    <cfRule type="cellIs" dxfId="535" priority="46" operator="equal">
      <formula>"MODERADA"</formula>
    </cfRule>
  </conditionalFormatting>
  <conditionalFormatting sqref="F3:G3 N3:O3 F6:G6 G9:H13 F14:G1048576 N6:O6 N14:O1048576">
    <cfRule type="colorScale" priority="43">
      <colorScale>
        <cfvo type="num" val="1"/>
        <cfvo type="num" val="3"/>
        <cfvo type="num" val="5"/>
        <color theme="6" tint="-0.499984740745262"/>
        <color rgb="FFFFFF00"/>
        <color rgb="FFC00000"/>
      </colorScale>
    </cfRule>
  </conditionalFormatting>
  <conditionalFormatting sqref="I9:I13">
    <cfRule type="cellIs" dxfId="534" priority="11" operator="equal">
      <formula>"EXTREMA"</formula>
    </cfRule>
    <cfRule type="cellIs" dxfId="533" priority="12" operator="equal">
      <formula>"ALTA"</formula>
    </cfRule>
    <cfRule type="cellIs" dxfId="532" priority="13" operator="equal">
      <formula>"MODERADA"</formula>
    </cfRule>
    <cfRule type="cellIs" dxfId="531" priority="14" operator="equal">
      <formula>"BAJA"</formula>
    </cfRule>
  </conditionalFormatting>
  <conditionalFormatting sqref="P9:P13">
    <cfRule type="cellIs" dxfId="530" priority="7" operator="equal">
      <formula>"EXTREMA"</formula>
    </cfRule>
    <cfRule type="cellIs" dxfId="529" priority="8" operator="equal">
      <formula>"ALTA"</formula>
    </cfRule>
    <cfRule type="cellIs" dxfId="528" priority="9" operator="equal">
      <formula>"MODERADA"</formula>
    </cfRule>
    <cfRule type="cellIs" dxfId="527" priority="10" operator="equal">
      <formula>"BAJA"</formula>
    </cfRule>
  </conditionalFormatting>
  <conditionalFormatting sqref="N9:O13">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526" priority="5" operator="equal">
      <formula>"BAJA"</formula>
    </cfRule>
  </conditionalFormatting>
  <conditionalFormatting sqref="I7:I8 P7:P8">
    <cfRule type="cellIs" dxfId="525" priority="2" operator="equal">
      <formula>"EXTREMA"</formula>
    </cfRule>
    <cfRule type="cellIs" dxfId="524" priority="3" operator="equal">
      <formula>"ALTA"</formula>
    </cfRule>
    <cfRule type="cellIs" dxfId="523" priority="4" operator="equal">
      <formula>"MODERADA"</formula>
    </cfRule>
  </conditionalFormatting>
  <printOptions horizontalCentered="1"/>
  <pageMargins left="0.77" right="0.19685039370078741" top="0.87" bottom="0.49" header="0.31496062992125984" footer="0.23622047244094491"/>
  <pageSetup paperSize="5" scale="9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F9:F13</xm:sqref>
        </x14:dataValidation>
        <x14:dataValidation type="list" showInputMessage="1" showErrorMessage="1">
          <x14:formula1>
            <xm:f>Listas!$C$4:$C$7</xm:f>
          </x14:formula1>
          <xm:sqref>K9:K13</xm:sqref>
        </x14:dataValidation>
      </x14:dataValidations>
    </ext>
  </extLst>
</worksheet>
</file>

<file path=xl/worksheets/sheet4.xml><?xml version="1.0" encoding="utf-8"?>
<worksheet xmlns="http://schemas.openxmlformats.org/spreadsheetml/2006/main" xmlns:r="http://schemas.openxmlformats.org/officeDocument/2006/relationships">
  <sheetPr>
    <tabColor theme="5" tint="-0.249977111117893"/>
    <pageSetUpPr autoPageBreaks="0"/>
  </sheetPr>
  <dimension ref="A1:Z27"/>
  <sheetViews>
    <sheetView topLeftCell="C1" zoomScale="70" zoomScaleNormal="70" workbookViewId="0">
      <selection activeCell="C1" sqref="A1:XFD1048576"/>
    </sheetView>
  </sheetViews>
  <sheetFormatPr baseColWidth="10" defaultColWidth="11.42578125" defaultRowHeight="12"/>
  <cols>
    <col min="1" max="1" width="4.7109375" style="376" customWidth="1"/>
    <col min="2" max="3" width="21.7109375" style="376" customWidth="1"/>
    <col min="4" max="4" width="21.7109375" style="376" hidden="1" customWidth="1"/>
    <col min="5" max="5" width="21.7109375"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1" width="16.7109375" style="376" customWidth="1"/>
    <col min="22" max="22" width="16.7109375" style="382" customWidth="1"/>
    <col min="23" max="23" width="16.7109375" style="382" hidden="1" customWidth="1"/>
    <col min="24" max="24" width="83" style="376" hidden="1" customWidth="1"/>
    <col min="25" max="25" width="16.7109375" style="382" customWidth="1"/>
    <col min="26" max="26" width="83"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152</v>
      </c>
      <c r="G4" s="386"/>
      <c r="H4" s="386"/>
      <c r="I4" s="386"/>
      <c r="J4" s="386"/>
      <c r="K4" s="386"/>
      <c r="L4" s="386"/>
      <c r="M4" s="386"/>
      <c r="N4" s="386"/>
      <c r="O4" s="386"/>
      <c r="P4" s="386"/>
      <c r="Q4" s="386"/>
      <c r="R4" s="385" t="s">
        <v>26</v>
      </c>
      <c r="S4" s="385"/>
      <c r="T4" s="386">
        <v>2018</v>
      </c>
      <c r="U4" s="386"/>
      <c r="V4" s="386"/>
      <c r="W4" s="387"/>
      <c r="Y4" s="387"/>
    </row>
    <row r="5" spans="1:26" s="384" customFormat="1" ht="24" customHeight="1">
      <c r="A5" s="383"/>
      <c r="D5" s="385" t="s">
        <v>1</v>
      </c>
      <c r="E5" s="385"/>
      <c r="F5" s="388"/>
      <c r="G5" s="388"/>
      <c r="H5" s="388"/>
      <c r="I5" s="388"/>
      <c r="J5" s="388"/>
      <c r="K5" s="388"/>
      <c r="L5" s="388"/>
      <c r="M5" s="388"/>
      <c r="N5" s="388"/>
      <c r="O5" s="388"/>
      <c r="P5" s="388"/>
      <c r="Q5" s="388"/>
      <c r="R5" s="388"/>
      <c r="S5" s="388"/>
      <c r="T5" s="388"/>
      <c r="U5" s="388"/>
      <c r="V5" s="388"/>
      <c r="W5" s="389"/>
      <c r="Y5" s="389"/>
    </row>
    <row r="6" spans="1:26" s="384" customFormat="1" ht="15">
      <c r="A6" s="383"/>
      <c r="B6" s="390"/>
      <c r="C6" s="390"/>
      <c r="I6" s="391"/>
      <c r="J6" s="392"/>
      <c r="K6" s="392"/>
      <c r="P6" s="391"/>
      <c r="Q6" s="391"/>
      <c r="V6" s="391"/>
      <c r="W6" s="391"/>
      <c r="Y6" s="391"/>
    </row>
    <row r="7" spans="1:26" s="404" customFormat="1" ht="30" customHeight="1">
      <c r="A7" s="393"/>
      <c r="B7" s="397" t="s">
        <v>2</v>
      </c>
      <c r="C7" s="397" t="s">
        <v>3</v>
      </c>
      <c r="D7" s="397" t="s">
        <v>4</v>
      </c>
      <c r="E7" s="397" t="s">
        <v>5</v>
      </c>
      <c r="F7" s="395" t="s">
        <v>29</v>
      </c>
      <c r="G7" s="394" t="s">
        <v>279</v>
      </c>
      <c r="H7" s="394"/>
      <c r="I7" s="396" t="s">
        <v>25</v>
      </c>
      <c r="J7" s="397" t="s">
        <v>12</v>
      </c>
      <c r="K7" s="398" t="s">
        <v>36</v>
      </c>
      <c r="L7" s="399"/>
      <c r="M7" s="400" t="s">
        <v>237</v>
      </c>
      <c r="N7" s="394" t="s">
        <v>280</v>
      </c>
      <c r="O7" s="394"/>
      <c r="P7" s="396" t="s">
        <v>25</v>
      </c>
      <c r="Q7" s="395" t="s">
        <v>11</v>
      </c>
      <c r="R7" s="394" t="s">
        <v>8</v>
      </c>
      <c r="S7" s="465" t="s">
        <v>18</v>
      </c>
      <c r="T7" s="394" t="s">
        <v>9</v>
      </c>
      <c r="U7" s="397" t="s">
        <v>281</v>
      </c>
      <c r="V7" s="394" t="s">
        <v>10</v>
      </c>
      <c r="W7" s="454" t="s">
        <v>617</v>
      </c>
      <c r="X7" s="455"/>
      <c r="Y7" s="454" t="s">
        <v>697</v>
      </c>
      <c r="Z7" s="455"/>
    </row>
    <row r="8" spans="1:26" s="404" customFormat="1" ht="85.5" customHeight="1">
      <c r="A8" s="393"/>
      <c r="B8" s="408"/>
      <c r="C8" s="408"/>
      <c r="D8" s="408"/>
      <c r="E8" s="408"/>
      <c r="F8" s="395"/>
      <c r="G8" s="405" t="s">
        <v>6</v>
      </c>
      <c r="H8" s="406" t="s">
        <v>7</v>
      </c>
      <c r="I8" s="407"/>
      <c r="J8" s="408"/>
      <c r="K8" s="409" t="s">
        <v>301</v>
      </c>
      <c r="L8" s="410" t="s">
        <v>302</v>
      </c>
      <c r="M8" s="411"/>
      <c r="N8" s="412" t="s">
        <v>6</v>
      </c>
      <c r="O8" s="413" t="s">
        <v>7</v>
      </c>
      <c r="P8" s="407"/>
      <c r="Q8" s="395"/>
      <c r="R8" s="394"/>
      <c r="S8" s="465"/>
      <c r="T8" s="394"/>
      <c r="U8" s="408"/>
      <c r="V8" s="394"/>
      <c r="W8" s="447" t="s">
        <v>655</v>
      </c>
      <c r="X8" s="447" t="s">
        <v>230</v>
      </c>
      <c r="Y8" s="447" t="s">
        <v>655</v>
      </c>
      <c r="Z8" s="447" t="s">
        <v>230</v>
      </c>
    </row>
    <row r="9" spans="1:26" s="384" customFormat="1" ht="321" customHeight="1">
      <c r="A9" s="415">
        <v>1</v>
      </c>
      <c r="B9" s="416" t="s">
        <v>134</v>
      </c>
      <c r="C9" s="417" t="s">
        <v>410</v>
      </c>
      <c r="D9" s="422"/>
      <c r="E9" s="416" t="s">
        <v>411</v>
      </c>
      <c r="F9" s="466" t="s">
        <v>16</v>
      </c>
      <c r="G9" s="416">
        <v>3</v>
      </c>
      <c r="H9" s="416">
        <v>4</v>
      </c>
      <c r="I9" s="419" t="str">
        <f>INDEX(Listas!$L$4:$P$8,G9,H9)</f>
        <v>EXTREMA</v>
      </c>
      <c r="J9" s="420" t="s">
        <v>416</v>
      </c>
      <c r="K9" s="466" t="s">
        <v>300</v>
      </c>
      <c r="L9" s="467" t="str">
        <f>IF('Evaluación de Controles'!F17="X","Probabilidad",IF('Evaluación de Controles'!H17="X","Impacto",))</f>
        <v>Probabilidad</v>
      </c>
      <c r="M9" s="416">
        <f>+'Evaluación de Controles'!X17</f>
        <v>85</v>
      </c>
      <c r="N9" s="416">
        <f>IF('Evaluación de Controles'!F17="X",IF(M9&gt;75,IF(G9&gt;2,G9-2,IF(G9&gt;1,G9-1,G9)),IF(M9&gt;50,IF(G9&gt;1,G9-1,G9),G9)),G9)</f>
        <v>1</v>
      </c>
      <c r="O9" s="416">
        <f>IF('Evaluación de Controles'!H17="X",IF(M9&gt;75,IF(H9&gt;2,H9-2,IF(H9&gt;1,H9-1,H9)),IF(M9&gt;50,IF(H9&gt;1,H9-1,H9),H9)),H9)</f>
        <v>4</v>
      </c>
      <c r="P9" s="419" t="str">
        <f>INDEX(Listas!$L$4:$P$8,N9,O9)</f>
        <v>ALTA</v>
      </c>
      <c r="Q9" s="468" t="s">
        <v>343</v>
      </c>
      <c r="R9" s="422" t="s">
        <v>418</v>
      </c>
      <c r="S9" s="466" t="s">
        <v>338</v>
      </c>
      <c r="T9" s="416" t="s">
        <v>419</v>
      </c>
      <c r="U9" s="416" t="s">
        <v>420</v>
      </c>
      <c r="V9" s="416" t="s">
        <v>421</v>
      </c>
      <c r="W9" s="444">
        <v>1</v>
      </c>
      <c r="X9" s="469" t="s">
        <v>667</v>
      </c>
      <c r="Y9" s="444">
        <f>99/99</f>
        <v>1</v>
      </c>
      <c r="Z9" s="469" t="s">
        <v>709</v>
      </c>
    </row>
    <row r="10" spans="1:26" s="384" customFormat="1" ht="229.5" customHeight="1">
      <c r="A10" s="415">
        <v>2</v>
      </c>
      <c r="B10" s="416" t="s">
        <v>96</v>
      </c>
      <c r="C10" s="417" t="s">
        <v>412</v>
      </c>
      <c r="D10" s="422"/>
      <c r="E10" s="416" t="s">
        <v>83</v>
      </c>
      <c r="F10" s="466" t="s">
        <v>28</v>
      </c>
      <c r="G10" s="416">
        <v>3</v>
      </c>
      <c r="H10" s="416">
        <v>3</v>
      </c>
      <c r="I10" s="419" t="str">
        <f>INDEX(Listas!$L$4:$P$8,G10,H10)</f>
        <v>ALTA</v>
      </c>
      <c r="J10" s="420" t="s">
        <v>417</v>
      </c>
      <c r="K10" s="466" t="s">
        <v>300</v>
      </c>
      <c r="L10" s="467" t="str">
        <f>IF('Evaluación de Controles'!F18="X","Probabilidad",IF('Evaluación de Controles'!H18="X","Impacto",))</f>
        <v>Probabilidad</v>
      </c>
      <c r="M10" s="416">
        <f>+'Evaluación de Controles'!X18</f>
        <v>70</v>
      </c>
      <c r="N10" s="416">
        <f>IF('Evaluación de Controles'!F18="X",IF(M10&gt;75,IF(G10&gt;2,G10-2,IF(G10&gt;1,G10-1,G10)),IF(M10&gt;50,IF(G10&gt;1,G10-1,G10),G10)),G10)</f>
        <v>2</v>
      </c>
      <c r="O10" s="416">
        <f>IF('Evaluación de Controles'!H18="X",IF(M10&gt;75,IF(H10&gt;2,H10-2,IF(H10&gt;1,H10-1,H10)),IF(M10&gt;50,IF(H10&gt;1,H10-1,H10),H10)),H10)</f>
        <v>3</v>
      </c>
      <c r="P10" s="419" t="str">
        <f>INDEX(Listas!$L$4:$P$8,N10,O10)</f>
        <v>MODERADA</v>
      </c>
      <c r="Q10" s="468" t="s">
        <v>342</v>
      </c>
      <c r="R10" s="422" t="s">
        <v>422</v>
      </c>
      <c r="S10" s="466" t="s">
        <v>338</v>
      </c>
      <c r="T10" s="416" t="s">
        <v>419</v>
      </c>
      <c r="U10" s="416" t="s">
        <v>423</v>
      </c>
      <c r="V10" s="416" t="s">
        <v>424</v>
      </c>
      <c r="W10" s="444">
        <v>1</v>
      </c>
      <c r="X10" s="469" t="s">
        <v>668</v>
      </c>
      <c r="Y10" s="444">
        <f>99/99</f>
        <v>1</v>
      </c>
      <c r="Z10" s="469" t="s">
        <v>710</v>
      </c>
    </row>
    <row r="11" spans="1:26" s="384" customFormat="1" ht="201.75" customHeight="1">
      <c r="A11" s="415">
        <v>3</v>
      </c>
      <c r="B11" s="416" t="s">
        <v>413</v>
      </c>
      <c r="C11" s="417" t="s">
        <v>414</v>
      </c>
      <c r="D11" s="422"/>
      <c r="E11" s="416" t="s">
        <v>415</v>
      </c>
      <c r="F11" s="466" t="s">
        <v>33</v>
      </c>
      <c r="G11" s="416">
        <v>4</v>
      </c>
      <c r="H11" s="416">
        <v>3</v>
      </c>
      <c r="I11" s="419" t="str">
        <f>INDEX(Listas!$L$4:$P$8,G11,H11)</f>
        <v>ALTA</v>
      </c>
      <c r="J11" s="420" t="s">
        <v>283</v>
      </c>
      <c r="K11" s="466" t="s">
        <v>299</v>
      </c>
      <c r="L11" s="467" t="str">
        <f>IF('Evaluación de Controles'!F19="X","Probabilidad",IF('Evaluación de Controles'!H19="X","Impacto",))</f>
        <v>Probabilidad</v>
      </c>
      <c r="M11" s="416">
        <f>+'Evaluación de Controles'!X19</f>
        <v>85</v>
      </c>
      <c r="N11" s="416">
        <f>IF('Evaluación de Controles'!F19="X",IF(M11&gt;75,IF(G11&gt;2,G11-2,IF(G11&gt;1,G11-1,G11)),IF(M11&gt;50,IF(G11&gt;1,G11-1,G11),G11)),G11)</f>
        <v>2</v>
      </c>
      <c r="O11" s="416">
        <f>IF('Evaluación de Controles'!H19="X",IF(M11&gt;75,IF(H11&gt;2,H11-2,IF(H11&gt;1,H11-1,H11)),IF(M11&gt;50,IF(H11&gt;1,H11-1,H11),H11)),H11)</f>
        <v>3</v>
      </c>
      <c r="P11" s="419" t="str">
        <f>INDEX(Listas!$L$4:$P$8,N11,O11)</f>
        <v>MODERADA</v>
      </c>
      <c r="Q11" s="468" t="s">
        <v>342</v>
      </c>
      <c r="R11" s="422" t="s">
        <v>425</v>
      </c>
      <c r="S11" s="466" t="s">
        <v>338</v>
      </c>
      <c r="T11" s="416" t="s">
        <v>426</v>
      </c>
      <c r="U11" s="416" t="s">
        <v>427</v>
      </c>
      <c r="V11" s="416" t="s">
        <v>428</v>
      </c>
      <c r="W11" s="444">
        <v>1</v>
      </c>
      <c r="X11" s="469" t="s">
        <v>669</v>
      </c>
      <c r="Y11" s="444">
        <f>99/99</f>
        <v>1</v>
      </c>
      <c r="Z11" s="469" t="s">
        <v>711</v>
      </c>
    </row>
    <row r="12" spans="1:26" ht="21">
      <c r="D12" s="432"/>
      <c r="H12" s="432"/>
      <c r="I12" s="433"/>
      <c r="P12" s="376"/>
      <c r="Q12" s="376"/>
      <c r="V12" s="376"/>
      <c r="W12" s="470"/>
      <c r="X12" s="471"/>
      <c r="Y12" s="470"/>
      <c r="Z12" s="471"/>
    </row>
    <row r="13" spans="1:26" ht="21">
      <c r="D13" s="432"/>
      <c r="G13" s="437" t="s">
        <v>117</v>
      </c>
      <c r="H13" s="437"/>
      <c r="I13" s="438">
        <f>COUNTIF(I9:I11,"BAJA")</f>
        <v>0</v>
      </c>
      <c r="N13" s="437" t="s">
        <v>117</v>
      </c>
      <c r="O13" s="437"/>
      <c r="P13" s="438">
        <f>COUNTIF(P9:P11,"BAJA")</f>
        <v>0</v>
      </c>
      <c r="Q13" s="376"/>
      <c r="V13" s="376"/>
      <c r="W13" s="470"/>
      <c r="X13" s="471"/>
      <c r="Y13" s="470"/>
      <c r="Z13" s="471"/>
    </row>
    <row r="14" spans="1:26">
      <c r="D14" s="432"/>
      <c r="G14" s="437" t="s">
        <v>119</v>
      </c>
      <c r="H14" s="437"/>
      <c r="I14" s="438">
        <f>COUNTIF(I9:I11,"MODERADA")</f>
        <v>0</v>
      </c>
      <c r="N14" s="437" t="s">
        <v>119</v>
      </c>
      <c r="O14" s="437"/>
      <c r="P14" s="438">
        <f>COUNTIF(P9:P11,"MODERADA")</f>
        <v>2</v>
      </c>
      <c r="Q14" s="376"/>
      <c r="V14" s="376"/>
    </row>
    <row r="15" spans="1:26">
      <c r="B15" s="440"/>
      <c r="D15" s="432"/>
      <c r="E15" s="440"/>
      <c r="G15" s="437" t="s">
        <v>118</v>
      </c>
      <c r="H15" s="437"/>
      <c r="I15" s="438">
        <f>COUNTIF(I9:I11,"ALTA")</f>
        <v>2</v>
      </c>
      <c r="N15" s="437" t="s">
        <v>118</v>
      </c>
      <c r="O15" s="437"/>
      <c r="P15" s="438">
        <f>COUNTIF(P9:P11,"ALTA")</f>
        <v>1</v>
      </c>
      <c r="Q15" s="376"/>
      <c r="V15" s="376"/>
    </row>
    <row r="16" spans="1:26" ht="15.75">
      <c r="B16" s="441" t="s">
        <v>370</v>
      </c>
      <c r="D16" s="432"/>
      <c r="E16" s="442" t="s">
        <v>371</v>
      </c>
      <c r="G16" s="437" t="s">
        <v>120</v>
      </c>
      <c r="H16" s="437"/>
      <c r="I16" s="438">
        <f>COUNTIF(I9:I11,"EXTREMA")</f>
        <v>1</v>
      </c>
      <c r="N16" s="437" t="s">
        <v>120</v>
      </c>
      <c r="O16" s="437"/>
      <c r="P16" s="438">
        <f>COUNTIF(P9:P11,"EXTREMA")</f>
        <v>0</v>
      </c>
      <c r="Q16" s="376"/>
      <c r="V16" s="376"/>
    </row>
    <row r="17" spans="4:25">
      <c r="D17" s="432"/>
      <c r="P17" s="376"/>
      <c r="Q17" s="376"/>
      <c r="V17" s="376"/>
      <c r="W17" s="376"/>
      <c r="Y17" s="376"/>
    </row>
    <row r="18" spans="4:25">
      <c r="W18" s="376"/>
      <c r="Y18" s="376"/>
    </row>
    <row r="19" spans="4:25">
      <c r="W19" s="376"/>
      <c r="Y19" s="376"/>
    </row>
    <row r="20" spans="4:25">
      <c r="W20" s="376"/>
      <c r="Y20" s="376"/>
    </row>
    <row r="21" spans="4:25">
      <c r="W21" s="376"/>
      <c r="Y21" s="376"/>
    </row>
    <row r="22" spans="4:25">
      <c r="W22" s="376"/>
      <c r="Y22" s="376"/>
    </row>
    <row r="23" spans="4:25">
      <c r="W23" s="376"/>
      <c r="Y23" s="376"/>
    </row>
    <row r="24" spans="4:25">
      <c r="W24" s="376"/>
      <c r="Y24" s="376"/>
    </row>
    <row r="25" spans="4:25">
      <c r="W25" s="376"/>
      <c r="Y25" s="376"/>
    </row>
    <row r="26" spans="4:25">
      <c r="W26" s="376"/>
      <c r="Y26" s="376"/>
    </row>
    <row r="27" spans="4:25">
      <c r="W27" s="376"/>
      <c r="Y27" s="376"/>
    </row>
  </sheetData>
  <sheetProtection password="A4A3" sheet="1" objects="1" scenarios="1"/>
  <customSheetViews>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5"/>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6"/>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7"/>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8"/>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11"/>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6">
    <mergeCell ref="Y7:Z7"/>
    <mergeCell ref="B7:B8"/>
    <mergeCell ref="E7:E8"/>
    <mergeCell ref="C7:C8"/>
    <mergeCell ref="G14:H14"/>
    <mergeCell ref="D1:V1"/>
    <mergeCell ref="D2:V2"/>
    <mergeCell ref="D4:E4"/>
    <mergeCell ref="F4:Q4"/>
    <mergeCell ref="R4:S4"/>
    <mergeCell ref="T4:V4"/>
    <mergeCell ref="D5:E5"/>
    <mergeCell ref="F5:V5"/>
    <mergeCell ref="F7:F8"/>
    <mergeCell ref="G7:H7"/>
    <mergeCell ref="I7:I8"/>
    <mergeCell ref="J7:J8"/>
    <mergeCell ref="D7:D8"/>
    <mergeCell ref="U7:U8"/>
    <mergeCell ref="K7:L7"/>
    <mergeCell ref="G15:H15"/>
    <mergeCell ref="R7:R8"/>
    <mergeCell ref="W7:X7"/>
    <mergeCell ref="G16:H16"/>
    <mergeCell ref="N13:O13"/>
    <mergeCell ref="N14:O14"/>
    <mergeCell ref="N15:O15"/>
    <mergeCell ref="N16:O16"/>
    <mergeCell ref="T7:T8"/>
    <mergeCell ref="V7:V8"/>
    <mergeCell ref="S7:S8"/>
    <mergeCell ref="M7:M8"/>
    <mergeCell ref="N7:O7"/>
    <mergeCell ref="P7:P8"/>
    <mergeCell ref="Q7:Q8"/>
    <mergeCell ref="G13:H13"/>
  </mergeCells>
  <conditionalFormatting sqref="I3 P3 I6 P6 I12:I1048576 P12:P1048576">
    <cfRule type="cellIs" dxfId="522" priority="62" operator="equal">
      <formula>"BAJA"</formula>
    </cfRule>
  </conditionalFormatting>
  <conditionalFormatting sqref="I3 P3 I6 P6 I12:I1048576 P12:P1048576">
    <cfRule type="cellIs" dxfId="521" priority="59" operator="equal">
      <formula>"EXTREMA"</formula>
    </cfRule>
    <cfRule type="cellIs" dxfId="520" priority="60" operator="equal">
      <formula>"ALTA"</formula>
    </cfRule>
    <cfRule type="cellIs" dxfId="519" priority="61" operator="equal">
      <formula>"MODERADA"</formula>
    </cfRule>
  </conditionalFormatting>
  <conditionalFormatting sqref="F3:G3 N3:O3 F6:G6 G9:H11 F12:G1048576 N6:O6 N12:O1048576">
    <cfRule type="colorScale" priority="58">
      <colorScale>
        <cfvo type="num" val="1"/>
        <cfvo type="num" val="3"/>
        <cfvo type="num" val="5"/>
        <color theme="6" tint="-0.499984740745262"/>
        <color rgb="FFFFFF00"/>
        <color rgb="FFC00000"/>
      </colorScale>
    </cfRule>
  </conditionalFormatting>
  <conditionalFormatting sqref="I9:I11">
    <cfRule type="cellIs" dxfId="518" priority="11" operator="equal">
      <formula>"EXTREMA"</formula>
    </cfRule>
    <cfRule type="cellIs" dxfId="517" priority="12" operator="equal">
      <formula>"ALTA"</formula>
    </cfRule>
    <cfRule type="cellIs" dxfId="516" priority="13" operator="equal">
      <formula>"MODERADA"</formula>
    </cfRule>
    <cfRule type="cellIs" dxfId="515" priority="14" operator="equal">
      <formula>"BAJA"</formula>
    </cfRule>
  </conditionalFormatting>
  <conditionalFormatting sqref="P9:P11">
    <cfRule type="cellIs" dxfId="514" priority="7" operator="equal">
      <formula>"EXTREMA"</formula>
    </cfRule>
    <cfRule type="cellIs" dxfId="513" priority="8" operator="equal">
      <formula>"ALTA"</formula>
    </cfRule>
    <cfRule type="cellIs" dxfId="512" priority="9" operator="equal">
      <formula>"MODERADA"</formula>
    </cfRule>
    <cfRule type="cellIs" dxfId="511"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510" priority="5" operator="equal">
      <formula>"BAJA"</formula>
    </cfRule>
  </conditionalFormatting>
  <conditionalFormatting sqref="I7:I8 P7:P8">
    <cfRule type="cellIs" dxfId="509" priority="2" operator="equal">
      <formula>"EXTREMA"</formula>
    </cfRule>
    <cfRule type="cellIs" dxfId="508" priority="3" operator="equal">
      <formula>"ALTA"</formula>
    </cfRule>
    <cfRule type="cellIs" dxfId="507" priority="4" operator="equal">
      <formula>"MODERADA"</formula>
    </cfRule>
  </conditionalFormatting>
  <printOptions horizontalCentered="1"/>
  <pageMargins left="1.1023622047244095" right="0.15748031496062992" top="0.47244094488188981" bottom="0.35433070866141736" header="0.31496062992125984" footer="0.19685039370078741"/>
  <pageSetup paperSize="5" scale="92" fitToWidth="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5.xml><?xml version="1.0" encoding="utf-8"?>
<worksheet xmlns="http://schemas.openxmlformats.org/spreadsheetml/2006/main" xmlns:r="http://schemas.openxmlformats.org/officeDocument/2006/relationships">
  <sheetPr>
    <tabColor theme="8" tint="-0.249977111117893"/>
    <pageSetUpPr autoPageBreaks="0" fitToPage="1"/>
  </sheetPr>
  <dimension ref="A1:Z18"/>
  <sheetViews>
    <sheetView zoomScale="70" zoomScaleNormal="70" workbookViewId="0">
      <selection sqref="A1:XFD1048576"/>
    </sheetView>
  </sheetViews>
  <sheetFormatPr baseColWidth="10" defaultColWidth="11.42578125" defaultRowHeight="12"/>
  <cols>
    <col min="1" max="1" width="4.7109375" style="376" customWidth="1"/>
    <col min="2" max="3" width="21.7109375" style="376" customWidth="1"/>
    <col min="4" max="4" width="21.7109375" style="376" hidden="1" customWidth="1"/>
    <col min="5" max="5" width="24"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16.7109375" style="376" customWidth="1"/>
    <col min="21" max="21" width="26.5703125" style="376" customWidth="1"/>
    <col min="22" max="22" width="16.7109375" style="382" customWidth="1"/>
    <col min="23" max="23" width="16.7109375" style="382" hidden="1" customWidth="1"/>
    <col min="24" max="24" width="72.85546875" style="376" hidden="1" customWidth="1"/>
    <col min="25" max="25" width="16.7109375" style="382" customWidth="1"/>
    <col min="26" max="26" width="72.8554687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564</v>
      </c>
      <c r="G4" s="386"/>
      <c r="H4" s="386"/>
      <c r="I4" s="386"/>
      <c r="J4" s="386"/>
      <c r="K4" s="386"/>
      <c r="L4" s="386"/>
      <c r="M4" s="386"/>
      <c r="N4" s="386"/>
      <c r="O4" s="386"/>
      <c r="P4" s="386"/>
      <c r="Q4" s="386"/>
      <c r="R4" s="385" t="s">
        <v>26</v>
      </c>
      <c r="S4" s="385"/>
      <c r="T4" s="386">
        <v>2018</v>
      </c>
      <c r="U4" s="386"/>
      <c r="V4" s="386"/>
      <c r="W4" s="387"/>
      <c r="Y4" s="387"/>
    </row>
    <row r="5" spans="1:26" s="384" customFormat="1" ht="24" customHeight="1">
      <c r="A5" s="383"/>
      <c r="D5" s="385" t="s">
        <v>1</v>
      </c>
      <c r="E5" s="385"/>
      <c r="F5" s="388"/>
      <c r="G5" s="388"/>
      <c r="H5" s="388"/>
      <c r="I5" s="388"/>
      <c r="J5" s="388"/>
      <c r="K5" s="388"/>
      <c r="L5" s="388"/>
      <c r="M5" s="388"/>
      <c r="N5" s="388"/>
      <c r="O5" s="388"/>
      <c r="P5" s="388"/>
      <c r="Q5" s="388"/>
      <c r="R5" s="388"/>
      <c r="S5" s="388"/>
      <c r="T5" s="388"/>
      <c r="U5" s="388"/>
      <c r="V5" s="388"/>
      <c r="W5" s="446"/>
      <c r="Y5" s="446"/>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4" t="s">
        <v>4</v>
      </c>
      <c r="E7" s="394" t="s">
        <v>5</v>
      </c>
      <c r="F7" s="395" t="s">
        <v>29</v>
      </c>
      <c r="G7" s="394" t="s">
        <v>279</v>
      </c>
      <c r="H7" s="394"/>
      <c r="I7" s="396" t="s">
        <v>25</v>
      </c>
      <c r="J7" s="397" t="s">
        <v>12</v>
      </c>
      <c r="K7" s="398" t="s">
        <v>36</v>
      </c>
      <c r="L7" s="399"/>
      <c r="M7" s="400" t="s">
        <v>237</v>
      </c>
      <c r="N7" s="394" t="s">
        <v>280</v>
      </c>
      <c r="O7" s="394"/>
      <c r="P7" s="396" t="s">
        <v>25</v>
      </c>
      <c r="Q7" s="395" t="s">
        <v>11</v>
      </c>
      <c r="R7" s="394" t="s">
        <v>8</v>
      </c>
      <c r="S7" s="401" t="s">
        <v>18</v>
      </c>
      <c r="T7" s="394" t="s">
        <v>322</v>
      </c>
      <c r="U7" s="397" t="s">
        <v>281</v>
      </c>
      <c r="V7" s="394" t="s">
        <v>10</v>
      </c>
      <c r="W7" s="402" t="s">
        <v>617</v>
      </c>
      <c r="X7" s="403"/>
      <c r="Y7" s="402" t="s">
        <v>675</v>
      </c>
      <c r="Z7" s="403"/>
    </row>
    <row r="8" spans="1:26" s="404" customFormat="1" ht="96.75" customHeight="1">
      <c r="A8" s="393"/>
      <c r="B8" s="394"/>
      <c r="C8" s="394"/>
      <c r="D8" s="394"/>
      <c r="E8" s="394"/>
      <c r="F8" s="395"/>
      <c r="G8" s="405" t="s">
        <v>6</v>
      </c>
      <c r="H8" s="406" t="s">
        <v>7</v>
      </c>
      <c r="I8" s="407"/>
      <c r="J8" s="408"/>
      <c r="K8" s="409" t="s">
        <v>301</v>
      </c>
      <c r="L8" s="410" t="s">
        <v>302</v>
      </c>
      <c r="M8" s="411"/>
      <c r="N8" s="412" t="s">
        <v>6</v>
      </c>
      <c r="O8" s="413" t="s">
        <v>7</v>
      </c>
      <c r="P8" s="407"/>
      <c r="Q8" s="395"/>
      <c r="R8" s="394"/>
      <c r="S8" s="401"/>
      <c r="T8" s="394"/>
      <c r="U8" s="408"/>
      <c r="V8" s="394"/>
      <c r="W8" s="447" t="s">
        <v>618</v>
      </c>
      <c r="X8" s="447" t="s">
        <v>230</v>
      </c>
      <c r="Y8" s="447" t="s">
        <v>618</v>
      </c>
      <c r="Z8" s="447" t="s">
        <v>230</v>
      </c>
    </row>
    <row r="9" spans="1:26" s="384" customFormat="1" ht="221.25" customHeight="1">
      <c r="A9" s="415">
        <v>1</v>
      </c>
      <c r="B9" s="416" t="s">
        <v>549</v>
      </c>
      <c r="C9" s="417" t="s">
        <v>556</v>
      </c>
      <c r="D9" s="416"/>
      <c r="E9" s="416" t="s">
        <v>550</v>
      </c>
      <c r="F9" s="418" t="s">
        <v>33</v>
      </c>
      <c r="G9" s="416">
        <v>3</v>
      </c>
      <c r="H9" s="416">
        <v>2</v>
      </c>
      <c r="I9" s="419" t="str">
        <f>INDEX(Listas!$L$4:$P$8,G9,H9)</f>
        <v>MODERADA</v>
      </c>
      <c r="J9" s="420" t="s">
        <v>551</v>
      </c>
      <c r="K9" s="421" t="s">
        <v>299</v>
      </c>
      <c r="L9" s="421" t="str">
        <f>IF('Evaluación de Controles'!F20="X","Probabilidad",IF('Evaluación de Controles'!H20="X","Impacto",))</f>
        <v>Probabilidad</v>
      </c>
      <c r="M9" s="416">
        <f>'Evaluación de Controles'!X20</f>
        <v>40</v>
      </c>
      <c r="N9" s="416">
        <f>IF('Evaluación de Controles'!F20="X",IF(M9&gt;75,IF(G9&gt;2,G9-2,IF(G9&gt;1,G9-1,G9)),IF(M9&gt;50,IF(G9&gt;1,G9-1,G9),G9)),G9)</f>
        <v>3</v>
      </c>
      <c r="O9" s="416">
        <f>IF('Evaluación de Controles'!H20="X",IF(M9&gt;75,IF(H9&gt;2,H9-2,IF(H9&gt;1,H9-1,H9)),IF(M9&gt;50,IF(H9&gt;1,H9-1,H9),H9)),H9)</f>
        <v>2</v>
      </c>
      <c r="P9" s="419" t="str">
        <f>INDEX(Listas!$L$4:$P$8,N9,O9)</f>
        <v>MODERADA</v>
      </c>
      <c r="Q9" s="421" t="s">
        <v>342</v>
      </c>
      <c r="R9" s="422" t="s">
        <v>552</v>
      </c>
      <c r="S9" s="418" t="s">
        <v>451</v>
      </c>
      <c r="T9" s="416" t="s">
        <v>553</v>
      </c>
      <c r="U9" s="416" t="s">
        <v>554</v>
      </c>
      <c r="V9" s="416" t="s">
        <v>555</v>
      </c>
      <c r="W9" s="451">
        <f>1/3</f>
        <v>0.33333333333333331</v>
      </c>
      <c r="X9" s="424" t="s">
        <v>632</v>
      </c>
      <c r="Y9" s="451">
        <v>0.7</v>
      </c>
      <c r="Z9" s="424" t="s">
        <v>676</v>
      </c>
    </row>
    <row r="10" spans="1:26" s="384" customFormat="1" ht="274.5" customHeight="1">
      <c r="A10" s="415">
        <v>2</v>
      </c>
      <c r="B10" s="416" t="s">
        <v>558</v>
      </c>
      <c r="C10" s="417" t="s">
        <v>557</v>
      </c>
      <c r="D10" s="416"/>
      <c r="E10" s="416" t="s">
        <v>559</v>
      </c>
      <c r="F10" s="418" t="s">
        <v>33</v>
      </c>
      <c r="G10" s="416">
        <v>3</v>
      </c>
      <c r="H10" s="416">
        <v>3</v>
      </c>
      <c r="I10" s="419" t="str">
        <f>INDEX(Listas!$L$4:$P$8,G10,H10)</f>
        <v>ALTA</v>
      </c>
      <c r="J10" s="420" t="s">
        <v>560</v>
      </c>
      <c r="K10" s="421" t="s">
        <v>299</v>
      </c>
      <c r="L10" s="421" t="str">
        <f>IF('Evaluación de Controles'!F21="X","Probabilidad",IF('Evaluación de Controles'!H21="X","Impacto",))</f>
        <v>Probabilidad</v>
      </c>
      <c r="M10" s="416">
        <f>'Evaluación de Controles'!X21</f>
        <v>70</v>
      </c>
      <c r="N10" s="416">
        <f>IF('Evaluación de Controles'!F21="X",IF(M10&gt;75,IF(G10&gt;2,G10-2,IF(G10&gt;1,G10-1,G10)),IF(M10&gt;50,IF(G10&gt;1,G10-1,G10),G10)),G10)</f>
        <v>2</v>
      </c>
      <c r="O10" s="416">
        <f>IF('Evaluación de Controles'!H21="X",IF(M10&gt;75,IF(H10&gt;2,H10-2,IF(H10&gt;1,H10-1,H10)),IF(M10&gt;50,IF(H10&gt;1,H10-1,H10),H10)),H10)</f>
        <v>3</v>
      </c>
      <c r="P10" s="419" t="str">
        <f>INDEX(Listas!$L$4:$P$8,N10,O10)</f>
        <v>MODERADA</v>
      </c>
      <c r="Q10" s="421" t="s">
        <v>342</v>
      </c>
      <c r="R10" s="422" t="s">
        <v>561</v>
      </c>
      <c r="S10" s="418" t="s">
        <v>451</v>
      </c>
      <c r="T10" s="416" t="s">
        <v>553</v>
      </c>
      <c r="U10" s="416" t="s">
        <v>562</v>
      </c>
      <c r="V10" s="416" t="s">
        <v>563</v>
      </c>
      <c r="W10" s="451">
        <f>14/14</f>
        <v>1</v>
      </c>
      <c r="X10" s="424" t="s">
        <v>633</v>
      </c>
      <c r="Y10" s="451">
        <f>14/14</f>
        <v>1</v>
      </c>
      <c r="Z10" s="424" t="s">
        <v>633</v>
      </c>
    </row>
    <row r="11" spans="1:26" s="384" customFormat="1" ht="132" customHeight="1">
      <c r="A11" s="415">
        <v>3</v>
      </c>
      <c r="B11" s="416" t="s">
        <v>566</v>
      </c>
      <c r="C11" s="417" t="s">
        <v>565</v>
      </c>
      <c r="D11" s="416"/>
      <c r="E11" s="416" t="s">
        <v>567</v>
      </c>
      <c r="F11" s="418" t="s">
        <v>33</v>
      </c>
      <c r="G11" s="416">
        <v>3</v>
      </c>
      <c r="H11" s="416">
        <v>2</v>
      </c>
      <c r="I11" s="419" t="str">
        <f>INDEX(Listas!$L$4:$P$8,G11,H11)</f>
        <v>MODERADA</v>
      </c>
      <c r="J11" s="420" t="s">
        <v>568</v>
      </c>
      <c r="K11" s="421" t="s">
        <v>299</v>
      </c>
      <c r="L11" s="421" t="str">
        <f>IF('Evaluación de Controles'!F22="X","Probabilidad",IF('Evaluación de Controles'!H22="X","Impacto",))</f>
        <v>Probabilidad</v>
      </c>
      <c r="M11" s="416">
        <f>'Evaluación de Controles'!X22</f>
        <v>70</v>
      </c>
      <c r="N11" s="416">
        <f>IF('Evaluación de Controles'!F22="X",IF(M11&gt;75,IF(G11&gt;2,G11-2,IF(G11&gt;1,G11-1,G11)),IF(M11&gt;50,IF(G11&gt;1,G11-1,G11),G11)),G11)</f>
        <v>2</v>
      </c>
      <c r="O11" s="416">
        <f>IF('Evaluación de Controles'!H22="X",IF(M11&gt;75,IF(H11&gt;2,H11-2,IF(H11&gt;1,H11-1,H11)),IF(M11&gt;50,IF(H11&gt;1,H11-1,H11),H11)),H11)</f>
        <v>1</v>
      </c>
      <c r="P11" s="419" t="str">
        <f>INDEX(Listas!$L$4:$P$8,N11,O11)</f>
        <v>BAJA</v>
      </c>
      <c r="Q11" s="421" t="s">
        <v>342</v>
      </c>
      <c r="R11" s="422" t="s">
        <v>569</v>
      </c>
      <c r="S11" s="418" t="s">
        <v>570</v>
      </c>
      <c r="T11" s="416" t="s">
        <v>571</v>
      </c>
      <c r="U11" s="416" t="s">
        <v>634</v>
      </c>
      <c r="V11" s="416" t="s">
        <v>635</v>
      </c>
      <c r="W11" s="457">
        <f>1/2</f>
        <v>0.5</v>
      </c>
      <c r="X11" s="458" t="s">
        <v>636</v>
      </c>
      <c r="Y11" s="457">
        <f>1/2</f>
        <v>0.5</v>
      </c>
      <c r="Z11" s="458" t="s">
        <v>677</v>
      </c>
    </row>
    <row r="12" spans="1:26" s="384" customFormat="1" ht="112.5" customHeight="1">
      <c r="A12" s="415">
        <v>4</v>
      </c>
      <c r="B12" s="416" t="s">
        <v>574</v>
      </c>
      <c r="C12" s="417" t="s">
        <v>573</v>
      </c>
      <c r="D12" s="416"/>
      <c r="E12" s="416" t="s">
        <v>575</v>
      </c>
      <c r="F12" s="418" t="s">
        <v>33</v>
      </c>
      <c r="G12" s="416">
        <v>3</v>
      </c>
      <c r="H12" s="416">
        <v>3</v>
      </c>
      <c r="I12" s="419" t="str">
        <f>INDEX(Listas!$L$4:$P$8,G12,H12)</f>
        <v>ALTA</v>
      </c>
      <c r="J12" s="420" t="s">
        <v>568</v>
      </c>
      <c r="K12" s="421" t="s">
        <v>300</v>
      </c>
      <c r="L12" s="421" t="str">
        <f>IF('Evaluación de Controles'!F23="X","Probabilidad",IF('Evaluación de Controles'!H23="X","Impacto",))</f>
        <v>Probabilidad</v>
      </c>
      <c r="M12" s="416">
        <f>'Evaluación de Controles'!X23</f>
        <v>70</v>
      </c>
      <c r="N12" s="416">
        <f>IF('Evaluación de Controles'!F23="X",IF(M12&gt;75,IF(G12&gt;2,G12-2,IF(G12&gt;1,G12-1,G12)),IF(M12&gt;50,IF(G12&gt;1,G12-1,G12),G12)),G12)</f>
        <v>2</v>
      </c>
      <c r="O12" s="416">
        <f>IF('Evaluación de Controles'!H23="X",IF(M12&gt;75,IF(H12&gt;2,H12-2,IF(H12&gt;1,H12-1,H12)),IF(M12&gt;50,IF(H12&gt;1,H12-1,H12),H12)),H12)</f>
        <v>2</v>
      </c>
      <c r="P12" s="419" t="str">
        <f>INDEX(Listas!$L$4:$P$8,N12,O12)</f>
        <v>BAJA</v>
      </c>
      <c r="Q12" s="421" t="s">
        <v>342</v>
      </c>
      <c r="R12" s="422" t="s">
        <v>569</v>
      </c>
      <c r="S12" s="418" t="s">
        <v>570</v>
      </c>
      <c r="T12" s="416" t="s">
        <v>571</v>
      </c>
      <c r="U12" s="416" t="s">
        <v>572</v>
      </c>
      <c r="V12" s="416" t="s">
        <v>637</v>
      </c>
      <c r="W12" s="464">
        <v>0.41499999999999998</v>
      </c>
      <c r="X12" s="424" t="s">
        <v>638</v>
      </c>
      <c r="Y12" s="464">
        <v>0.65</v>
      </c>
      <c r="Z12" s="424" t="s">
        <v>678</v>
      </c>
    </row>
    <row r="13" spans="1:26" ht="15">
      <c r="B13" s="429"/>
      <c r="C13" s="430"/>
      <c r="D13" s="431"/>
      <c r="E13" s="432"/>
      <c r="F13" s="432"/>
      <c r="G13" s="432"/>
      <c r="H13" s="432"/>
      <c r="I13" s="433"/>
      <c r="J13" s="434"/>
      <c r="K13" s="434"/>
      <c r="L13" s="432"/>
      <c r="M13" s="435"/>
      <c r="W13" s="376"/>
      <c r="Y13" s="376"/>
    </row>
    <row r="14" spans="1:26">
      <c r="B14" s="436"/>
      <c r="C14" s="436"/>
      <c r="D14" s="436"/>
      <c r="E14" s="436"/>
      <c r="F14" s="436"/>
      <c r="G14" s="437" t="s">
        <v>117</v>
      </c>
      <c r="H14" s="437"/>
      <c r="I14" s="438">
        <f>COUNTIF(I9:I12,"BAJA")</f>
        <v>0</v>
      </c>
      <c r="J14" s="434"/>
      <c r="K14" s="434"/>
      <c r="L14" s="432"/>
      <c r="M14" s="435"/>
      <c r="N14" s="437" t="s">
        <v>117</v>
      </c>
      <c r="O14" s="437"/>
      <c r="P14" s="438">
        <f>COUNTIF(P9:P12,"BAJA")</f>
        <v>2</v>
      </c>
      <c r="W14" s="376"/>
      <c r="Y14" s="376"/>
    </row>
    <row r="15" spans="1:26">
      <c r="B15" s="439"/>
      <c r="C15" s="439"/>
      <c r="D15" s="439"/>
      <c r="E15" s="439"/>
      <c r="F15" s="439"/>
      <c r="G15" s="437" t="s">
        <v>119</v>
      </c>
      <c r="H15" s="437"/>
      <c r="I15" s="438">
        <f>COUNTIF(I9:I12,"MODERADA")</f>
        <v>2</v>
      </c>
      <c r="J15" s="434"/>
      <c r="K15" s="434"/>
      <c r="L15" s="432"/>
      <c r="M15" s="436"/>
      <c r="N15" s="437" t="s">
        <v>119</v>
      </c>
      <c r="O15" s="437"/>
      <c r="P15" s="438">
        <f>COUNTIF(P9:P12,"MODERADA")</f>
        <v>2</v>
      </c>
      <c r="W15" s="376"/>
      <c r="Y15" s="376"/>
    </row>
    <row r="16" spans="1:26">
      <c r="B16" s="440"/>
      <c r="D16" s="432"/>
      <c r="E16" s="440"/>
      <c r="F16" s="432"/>
      <c r="G16" s="437" t="s">
        <v>118</v>
      </c>
      <c r="H16" s="437"/>
      <c r="I16" s="438">
        <f>COUNTIF(I9:I12,"ALTA")</f>
        <v>2</v>
      </c>
      <c r="J16" s="434"/>
      <c r="K16" s="434"/>
      <c r="L16" s="432"/>
      <c r="M16" s="432"/>
      <c r="N16" s="437" t="s">
        <v>118</v>
      </c>
      <c r="O16" s="437"/>
      <c r="P16" s="438">
        <f>COUNTIF(P9:P12,"ALTA")</f>
        <v>0</v>
      </c>
      <c r="Q16" s="376"/>
      <c r="V16" s="376"/>
      <c r="W16" s="376"/>
      <c r="Y16" s="376"/>
    </row>
    <row r="17" spans="2:25" ht="15.75">
      <c r="B17" s="441" t="s">
        <v>370</v>
      </c>
      <c r="D17" s="432"/>
      <c r="E17" s="442" t="s">
        <v>371</v>
      </c>
      <c r="F17" s="436"/>
      <c r="G17" s="437" t="s">
        <v>120</v>
      </c>
      <c r="H17" s="437"/>
      <c r="I17" s="438">
        <f>COUNTIF(I9:I12,"EXTREMA")</f>
        <v>0</v>
      </c>
      <c r="J17" s="434"/>
      <c r="K17" s="434"/>
      <c r="L17" s="432"/>
      <c r="M17" s="435"/>
      <c r="N17" s="437" t="s">
        <v>120</v>
      </c>
      <c r="O17" s="437"/>
      <c r="P17" s="438">
        <f>COUNTIF(P9:P12,"EXTREMA")</f>
        <v>0</v>
      </c>
      <c r="W17" s="376"/>
      <c r="Y17" s="376"/>
    </row>
    <row r="18" spans="2:25">
      <c r="D18" s="432"/>
      <c r="E18" s="432"/>
      <c r="G18" s="432"/>
      <c r="H18" s="432"/>
      <c r="I18" s="433"/>
      <c r="J18" s="434"/>
      <c r="K18" s="434"/>
      <c r="L18" s="432"/>
      <c r="M18" s="432" t="s">
        <v>22</v>
      </c>
      <c r="P18" s="376"/>
      <c r="Q18" s="376"/>
      <c r="V18" s="376"/>
      <c r="W18" s="376"/>
      <c r="Y18" s="376"/>
    </row>
  </sheetData>
  <sheetProtection password="A4A3" sheet="1" objects="1" scenarios="1"/>
  <customSheetViews>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5"/>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6"/>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7"/>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8"/>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11"/>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7">
    <mergeCell ref="D1:V1"/>
    <mergeCell ref="D2:V2"/>
    <mergeCell ref="D4:E4"/>
    <mergeCell ref="F4:Q4"/>
    <mergeCell ref="R4:S4"/>
    <mergeCell ref="T4:V4"/>
    <mergeCell ref="D5:E5"/>
    <mergeCell ref="F5:V5"/>
    <mergeCell ref="B7:B8"/>
    <mergeCell ref="C7:C8"/>
    <mergeCell ref="D7:D8"/>
    <mergeCell ref="E7:E8"/>
    <mergeCell ref="F7:F8"/>
    <mergeCell ref="G7:H7"/>
    <mergeCell ref="I7:I8"/>
    <mergeCell ref="J7:J8"/>
    <mergeCell ref="S7:S8"/>
    <mergeCell ref="T7:T8"/>
    <mergeCell ref="V7:V8"/>
    <mergeCell ref="Q7:Q8"/>
    <mergeCell ref="R7:R8"/>
    <mergeCell ref="U7:U8"/>
    <mergeCell ref="B15:F15"/>
    <mergeCell ref="N7:O7"/>
    <mergeCell ref="P7:P8"/>
    <mergeCell ref="G14:H14"/>
    <mergeCell ref="G15:H15"/>
    <mergeCell ref="M7:M8"/>
    <mergeCell ref="K7:L7"/>
    <mergeCell ref="W7:X7"/>
    <mergeCell ref="Y7:Z7"/>
    <mergeCell ref="N17:O17"/>
    <mergeCell ref="G17:H17"/>
    <mergeCell ref="G16:H16"/>
    <mergeCell ref="N14:O14"/>
    <mergeCell ref="N15:O15"/>
    <mergeCell ref="N16:O16"/>
  </mergeCells>
  <conditionalFormatting sqref="I3 P3 I6 P6 I13:I1048576 P13:P1048576">
    <cfRule type="cellIs" dxfId="506" priority="67" operator="equal">
      <formula>"BAJA"</formula>
    </cfRule>
  </conditionalFormatting>
  <conditionalFormatting sqref="I3 P3 I6 P6 I13:I1048576 P13:P1048576">
    <cfRule type="cellIs" dxfId="505" priority="64" operator="equal">
      <formula>"EXTREMA"</formula>
    </cfRule>
    <cfRule type="cellIs" dxfId="504" priority="65" operator="equal">
      <formula>"ALTA"</formula>
    </cfRule>
    <cfRule type="cellIs" dxfId="503" priority="66" operator="equal">
      <formula>"MODERADA"</formula>
    </cfRule>
  </conditionalFormatting>
  <conditionalFormatting sqref="F3:G3 N3:O3 F6:G6 G9:H12 F13:G1048576 N6:O6 N13:O1048576">
    <cfRule type="colorScale" priority="63">
      <colorScale>
        <cfvo type="num" val="1"/>
        <cfvo type="num" val="3"/>
        <cfvo type="num" val="5"/>
        <color theme="6" tint="-0.499984740745262"/>
        <color rgb="FFFFFF00"/>
        <color rgb="FFC00000"/>
      </colorScale>
    </cfRule>
  </conditionalFormatting>
  <conditionalFormatting sqref="I9:I12">
    <cfRule type="cellIs" dxfId="502" priority="11" operator="equal">
      <formula>"EXTREMA"</formula>
    </cfRule>
    <cfRule type="cellIs" dxfId="501" priority="12" operator="equal">
      <formula>"ALTA"</formula>
    </cfRule>
    <cfRule type="cellIs" dxfId="500" priority="13" operator="equal">
      <formula>"MODERADA"</formula>
    </cfRule>
    <cfRule type="cellIs" dxfId="499" priority="14" operator="equal">
      <formula>"BAJA"</formula>
    </cfRule>
  </conditionalFormatting>
  <conditionalFormatting sqref="P9:P12">
    <cfRule type="cellIs" dxfId="498" priority="7" operator="equal">
      <formula>"EXTREMA"</formula>
    </cfRule>
    <cfRule type="cellIs" dxfId="497" priority="8" operator="equal">
      <formula>"ALTA"</formula>
    </cfRule>
    <cfRule type="cellIs" dxfId="496" priority="9" operator="equal">
      <formula>"MODERADA"</formula>
    </cfRule>
    <cfRule type="cellIs" dxfId="495" priority="10" operator="equal">
      <formula>"BAJA"</formula>
    </cfRule>
  </conditionalFormatting>
  <conditionalFormatting sqref="N9:O12">
    <cfRule type="colorScale" priority="6">
      <colorScale>
        <cfvo type="num" val="1"/>
        <cfvo type="num" val="3"/>
        <cfvo type="num" val="5"/>
        <color theme="6" tint="-0.499984740745262"/>
        <color rgb="FFFFFF00"/>
        <color rgb="FFC00000"/>
      </colorScale>
    </cfRule>
  </conditionalFormatting>
  <conditionalFormatting sqref="G7:H8 N7:O8">
    <cfRule type="colorScale" priority="1">
      <colorScale>
        <cfvo type="num" val="1"/>
        <cfvo type="num" val="3"/>
        <cfvo type="num" val="5"/>
        <color theme="6" tint="-0.499984740745262"/>
        <color rgb="FFFFFF00"/>
        <color rgb="FFC00000"/>
      </colorScale>
    </cfRule>
  </conditionalFormatting>
  <conditionalFormatting sqref="I7:I8 P7:P8">
    <cfRule type="cellIs" dxfId="494" priority="5" operator="equal">
      <formula>"BAJA"</formula>
    </cfRule>
  </conditionalFormatting>
  <conditionalFormatting sqref="I7:I8 P7:P8">
    <cfRule type="cellIs" dxfId="493" priority="2" operator="equal">
      <formula>"EXTREMA"</formula>
    </cfRule>
    <cfRule type="cellIs" dxfId="492" priority="3" operator="equal">
      <formula>"ALTA"</formula>
    </cfRule>
    <cfRule type="cellIs" dxfId="491" priority="4" operator="equal">
      <formula>"MODERADA"</formula>
    </cfRule>
  </conditionalFormatting>
  <printOptions horizontalCentered="1"/>
  <pageMargins left="1.1417322834645669" right="0.27559055118110237" top="0.6692913385826772" bottom="0.23622047244094491" header="0.31496062992125984" footer="0.15748031496062992"/>
  <pageSetup paperSize="5" scale="46"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6.xml><?xml version="1.0" encoding="utf-8"?>
<worksheet xmlns="http://schemas.openxmlformats.org/spreadsheetml/2006/main" xmlns:r="http://schemas.openxmlformats.org/officeDocument/2006/relationships">
  <sheetPr>
    <tabColor theme="8" tint="-0.249977111117893"/>
    <pageSetUpPr autoPageBreaks="0" fitToPage="1"/>
  </sheetPr>
  <dimension ref="A1:Z33"/>
  <sheetViews>
    <sheetView zoomScale="70" zoomScaleNormal="70" workbookViewId="0">
      <selection sqref="A1:XFD1048576"/>
    </sheetView>
  </sheetViews>
  <sheetFormatPr baseColWidth="10" defaultColWidth="11.42578125" defaultRowHeight="12"/>
  <cols>
    <col min="1" max="1" width="4.7109375" style="376" customWidth="1"/>
    <col min="2" max="3" width="21.7109375" style="376" customWidth="1"/>
    <col min="4" max="4" width="21.7109375" style="376" hidden="1" customWidth="1"/>
    <col min="5" max="5" width="21.7109375"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19.140625" style="376" customWidth="1"/>
    <col min="21" max="21" width="16.7109375" style="376" customWidth="1"/>
    <col min="22" max="22" width="16.7109375" style="382" customWidth="1"/>
    <col min="23" max="23" width="13" style="382" hidden="1" customWidth="1"/>
    <col min="24" max="24" width="46.140625" style="376" hidden="1" customWidth="1"/>
    <col min="25" max="25" width="13" style="382" customWidth="1"/>
    <col min="26" max="26" width="46.14062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294</v>
      </c>
      <c r="G4" s="386"/>
      <c r="H4" s="386"/>
      <c r="I4" s="386"/>
      <c r="J4" s="386"/>
      <c r="K4" s="386"/>
      <c r="L4" s="386"/>
      <c r="M4" s="386"/>
      <c r="N4" s="386"/>
      <c r="O4" s="386"/>
      <c r="P4" s="386"/>
      <c r="Q4" s="386"/>
      <c r="R4" s="385" t="s">
        <v>26</v>
      </c>
      <c r="S4" s="385"/>
      <c r="T4" s="386">
        <v>2018</v>
      </c>
      <c r="U4" s="386"/>
      <c r="V4" s="386"/>
      <c r="W4" s="387"/>
      <c r="Y4" s="387"/>
    </row>
    <row r="5" spans="1:26" s="384" customFormat="1" ht="24" customHeight="1">
      <c r="A5" s="383"/>
      <c r="D5" s="385" t="s">
        <v>1</v>
      </c>
      <c r="E5" s="385"/>
      <c r="F5" s="459" t="s">
        <v>437</v>
      </c>
      <c r="G5" s="459"/>
      <c r="H5" s="459"/>
      <c r="I5" s="459"/>
      <c r="J5" s="459"/>
      <c r="K5" s="459"/>
      <c r="L5" s="459"/>
      <c r="M5" s="459"/>
      <c r="N5" s="459"/>
      <c r="O5" s="459"/>
      <c r="P5" s="459"/>
      <c r="Q5" s="459"/>
      <c r="R5" s="459"/>
      <c r="S5" s="459"/>
      <c r="T5" s="459"/>
      <c r="U5" s="459"/>
      <c r="V5" s="459"/>
      <c r="W5" s="446"/>
      <c r="Y5" s="446"/>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4" t="s">
        <v>4</v>
      </c>
      <c r="E7" s="394" t="s">
        <v>5</v>
      </c>
      <c r="F7" s="395" t="s">
        <v>29</v>
      </c>
      <c r="G7" s="394" t="s">
        <v>279</v>
      </c>
      <c r="H7" s="394"/>
      <c r="I7" s="396" t="s">
        <v>25</v>
      </c>
      <c r="J7" s="397" t="s">
        <v>12</v>
      </c>
      <c r="K7" s="398" t="s">
        <v>36</v>
      </c>
      <c r="L7" s="399"/>
      <c r="M7" s="400" t="s">
        <v>237</v>
      </c>
      <c r="N7" s="394" t="s">
        <v>280</v>
      </c>
      <c r="O7" s="394"/>
      <c r="P7" s="396" t="s">
        <v>25</v>
      </c>
      <c r="Q7" s="395" t="s">
        <v>11</v>
      </c>
      <c r="R7" s="394" t="s">
        <v>8</v>
      </c>
      <c r="S7" s="460" t="s">
        <v>18</v>
      </c>
      <c r="T7" s="394" t="s">
        <v>443</v>
      </c>
      <c r="U7" s="397" t="s">
        <v>281</v>
      </c>
      <c r="V7" s="394" t="s">
        <v>10</v>
      </c>
      <c r="W7" s="402" t="s">
        <v>617</v>
      </c>
      <c r="X7" s="403"/>
      <c r="Y7" s="402" t="s">
        <v>675</v>
      </c>
      <c r="Z7" s="403"/>
    </row>
    <row r="8" spans="1:26" s="404" customFormat="1" ht="87" customHeight="1">
      <c r="A8" s="393"/>
      <c r="B8" s="394"/>
      <c r="C8" s="394"/>
      <c r="D8" s="394"/>
      <c r="E8" s="394"/>
      <c r="F8" s="395"/>
      <c r="G8" s="405" t="s">
        <v>6</v>
      </c>
      <c r="H8" s="406" t="s">
        <v>7</v>
      </c>
      <c r="I8" s="407"/>
      <c r="J8" s="408"/>
      <c r="K8" s="409" t="s">
        <v>301</v>
      </c>
      <c r="L8" s="410" t="s">
        <v>302</v>
      </c>
      <c r="M8" s="411"/>
      <c r="N8" s="412" t="s">
        <v>6</v>
      </c>
      <c r="O8" s="413" t="s">
        <v>7</v>
      </c>
      <c r="P8" s="407"/>
      <c r="Q8" s="395"/>
      <c r="R8" s="394"/>
      <c r="S8" s="460"/>
      <c r="T8" s="394"/>
      <c r="U8" s="408"/>
      <c r="V8" s="394"/>
      <c r="W8" s="447" t="s">
        <v>618</v>
      </c>
      <c r="X8" s="447" t="s">
        <v>230</v>
      </c>
      <c r="Y8" s="447" t="s">
        <v>618</v>
      </c>
      <c r="Z8" s="447" t="s">
        <v>230</v>
      </c>
    </row>
    <row r="9" spans="1:26" s="384" customFormat="1" ht="188.25" customHeight="1">
      <c r="A9" s="415">
        <v>1</v>
      </c>
      <c r="B9" s="416" t="s">
        <v>439</v>
      </c>
      <c r="C9" s="417" t="s">
        <v>438</v>
      </c>
      <c r="D9" s="416"/>
      <c r="E9" s="416" t="s">
        <v>440</v>
      </c>
      <c r="F9" s="418" t="s">
        <v>33</v>
      </c>
      <c r="G9" s="416">
        <v>5</v>
      </c>
      <c r="H9" s="416">
        <v>3</v>
      </c>
      <c r="I9" s="419" t="str">
        <f>INDEX(Listas!$L$4:$P$8,G9,H9)</f>
        <v>EXTREMA</v>
      </c>
      <c r="J9" s="420" t="s">
        <v>441</v>
      </c>
      <c r="K9" s="421" t="s">
        <v>299</v>
      </c>
      <c r="L9" s="421" t="str">
        <f>IF('Evaluación de Controles'!F24="X","Probabilidad",IF('Evaluación de Controles'!H24="X","Impacto",))</f>
        <v>Probabilidad</v>
      </c>
      <c r="M9" s="416">
        <f>'Evaluación de Controles'!X24</f>
        <v>85</v>
      </c>
      <c r="N9" s="416">
        <f>IF('Evaluación de Controles'!F24="X",IF(M9&gt;75,IF(G9&gt;2,G9-2,IF(G9&gt;1,G9-1,G9)),IF(M9&gt;50,IF(G9&gt;1,G9-1,G9),G9)),G9)</f>
        <v>3</v>
      </c>
      <c r="O9" s="416">
        <f>IF('Evaluación de Controles'!H24="X",IF(M9&gt;75,IF(H9&gt;2,H9-2,IF(H9&gt;1,H9-1,H9)),IF(M9&gt;50,IF(H9&gt;1,H9-1,H9),H9)),H9)</f>
        <v>3</v>
      </c>
      <c r="P9" s="419" t="str">
        <f>INDEX(Listas!$L$4:$P$8,N9,O9)</f>
        <v>ALTA</v>
      </c>
      <c r="Q9" s="421" t="s">
        <v>462</v>
      </c>
      <c r="R9" s="422" t="s">
        <v>442</v>
      </c>
      <c r="S9" s="421" t="s">
        <v>461</v>
      </c>
      <c r="T9" s="416" t="s">
        <v>444</v>
      </c>
      <c r="U9" s="416" t="s">
        <v>445</v>
      </c>
      <c r="V9" s="416" t="s">
        <v>644</v>
      </c>
      <c r="W9" s="451">
        <f>100/100</f>
        <v>1</v>
      </c>
      <c r="X9" s="424" t="s">
        <v>645</v>
      </c>
      <c r="Y9" s="451">
        <v>1</v>
      </c>
      <c r="Z9" s="424" t="s">
        <v>679</v>
      </c>
    </row>
    <row r="10" spans="1:26" s="384" customFormat="1" ht="189.75" customHeight="1">
      <c r="A10" s="415">
        <v>2</v>
      </c>
      <c r="B10" s="416" t="s">
        <v>447</v>
      </c>
      <c r="C10" s="427" t="s">
        <v>446</v>
      </c>
      <c r="D10" s="416"/>
      <c r="E10" s="416" t="s">
        <v>448</v>
      </c>
      <c r="F10" s="418" t="s">
        <v>16</v>
      </c>
      <c r="G10" s="416">
        <v>3</v>
      </c>
      <c r="H10" s="416">
        <v>3</v>
      </c>
      <c r="I10" s="419" t="str">
        <f>INDEX(Listas!$L$4:$P$8,G10,H10)</f>
        <v>ALTA</v>
      </c>
      <c r="J10" s="420" t="s">
        <v>449</v>
      </c>
      <c r="K10" s="421" t="s">
        <v>300</v>
      </c>
      <c r="L10" s="421" t="str">
        <f>IF('Evaluación de Controles'!F25="X","Probabilidad",IF('Evaluación de Controles'!H25="X","Impacto",))</f>
        <v>Probabilidad</v>
      </c>
      <c r="M10" s="416">
        <f>'Evaluación de Controles'!X25</f>
        <v>85</v>
      </c>
      <c r="N10" s="416">
        <f>IF('Evaluación de Controles'!F25="X",IF(M10&gt;75,IF(G10&gt;2,G10-2,IF(G10&gt;1,G10-1,G10)),IF(M10&gt;50,IF(G10&gt;1,G10-1,G10),G10)),G10)</f>
        <v>1</v>
      </c>
      <c r="O10" s="416">
        <f>IF('Evaluación de Controles'!H25="X",IF(M10&gt;75,IF(H10&gt;2,H10-2,IF(H10&gt;1,H10-1,H10)),IF(M10&gt;50,IF(H10&gt;1,H10-1,H10),H10)),H10)</f>
        <v>3</v>
      </c>
      <c r="P10" s="419" t="str">
        <f>INDEX(Listas!$L$4:$P$8,N10,O10)</f>
        <v>MODERADA</v>
      </c>
      <c r="Q10" s="421" t="s">
        <v>342</v>
      </c>
      <c r="R10" s="422" t="s">
        <v>450</v>
      </c>
      <c r="S10" s="421" t="s">
        <v>451</v>
      </c>
      <c r="T10" s="416" t="s">
        <v>444</v>
      </c>
      <c r="U10" s="416" t="s">
        <v>452</v>
      </c>
      <c r="V10" s="416" t="s">
        <v>453</v>
      </c>
      <c r="W10" s="451">
        <v>1</v>
      </c>
      <c r="X10" s="424" t="s">
        <v>646</v>
      </c>
      <c r="Y10" s="451">
        <v>1</v>
      </c>
      <c r="Z10" s="424" t="s">
        <v>679</v>
      </c>
    </row>
    <row r="11" spans="1:26" s="384" customFormat="1" ht="157.5" customHeight="1">
      <c r="A11" s="415">
        <v>3</v>
      </c>
      <c r="B11" s="416" t="s">
        <v>455</v>
      </c>
      <c r="C11" s="417" t="s">
        <v>454</v>
      </c>
      <c r="D11" s="416"/>
      <c r="E11" s="416" t="s">
        <v>456</v>
      </c>
      <c r="F11" s="418" t="s">
        <v>33</v>
      </c>
      <c r="G11" s="416">
        <v>4</v>
      </c>
      <c r="H11" s="416">
        <v>3</v>
      </c>
      <c r="I11" s="419" t="str">
        <f>INDEX(Listas!$L$4:$P$8,G11,H11)</f>
        <v>ALTA</v>
      </c>
      <c r="J11" s="420" t="s">
        <v>457</v>
      </c>
      <c r="K11" s="421" t="s">
        <v>298</v>
      </c>
      <c r="L11" s="421" t="str">
        <f>IF('Evaluación de Controles'!F26="X","Probabilidad",IF('Evaluación de Controles'!H26="X","Impacto",))</f>
        <v>Probabilidad</v>
      </c>
      <c r="M11" s="416">
        <f>'Evaluación de Controles'!X26</f>
        <v>85</v>
      </c>
      <c r="N11" s="416">
        <f>IF('Evaluación de Controles'!F26="X",IF(M11&gt;75,IF(G11&gt;2,G11-2,IF(G11&gt;1,G11-1,G11)),IF(M11&gt;50,IF(G11&gt;1,G11-1,G11),G11)),G11)</f>
        <v>2</v>
      </c>
      <c r="O11" s="416">
        <f>IF('Evaluación de Controles'!H26="X",IF(M11&gt;75,IF(H11&gt;2,H11-2,IF(H11&gt;1,H11-1,H11)),IF(M11&gt;50,IF(H11&gt;1,H11-1,H11),H11)),H11)</f>
        <v>3</v>
      </c>
      <c r="P11" s="419" t="str">
        <f>INDEX(Listas!$L$4:$P$8,N11,O11)</f>
        <v>MODERADA</v>
      </c>
      <c r="Q11" s="421" t="s">
        <v>462</v>
      </c>
      <c r="R11" s="422" t="s">
        <v>458</v>
      </c>
      <c r="S11" s="421" t="s">
        <v>459</v>
      </c>
      <c r="T11" s="416" t="s">
        <v>444</v>
      </c>
      <c r="U11" s="416" t="s">
        <v>460</v>
      </c>
      <c r="V11" s="416" t="s">
        <v>647</v>
      </c>
      <c r="W11" s="457">
        <f>100/100</f>
        <v>1</v>
      </c>
      <c r="X11" s="461" t="s">
        <v>648</v>
      </c>
      <c r="Y11" s="457">
        <v>1</v>
      </c>
      <c r="Z11" s="424" t="s">
        <v>679</v>
      </c>
    </row>
    <row r="12" spans="1:26" ht="26.25">
      <c r="D12" s="432"/>
      <c r="I12" s="376"/>
      <c r="J12" s="376"/>
      <c r="K12" s="376"/>
      <c r="P12" s="376"/>
      <c r="Q12" s="376"/>
      <c r="V12" s="376"/>
      <c r="W12" s="462"/>
      <c r="X12" s="463"/>
      <c r="Y12" s="462"/>
      <c r="Z12" s="463"/>
    </row>
    <row r="13" spans="1:26">
      <c r="D13" s="432"/>
      <c r="G13" s="437" t="s">
        <v>117</v>
      </c>
      <c r="H13" s="437"/>
      <c r="I13" s="438">
        <f>COUNTIF(I9:I11,"BAJA")</f>
        <v>0</v>
      </c>
      <c r="J13" s="376"/>
      <c r="K13" s="376"/>
      <c r="N13" s="437" t="s">
        <v>117</v>
      </c>
      <c r="O13" s="437"/>
      <c r="P13" s="438">
        <f>COUNTIF(P9:P11,"BAJA")</f>
        <v>0</v>
      </c>
      <c r="Q13" s="376"/>
      <c r="V13" s="376"/>
      <c r="W13" s="376"/>
      <c r="Y13" s="376"/>
    </row>
    <row r="14" spans="1:26">
      <c r="D14" s="432"/>
      <c r="G14" s="437" t="s">
        <v>119</v>
      </c>
      <c r="H14" s="437"/>
      <c r="I14" s="438">
        <f>COUNTIF(I9:I11,"MODERADA")</f>
        <v>0</v>
      </c>
      <c r="J14" s="376"/>
      <c r="K14" s="376"/>
      <c r="N14" s="437" t="s">
        <v>119</v>
      </c>
      <c r="O14" s="437"/>
      <c r="P14" s="438">
        <f>COUNTIF(P9:P11,"MODERADA")</f>
        <v>2</v>
      </c>
      <c r="Q14" s="376"/>
      <c r="V14" s="376"/>
      <c r="W14" s="376"/>
      <c r="Y14" s="376"/>
    </row>
    <row r="15" spans="1:26">
      <c r="B15" s="440"/>
      <c r="D15" s="432"/>
      <c r="E15" s="440"/>
      <c r="G15" s="437" t="s">
        <v>118</v>
      </c>
      <c r="H15" s="437"/>
      <c r="I15" s="438">
        <f>COUNTIF(I9:I11,"ALTA")</f>
        <v>2</v>
      </c>
      <c r="J15" s="376"/>
      <c r="K15" s="376"/>
      <c r="N15" s="437" t="s">
        <v>118</v>
      </c>
      <c r="O15" s="437"/>
      <c r="P15" s="438">
        <f>COUNTIF(P9:P11,"ALTA")</f>
        <v>1</v>
      </c>
      <c r="Q15" s="376"/>
      <c r="V15" s="376"/>
      <c r="W15" s="376"/>
      <c r="Y15" s="376"/>
    </row>
    <row r="16" spans="1:26" ht="15.75">
      <c r="B16" s="441" t="s">
        <v>370</v>
      </c>
      <c r="D16" s="432"/>
      <c r="E16" s="442" t="s">
        <v>371</v>
      </c>
      <c r="G16" s="437" t="s">
        <v>120</v>
      </c>
      <c r="H16" s="437"/>
      <c r="I16" s="438">
        <f>COUNTIF(I9:I11,"EXTREMA")</f>
        <v>1</v>
      </c>
      <c r="J16" s="376"/>
      <c r="K16" s="376"/>
      <c r="N16" s="437" t="s">
        <v>120</v>
      </c>
      <c r="O16" s="437"/>
      <c r="P16" s="438">
        <f>COUNTIF(P9:P11,"EXTREMA")</f>
        <v>0</v>
      </c>
      <c r="Q16" s="376"/>
      <c r="V16" s="376"/>
      <c r="W16" s="376"/>
      <c r="Y16" s="376"/>
    </row>
    <row r="17" spans="4:25">
      <c r="D17" s="432"/>
      <c r="I17" s="376"/>
      <c r="J17" s="376"/>
      <c r="K17" s="376"/>
      <c r="P17" s="376"/>
      <c r="Q17" s="376"/>
      <c r="V17" s="376"/>
      <c r="W17" s="376"/>
      <c r="Y17" s="376"/>
    </row>
    <row r="18" spans="4:25">
      <c r="D18" s="432"/>
      <c r="I18" s="376"/>
      <c r="J18" s="376"/>
      <c r="K18" s="376"/>
      <c r="P18" s="376"/>
      <c r="Q18" s="376"/>
      <c r="V18" s="376"/>
      <c r="W18" s="376"/>
      <c r="Y18" s="376"/>
    </row>
    <row r="19" spans="4:25">
      <c r="D19" s="432"/>
      <c r="I19" s="376"/>
      <c r="J19" s="376"/>
      <c r="K19" s="376"/>
      <c r="P19" s="376"/>
      <c r="Q19" s="376"/>
      <c r="V19" s="376"/>
    </row>
    <row r="20" spans="4:25">
      <c r="D20" s="432"/>
      <c r="I20" s="376"/>
      <c r="J20" s="376"/>
      <c r="K20" s="376"/>
      <c r="P20" s="376"/>
      <c r="Q20" s="376"/>
      <c r="V20" s="376"/>
    </row>
    <row r="21" spans="4:25">
      <c r="D21" s="432"/>
      <c r="I21" s="376"/>
      <c r="J21" s="376"/>
      <c r="K21" s="376"/>
      <c r="P21" s="376"/>
      <c r="Q21" s="376"/>
      <c r="V21" s="376"/>
    </row>
    <row r="22" spans="4:25">
      <c r="D22" s="432"/>
      <c r="I22" s="376"/>
      <c r="J22" s="376"/>
      <c r="K22" s="376"/>
      <c r="P22" s="376"/>
      <c r="Q22" s="376"/>
      <c r="V22" s="376"/>
    </row>
    <row r="23" spans="4:25">
      <c r="D23" s="432"/>
      <c r="I23" s="376"/>
      <c r="J23" s="376"/>
      <c r="K23" s="376"/>
      <c r="P23" s="376"/>
      <c r="Q23" s="376"/>
      <c r="V23" s="376"/>
    </row>
    <row r="24" spans="4:25">
      <c r="D24" s="432"/>
      <c r="I24" s="376"/>
      <c r="J24" s="376"/>
      <c r="K24" s="376"/>
      <c r="P24" s="376"/>
      <c r="Q24" s="376"/>
      <c r="V24" s="376"/>
    </row>
    <row r="25" spans="4:25">
      <c r="D25" s="432"/>
      <c r="I25" s="376"/>
      <c r="J25" s="376"/>
      <c r="K25" s="376"/>
      <c r="P25" s="376"/>
      <c r="Q25" s="376"/>
      <c r="V25" s="376"/>
    </row>
    <row r="26" spans="4:25">
      <c r="D26" s="432"/>
      <c r="I26" s="376"/>
      <c r="J26" s="376"/>
      <c r="K26" s="376"/>
      <c r="P26" s="376"/>
      <c r="Q26" s="376"/>
      <c r="V26" s="376"/>
    </row>
    <row r="27" spans="4:25">
      <c r="D27" s="432"/>
      <c r="I27" s="376"/>
      <c r="J27" s="376"/>
      <c r="K27" s="376"/>
      <c r="P27" s="376"/>
      <c r="Q27" s="376"/>
      <c r="V27" s="376"/>
    </row>
    <row r="28" spans="4:25">
      <c r="D28" s="432"/>
      <c r="I28" s="376"/>
      <c r="J28" s="376"/>
      <c r="K28" s="376"/>
      <c r="P28" s="376"/>
      <c r="Q28" s="376"/>
      <c r="V28" s="376"/>
    </row>
    <row r="29" spans="4:25">
      <c r="D29" s="432"/>
      <c r="I29" s="376"/>
      <c r="J29" s="376"/>
      <c r="K29" s="376"/>
      <c r="P29" s="376"/>
      <c r="Q29" s="376"/>
      <c r="V29" s="376"/>
    </row>
    <row r="30" spans="4:25">
      <c r="D30" s="432"/>
      <c r="I30" s="376"/>
      <c r="J30" s="376"/>
      <c r="K30" s="376"/>
      <c r="P30" s="376"/>
      <c r="Q30" s="376"/>
      <c r="V30" s="376"/>
    </row>
    <row r="31" spans="4:25">
      <c r="D31" s="432"/>
      <c r="I31" s="376"/>
      <c r="J31" s="376"/>
      <c r="K31" s="376"/>
      <c r="P31" s="376"/>
      <c r="Q31" s="376"/>
      <c r="V31" s="376"/>
    </row>
    <row r="32" spans="4:25">
      <c r="D32" s="432"/>
      <c r="I32" s="376"/>
      <c r="J32" s="376"/>
      <c r="K32" s="376"/>
      <c r="P32" s="376"/>
      <c r="Q32" s="376"/>
      <c r="V32" s="376"/>
    </row>
    <row r="33" spans="4:22">
      <c r="D33" s="432"/>
      <c r="I33" s="376"/>
      <c r="J33" s="376"/>
      <c r="K33" s="376"/>
      <c r="P33" s="376"/>
      <c r="Q33" s="376"/>
      <c r="V33" s="376"/>
    </row>
  </sheetData>
  <sheetProtection password="A4A3" sheet="1" objects="1" scenarios="1"/>
  <customSheetViews>
    <customSheetView guid="{97D65C1E-976A-4956-97FC-0E8188ABCFAA}" scale="70" fitToPage="1" hiddenColumns="1">
      <selection activeCell="AA9" sqref="AA9"/>
      <pageMargins left="0.9" right="0.18" top="0.93" bottom="0.73" header="0.31496062992125984" footer="0.17"/>
      <printOptions horizontalCentered="1"/>
      <pageSetup paperSize="5" scale="95" fitToHeight="0" orientation="landscape" r:id="rId1"/>
    </customSheetView>
    <customSheetView guid="{ADD38025-F4B2-44E2-9D06-07A9BF0F3A51}" scale="70" fitToPage="1" hiddenColumns="1">
      <selection activeCell="AA9" sqref="AA9"/>
      <pageMargins left="0.9" right="0.18" top="0.93" bottom="0.73" header="0.31496062992125984" footer="0.17"/>
      <printOptions horizontalCentered="1"/>
      <pageSetup paperSize="5" scale="95" fitToHeight="0" orientation="landscape" r:id="rId2"/>
    </customSheetView>
    <customSheetView guid="{AF3BF2A1-5C19-43AE-A08B-3E418E8AE543}" scale="70" fitToPage="1" printArea="1" hiddenColumns="1">
      <selection activeCell="AA9" sqref="AA9"/>
      <pageMargins left="0.9" right="0.18" top="0.93" bottom="0.73" header="0.31496062992125984" footer="0.17"/>
      <printOptions horizontalCentered="1"/>
      <pageSetup paperSize="5" scale="95" fitToHeight="0" orientation="landscape" r:id="rId3"/>
    </customSheetView>
    <customSheetView guid="{CC42E740-ADA2-4B3E-AB77-9BBCCE9EC444}" scale="70" fitToPage="1" printArea="1" hiddenColumns="1">
      <selection activeCell="AA9" sqref="AA9"/>
      <pageMargins left="0.9" right="0.18" top="0.93" bottom="0.73" header="0.31496062992125984" footer="0.17"/>
      <printOptions horizontalCentered="1"/>
      <pageSetup paperSize="5" scale="95" fitToHeight="0" orientation="landscape" r:id="rId4"/>
    </customSheetView>
    <customSheetView guid="{DC041AD4-35AB-4F1B-9F3D-F08C88A9A16C}" scale="70" fitToPage="1" printArea="1" hiddenColumns="1">
      <selection activeCell="AA9" sqref="AA9"/>
      <pageMargins left="0.9" right="0.18" top="0.93" bottom="0.73" header="0.31496062992125984" footer="0.17"/>
      <printOptions horizontalCentered="1"/>
      <pageSetup paperSize="5" scale="95" fitToHeight="0" orientation="landscape" r:id="rId5"/>
    </customSheetView>
    <customSheetView guid="{C9A17BF0-2451-44C4-898F-CFB8403323EA}" scale="70" fitToPage="1" printArea="1" hiddenColumns="1">
      <selection activeCell="AA9" sqref="AA9"/>
      <pageMargins left="0.9" right="0.18" top="0.93" bottom="0.73" header="0.31496062992125984" footer="0.17"/>
      <printOptions horizontalCentered="1"/>
      <pageSetup paperSize="5" scale="95" fitToHeight="0" orientation="landscape" r:id="rId6"/>
    </customSheetView>
    <customSheetView guid="{E51A7B7A-B72C-4D0D-BEC9-3100296DDB1B}" scale="70" fitToPage="1" printArea="1" hiddenColumns="1">
      <selection activeCell="AA9" sqref="AA9"/>
      <pageMargins left="0.9" right="0.18" top="0.93" bottom="0.73" header="0.31496062992125984" footer="0.17"/>
      <printOptions horizontalCentered="1"/>
      <pageSetup paperSize="5" scale="95" fitToHeight="0" orientation="landscape" r:id="rId7"/>
    </customSheetView>
    <customSheetView guid="{D674221F-3F50-45D7-B99E-107AE99970DE}" scale="70" fitToPage="1" printArea="1" hiddenColumns="1">
      <selection activeCell="AA9" sqref="AA9"/>
      <pageMargins left="0.9" right="0.18" top="0.93" bottom="0.73" header="0.31496062992125984" footer="0.17"/>
      <printOptions horizontalCentered="1"/>
      <pageSetup paperSize="5" scale="95" fitToHeight="0" orientation="landscape" r:id="rId8"/>
    </customSheetView>
    <customSheetView guid="{C8C25E0F-313C-40E1-BC27-B55128053FAD}" scale="70" fitToPage="1" printArea="1" hiddenColumns="1">
      <selection activeCell="AA9" sqref="AA9"/>
      <pageMargins left="0.9" right="0.18" top="0.93" bottom="0.73" header="0.31496062992125984" footer="0.17"/>
      <printOptions horizontalCentered="1"/>
      <pageSetup paperSize="5" scale="95" fitToHeight="0" orientation="landscape" r:id="rId9"/>
    </customSheetView>
    <customSheetView guid="{31578BE1-199E-4DDD-BD28-180CDA7042A3}" scale="70" fitToPage="1" printArea="1" hiddenColumns="1">
      <selection activeCell="AA9" sqref="AA9"/>
      <pageMargins left="0.9" right="0.18" top="0.93" bottom="0.73" header="0.31496062992125984" footer="0.17"/>
      <printOptions horizontalCentered="1"/>
      <pageSetup paperSize="5" scale="95" fitToHeight="0" orientation="landscape" r:id="rId10"/>
    </customSheetView>
    <customSheetView guid="{915A0EBC-A358-405B-93F7-90752DA34B9F}"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B74BB35E-E214-422E-BB39-6D168553F4C5}"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C9A812A3-B23E-4057-8694-158B0DEE8D06}"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D504B807-AE7E-4042-848D-21D8E9CBBAC1}" fitToPage="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4890415D-ABA4-4363-9A7D-9DAD39F08A9F}" fitToPage="1" printArea="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F7D68F61-F89A-4541-9A78-C25C58CA23E3}" fitToPage="1" printArea="1" topLeftCell="F1">
      <selection activeCell="T9" sqref="T9"/>
      <pageMargins left="0.59055118110236227" right="0.51181102362204722" top="0.94488188976377963" bottom="0.55118110236220474" header="0.31496062992125984" footer="0.31496062992125984"/>
      <printOptions horizontalCentered="1"/>
      <pageSetup paperSize="220" scale="57" fitToHeight="99" orientation="landscape" r:id="rId16"/>
    </customSheetView>
    <customSheetView guid="{D8BB7E15-0E8F-45FC-AD1A-6D8C295A087C}" scale="70" fitToPage="1" hiddenColumns="1">
      <selection activeCell="AA9" sqref="AA9"/>
      <pageMargins left="0.9" right="0.18" top="0.93" bottom="0.73" header="0.31496062992125984" footer="0.17"/>
      <printOptions horizontalCentered="1"/>
      <pageSetup paperSize="5" scale="95" fitToHeight="0" orientation="landscape" r:id="rId17"/>
    </customSheetView>
    <customSheetView guid="{42BB51DB-DC3E-4DA5-9499-5574EB19780E}" scale="70" fitToPage="1" hiddenColumns="1">
      <selection activeCell="AA9" sqref="AA9"/>
      <pageMargins left="0.9" right="0.18" top="0.93" bottom="0.73" header="0.31496062992125984" footer="0.17"/>
      <printOptions horizontalCentered="1"/>
      <pageSetup paperSize="5" scale="95" fitToHeight="0" orientation="landscape" r:id="rId18"/>
    </customSheetView>
    <customSheetView guid="{B83C9EB8-C964-4489-98C8-19C81BFAE010}" scale="70" fitToPage="1" hiddenColumns="1">
      <selection activeCell="AA9" sqref="AA9"/>
      <pageMargins left="0.9" right="0.18" top="0.93" bottom="0.73" header="0.31496062992125984" footer="0.17"/>
      <printOptions horizontalCentered="1"/>
      <pageSetup paperSize="5" scale="95" fitToHeight="0" orientation="landscape" r:id="rId19"/>
    </customSheetView>
  </customSheetViews>
  <mergeCells count="36">
    <mergeCell ref="W7:X7"/>
    <mergeCell ref="Y7:Z7"/>
    <mergeCell ref="D1:V1"/>
    <mergeCell ref="D2:V2"/>
    <mergeCell ref="D4:E4"/>
    <mergeCell ref="F4:Q4"/>
    <mergeCell ref="R4:S4"/>
    <mergeCell ref="T4:V4"/>
    <mergeCell ref="D5:E5"/>
    <mergeCell ref="F5:V5"/>
    <mergeCell ref="G7:H7"/>
    <mergeCell ref="I7:I8"/>
    <mergeCell ref="J7:J8"/>
    <mergeCell ref="N7:O7"/>
    <mergeCell ref="P7:P8"/>
    <mergeCell ref="Q7:Q8"/>
    <mergeCell ref="B7:B8"/>
    <mergeCell ref="C7:C8"/>
    <mergeCell ref="D7:D8"/>
    <mergeCell ref="E7:E8"/>
    <mergeCell ref="F7:F8"/>
    <mergeCell ref="G13:H13"/>
    <mergeCell ref="G14:H14"/>
    <mergeCell ref="G15:H15"/>
    <mergeCell ref="G16:H16"/>
    <mergeCell ref="N13:O13"/>
    <mergeCell ref="N14:O14"/>
    <mergeCell ref="N15:O15"/>
    <mergeCell ref="N16:O16"/>
    <mergeCell ref="K7:L7"/>
    <mergeCell ref="S7:S8"/>
    <mergeCell ref="T7:T8"/>
    <mergeCell ref="V7:V8"/>
    <mergeCell ref="R7:R8"/>
    <mergeCell ref="M7:M8"/>
    <mergeCell ref="U7:U8"/>
  </mergeCells>
  <conditionalFormatting sqref="I3 P3 I6 P6 I12:I1048576 P12:P1048576">
    <cfRule type="cellIs" dxfId="490" priority="77" operator="equal">
      <formula>"BAJA"</formula>
    </cfRule>
  </conditionalFormatting>
  <conditionalFormatting sqref="I3 P3 I6 P6 I12:I1048576 P12:P1048576">
    <cfRule type="cellIs" dxfId="489" priority="74" operator="equal">
      <formula>"EXTREMA"</formula>
    </cfRule>
    <cfRule type="cellIs" dxfId="488" priority="75" operator="equal">
      <formula>"ALTA"</formula>
    </cfRule>
    <cfRule type="cellIs" dxfId="487" priority="76" operator="equal">
      <formula>"MODERADA"</formula>
    </cfRule>
  </conditionalFormatting>
  <conditionalFormatting sqref="F12:G1048576 F3:G3 N3:O3 F6:G6 N6:O6 G9:H11 N12:O1048576">
    <cfRule type="colorScale" priority="73">
      <colorScale>
        <cfvo type="num" val="1"/>
        <cfvo type="num" val="3"/>
        <cfvo type="num" val="5"/>
        <color theme="6" tint="-0.499984740745262"/>
        <color rgb="FFFFFF00"/>
        <color rgb="FFC00000"/>
      </colorScale>
    </cfRule>
  </conditionalFormatting>
  <conditionalFormatting sqref="I13:I16">
    <cfRule type="cellIs" dxfId="486" priority="72" operator="equal">
      <formula>"BAJA"</formula>
    </cfRule>
  </conditionalFormatting>
  <conditionalFormatting sqref="I13:I16">
    <cfRule type="cellIs" dxfId="485" priority="69" operator="equal">
      <formula>"EXTREMA"</formula>
    </cfRule>
    <cfRule type="cellIs" dxfId="484" priority="70" operator="equal">
      <formula>"ALTA"</formula>
    </cfRule>
    <cfRule type="cellIs" dxfId="483" priority="71" operator="equal">
      <formula>"MODERADA"</formula>
    </cfRule>
  </conditionalFormatting>
  <conditionalFormatting sqref="G13:G16">
    <cfRule type="colorScale" priority="68">
      <colorScale>
        <cfvo type="num" val="1"/>
        <cfvo type="num" val="3"/>
        <cfvo type="num" val="5"/>
        <color theme="6" tint="-0.499984740745262"/>
        <color rgb="FFFFFF00"/>
        <color rgb="FFC00000"/>
      </colorScale>
    </cfRule>
  </conditionalFormatting>
  <conditionalFormatting sqref="I13:I16">
    <cfRule type="cellIs" dxfId="482" priority="67" operator="equal">
      <formula>"BAJA"</formula>
    </cfRule>
  </conditionalFormatting>
  <conditionalFormatting sqref="I13:I16">
    <cfRule type="cellIs" dxfId="481" priority="64" operator="equal">
      <formula>"EXTREMA"</formula>
    </cfRule>
    <cfRule type="cellIs" dxfId="480" priority="65" operator="equal">
      <formula>"ALTA"</formula>
    </cfRule>
    <cfRule type="cellIs" dxfId="479" priority="66" operator="equal">
      <formula>"MODERADA"</formula>
    </cfRule>
  </conditionalFormatting>
  <conditionalFormatting sqref="G13:G16">
    <cfRule type="colorScale" priority="63">
      <colorScale>
        <cfvo type="num" val="1"/>
        <cfvo type="num" val="3"/>
        <cfvo type="num" val="5"/>
        <color theme="6" tint="-0.499984740745262"/>
        <color rgb="FFFFFF00"/>
        <color rgb="FFC00000"/>
      </colorScale>
    </cfRule>
  </conditionalFormatting>
  <conditionalFormatting sqref="I13:I16">
    <cfRule type="cellIs" dxfId="478" priority="62" operator="equal">
      <formula>"BAJA"</formula>
    </cfRule>
  </conditionalFormatting>
  <conditionalFormatting sqref="I13:I16">
    <cfRule type="cellIs" dxfId="477" priority="59" operator="equal">
      <formula>"EXTREMA"</formula>
    </cfRule>
    <cfRule type="cellIs" dxfId="476" priority="60" operator="equal">
      <formula>"ALTA"</formula>
    </cfRule>
    <cfRule type="cellIs" dxfId="475"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474" priority="57" operator="equal">
      <formula>"BAJA"</formula>
    </cfRule>
  </conditionalFormatting>
  <conditionalFormatting sqref="I13:I16">
    <cfRule type="cellIs" dxfId="473" priority="54" operator="equal">
      <formula>"EXTREMA"</formula>
    </cfRule>
    <cfRule type="cellIs" dxfId="472" priority="55" operator="equal">
      <formula>"ALTA"</formula>
    </cfRule>
    <cfRule type="cellIs" dxfId="471"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470" priority="52" operator="equal">
      <formula>"BAJA"</formula>
    </cfRule>
  </conditionalFormatting>
  <conditionalFormatting sqref="I13:I16">
    <cfRule type="cellIs" dxfId="469" priority="49" operator="equal">
      <formula>"EXTREMA"</formula>
    </cfRule>
    <cfRule type="cellIs" dxfId="468" priority="50" operator="equal">
      <formula>"ALTA"</formula>
    </cfRule>
    <cfRule type="cellIs" dxfId="467"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466" priority="47" operator="equal">
      <formula>"BAJA"</formula>
    </cfRule>
  </conditionalFormatting>
  <conditionalFormatting sqref="I13:I16">
    <cfRule type="cellIs" dxfId="465" priority="44" operator="equal">
      <formula>"EXTREMA"</formula>
    </cfRule>
    <cfRule type="cellIs" dxfId="464" priority="45" operator="equal">
      <formula>"ALTA"</formula>
    </cfRule>
    <cfRule type="cellIs" dxfId="463" priority="46" operator="equal">
      <formula>"MODERADA"</formula>
    </cfRule>
  </conditionalFormatting>
  <conditionalFormatting sqref="P13:P16">
    <cfRule type="cellIs" dxfId="462" priority="43" operator="equal">
      <formula>"BAJA"</formula>
    </cfRule>
  </conditionalFormatting>
  <conditionalFormatting sqref="P13:P16">
    <cfRule type="cellIs" dxfId="461" priority="40" operator="equal">
      <formula>"EXTREMA"</formula>
    </cfRule>
    <cfRule type="cellIs" dxfId="460" priority="41" operator="equal">
      <formula>"ALTA"</formula>
    </cfRule>
    <cfRule type="cellIs" dxfId="459"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458" priority="38" operator="equal">
      <formula>"BAJA"</formula>
    </cfRule>
  </conditionalFormatting>
  <conditionalFormatting sqref="P13:P16">
    <cfRule type="cellIs" dxfId="457" priority="35" operator="equal">
      <formula>"EXTREMA"</formula>
    </cfRule>
    <cfRule type="cellIs" dxfId="456" priority="36" operator="equal">
      <formula>"ALTA"</formula>
    </cfRule>
    <cfRule type="cellIs" dxfId="455"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454" priority="33" operator="equal">
      <formula>"BAJA"</formula>
    </cfRule>
  </conditionalFormatting>
  <conditionalFormatting sqref="P13:P16">
    <cfRule type="cellIs" dxfId="453" priority="30" operator="equal">
      <formula>"EXTREMA"</formula>
    </cfRule>
    <cfRule type="cellIs" dxfId="452" priority="31" operator="equal">
      <formula>"ALTA"</formula>
    </cfRule>
    <cfRule type="cellIs" dxfId="451"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450" priority="28" operator="equal">
      <formula>"BAJA"</formula>
    </cfRule>
  </conditionalFormatting>
  <conditionalFormatting sqref="P13:P16">
    <cfRule type="cellIs" dxfId="449" priority="25" operator="equal">
      <formula>"EXTREMA"</formula>
    </cfRule>
    <cfRule type="cellIs" dxfId="448" priority="26" operator="equal">
      <formula>"ALTA"</formula>
    </cfRule>
    <cfRule type="cellIs" dxfId="447" priority="27" operator="equal">
      <formula>"MODERADA"</formula>
    </cfRule>
  </conditionalFormatting>
  <conditionalFormatting sqref="N13:N16">
    <cfRule type="colorScale" priority="24">
      <colorScale>
        <cfvo type="num" val="1"/>
        <cfvo type="num" val="3"/>
        <cfvo type="num" val="5"/>
        <color theme="6" tint="-0.499984740745262"/>
        <color rgb="FFFFFF00"/>
        <color rgb="FFC00000"/>
      </colorScale>
    </cfRule>
  </conditionalFormatting>
  <conditionalFormatting sqref="P13:P16">
    <cfRule type="cellIs" dxfId="446" priority="23" operator="equal">
      <formula>"BAJA"</formula>
    </cfRule>
  </conditionalFormatting>
  <conditionalFormatting sqref="P13:P16">
    <cfRule type="cellIs" dxfId="445" priority="20" operator="equal">
      <formula>"EXTREMA"</formula>
    </cfRule>
    <cfRule type="cellIs" dxfId="444" priority="21" operator="equal">
      <formula>"ALTA"</formula>
    </cfRule>
    <cfRule type="cellIs" dxfId="443" priority="22" operator="equal">
      <formula>"MODERADA"</formula>
    </cfRule>
  </conditionalFormatting>
  <conditionalFormatting sqref="N13:N16">
    <cfRule type="colorScale" priority="19">
      <colorScale>
        <cfvo type="num" val="1"/>
        <cfvo type="num" val="3"/>
        <cfvo type="num" val="5"/>
        <color theme="6" tint="-0.499984740745262"/>
        <color rgb="FFFFFF00"/>
        <color rgb="FFC00000"/>
      </colorScale>
    </cfRule>
  </conditionalFormatting>
  <conditionalFormatting sqref="P13:P16">
    <cfRule type="cellIs" dxfId="442" priority="18" operator="equal">
      <formula>"BAJA"</formula>
    </cfRule>
  </conditionalFormatting>
  <conditionalFormatting sqref="P13:P16">
    <cfRule type="cellIs" dxfId="441" priority="15" operator="equal">
      <formula>"EXTREMA"</formula>
    </cfRule>
    <cfRule type="cellIs" dxfId="440" priority="16" operator="equal">
      <formula>"ALTA"</formula>
    </cfRule>
    <cfRule type="cellIs" dxfId="439" priority="17" operator="equal">
      <formula>"MODERADA"</formula>
    </cfRule>
  </conditionalFormatting>
  <conditionalFormatting sqref="I9:I11">
    <cfRule type="cellIs" dxfId="438" priority="11" operator="equal">
      <formula>"EXTREMA"</formula>
    </cfRule>
    <cfRule type="cellIs" dxfId="437" priority="12" operator="equal">
      <formula>"ALTA"</formula>
    </cfRule>
    <cfRule type="cellIs" dxfId="436" priority="13" operator="equal">
      <formula>"MODERADA"</formula>
    </cfRule>
    <cfRule type="cellIs" dxfId="435" priority="14" operator="equal">
      <formula>"BAJA"</formula>
    </cfRule>
  </conditionalFormatting>
  <conditionalFormatting sqref="P9:P11">
    <cfRule type="cellIs" dxfId="434" priority="7" operator="equal">
      <formula>"EXTREMA"</formula>
    </cfRule>
    <cfRule type="cellIs" dxfId="433" priority="8" operator="equal">
      <formula>"ALTA"</formula>
    </cfRule>
    <cfRule type="cellIs" dxfId="432" priority="9" operator="equal">
      <formula>"MODERADA"</formula>
    </cfRule>
    <cfRule type="cellIs" dxfId="431"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430" priority="5" operator="equal">
      <formula>"BAJA"</formula>
    </cfRule>
  </conditionalFormatting>
  <conditionalFormatting sqref="I7:I8 P7:P8">
    <cfRule type="cellIs" dxfId="429" priority="2" operator="equal">
      <formula>"EXTREMA"</formula>
    </cfRule>
    <cfRule type="cellIs" dxfId="428" priority="3" operator="equal">
      <formula>"ALTA"</formula>
    </cfRule>
    <cfRule type="cellIs" dxfId="427"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94488188976377963" bottom="0.74803149606299213" header="0.31496062992125984" footer="0.15748031496062992"/>
  <pageSetup paperSize="5" scale="52"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7.xml><?xml version="1.0" encoding="utf-8"?>
<worksheet xmlns="http://schemas.openxmlformats.org/spreadsheetml/2006/main" xmlns:r="http://schemas.openxmlformats.org/officeDocument/2006/relationships">
  <sheetPr>
    <tabColor theme="8" tint="-0.249977111117893"/>
    <pageSetUpPr autoPageBreaks="0" fitToPage="1"/>
  </sheetPr>
  <dimension ref="A1:Z55"/>
  <sheetViews>
    <sheetView zoomScale="70" zoomScaleNormal="70" workbookViewId="0">
      <selection sqref="A1:XFD1048576"/>
    </sheetView>
  </sheetViews>
  <sheetFormatPr baseColWidth="10" defaultColWidth="11.42578125" defaultRowHeight="12"/>
  <cols>
    <col min="1" max="1" width="4.7109375" style="376" customWidth="1"/>
    <col min="2" max="3" width="21.7109375" style="376" customWidth="1"/>
    <col min="4" max="4" width="21.7109375" style="376" hidden="1" customWidth="1"/>
    <col min="5" max="5" width="21.7109375"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21" style="376" customWidth="1"/>
    <col min="21" max="21" width="16.7109375" style="376" customWidth="1"/>
    <col min="22" max="22" width="20.7109375" style="382" customWidth="1"/>
    <col min="23" max="23" width="16.7109375" style="382" hidden="1" customWidth="1"/>
    <col min="24" max="24" width="54.28515625" style="376" hidden="1" customWidth="1"/>
    <col min="25" max="25" width="16.7109375" style="382" customWidth="1"/>
    <col min="26" max="26" width="54.2851562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78</v>
      </c>
      <c r="G4" s="386"/>
      <c r="H4" s="386"/>
      <c r="I4" s="386"/>
      <c r="J4" s="386"/>
      <c r="K4" s="386"/>
      <c r="L4" s="386"/>
      <c r="M4" s="386"/>
      <c r="N4" s="386"/>
      <c r="O4" s="386"/>
      <c r="P4" s="386"/>
      <c r="Q4" s="386"/>
      <c r="R4" s="385" t="s">
        <v>26</v>
      </c>
      <c r="S4" s="385"/>
      <c r="T4" s="386">
        <v>2018</v>
      </c>
      <c r="U4" s="386"/>
      <c r="V4" s="386"/>
      <c r="W4" s="387"/>
      <c r="Y4" s="387"/>
    </row>
    <row r="5" spans="1:26" s="384" customFormat="1" ht="24" customHeight="1">
      <c r="A5" s="383"/>
      <c r="D5" s="385" t="s">
        <v>1</v>
      </c>
      <c r="E5" s="385"/>
      <c r="F5" s="388"/>
      <c r="G5" s="388"/>
      <c r="H5" s="388"/>
      <c r="I5" s="388"/>
      <c r="J5" s="388"/>
      <c r="K5" s="388"/>
      <c r="L5" s="388"/>
      <c r="M5" s="388"/>
      <c r="N5" s="388"/>
      <c r="O5" s="388"/>
      <c r="P5" s="388"/>
      <c r="Q5" s="388"/>
      <c r="R5" s="388"/>
      <c r="S5" s="388"/>
      <c r="T5" s="388"/>
      <c r="U5" s="388"/>
      <c r="V5" s="388"/>
      <c r="W5" s="446"/>
      <c r="Y5" s="446"/>
    </row>
    <row r="6" spans="1:26" s="384" customFormat="1" ht="15">
      <c r="A6" s="383"/>
      <c r="B6" s="390"/>
      <c r="C6" s="390"/>
      <c r="I6" s="391"/>
      <c r="J6" s="392"/>
      <c r="K6" s="392"/>
      <c r="P6" s="391"/>
      <c r="Q6" s="391"/>
      <c r="V6" s="391"/>
      <c r="W6" s="391"/>
      <c r="Y6" s="391"/>
    </row>
    <row r="7" spans="1:26" s="404" customFormat="1" ht="56.25" customHeight="1">
      <c r="A7" s="393"/>
      <c r="B7" s="394" t="s">
        <v>2</v>
      </c>
      <c r="C7" s="394" t="s">
        <v>3</v>
      </c>
      <c r="D7" s="394"/>
      <c r="E7" s="394" t="s">
        <v>5</v>
      </c>
      <c r="F7" s="395" t="s">
        <v>29</v>
      </c>
      <c r="G7" s="394" t="s">
        <v>279</v>
      </c>
      <c r="H7" s="394"/>
      <c r="I7" s="396" t="s">
        <v>25</v>
      </c>
      <c r="J7" s="397" t="s">
        <v>12</v>
      </c>
      <c r="K7" s="398" t="s">
        <v>36</v>
      </c>
      <c r="L7" s="399"/>
      <c r="M7" s="400" t="s">
        <v>237</v>
      </c>
      <c r="N7" s="394" t="s">
        <v>280</v>
      </c>
      <c r="O7" s="394"/>
      <c r="P7" s="396" t="s">
        <v>25</v>
      </c>
      <c r="Q7" s="395" t="s">
        <v>11</v>
      </c>
      <c r="R7" s="394" t="s">
        <v>8</v>
      </c>
      <c r="S7" s="401" t="s">
        <v>18</v>
      </c>
      <c r="T7" s="394" t="s">
        <v>322</v>
      </c>
      <c r="U7" s="397" t="s">
        <v>281</v>
      </c>
      <c r="V7" s="394" t="s">
        <v>10</v>
      </c>
      <c r="W7" s="402" t="s">
        <v>617</v>
      </c>
      <c r="X7" s="403"/>
      <c r="Y7" s="402" t="s">
        <v>675</v>
      </c>
      <c r="Z7" s="403"/>
    </row>
    <row r="8" spans="1:26" s="404" customFormat="1" ht="90" customHeight="1">
      <c r="A8" s="393"/>
      <c r="B8" s="394"/>
      <c r="C8" s="394"/>
      <c r="D8" s="394"/>
      <c r="E8" s="394"/>
      <c r="F8" s="395"/>
      <c r="G8" s="405" t="s">
        <v>6</v>
      </c>
      <c r="H8" s="406" t="s">
        <v>7</v>
      </c>
      <c r="I8" s="407"/>
      <c r="J8" s="408"/>
      <c r="K8" s="409" t="s">
        <v>301</v>
      </c>
      <c r="L8" s="410" t="s">
        <v>302</v>
      </c>
      <c r="M8" s="411"/>
      <c r="N8" s="412" t="s">
        <v>6</v>
      </c>
      <c r="O8" s="413" t="s">
        <v>7</v>
      </c>
      <c r="P8" s="407"/>
      <c r="Q8" s="395"/>
      <c r="R8" s="394"/>
      <c r="S8" s="401"/>
      <c r="T8" s="394"/>
      <c r="U8" s="408"/>
      <c r="V8" s="394"/>
      <c r="W8" s="447" t="s">
        <v>618</v>
      </c>
      <c r="X8" s="447" t="s">
        <v>230</v>
      </c>
      <c r="Y8" s="447" t="s">
        <v>618</v>
      </c>
      <c r="Z8" s="447" t="s">
        <v>230</v>
      </c>
    </row>
    <row r="9" spans="1:26" s="384" customFormat="1" ht="305.25" customHeight="1">
      <c r="A9" s="415">
        <v>1</v>
      </c>
      <c r="B9" s="416" t="s">
        <v>149</v>
      </c>
      <c r="C9" s="417" t="s">
        <v>502</v>
      </c>
      <c r="D9" s="416"/>
      <c r="E9" s="416" t="s">
        <v>503</v>
      </c>
      <c r="F9" s="418" t="s">
        <v>34</v>
      </c>
      <c r="G9" s="416">
        <v>3</v>
      </c>
      <c r="H9" s="416">
        <v>4</v>
      </c>
      <c r="I9" s="419" t="str">
        <f>INDEX(Listas!$L$4:$P$8,G9,H9)</f>
        <v>EXTREMA</v>
      </c>
      <c r="J9" s="420" t="s">
        <v>504</v>
      </c>
      <c r="K9" s="421" t="s">
        <v>300</v>
      </c>
      <c r="L9" s="421" t="str">
        <f>IF('Evaluación de Controles'!F27="X","Probabilidad",IF('Evaluación de Controles'!H27="X","Impacto",))</f>
        <v>Probabilidad</v>
      </c>
      <c r="M9" s="416">
        <f>'Evaluación de Controles'!X27</f>
        <v>45</v>
      </c>
      <c r="N9" s="416">
        <f>IF('Evaluación de Controles'!F27="X",IF(M9&gt;75,IF(G9&gt;2,G9-2,IF(G9&gt;1,G9-1,G9)),IF(M9&gt;50,IF(G9&gt;1,G9-1,G9),G9)),G9)</f>
        <v>3</v>
      </c>
      <c r="O9" s="416">
        <f>IF('Evaluación de Controles'!H27="X",IF(M9&gt;75,IF(H9&gt;2,H9-2,IF(H9&gt;1,H9-1,H9)),IF(M9&gt;50,IF(H9&gt;1,H9-1,H9),H9)),H9)</f>
        <v>4</v>
      </c>
      <c r="P9" s="419" t="str">
        <f>INDEX(Listas!$L$4:$P$8,N9,O9)</f>
        <v>EXTREMA</v>
      </c>
      <c r="Q9" s="421" t="s">
        <v>265</v>
      </c>
      <c r="R9" s="422" t="s">
        <v>505</v>
      </c>
      <c r="S9" s="418" t="s">
        <v>66</v>
      </c>
      <c r="T9" s="416" t="s">
        <v>506</v>
      </c>
      <c r="U9" s="416" t="s">
        <v>507</v>
      </c>
      <c r="V9" s="416" t="s">
        <v>508</v>
      </c>
      <c r="W9" s="451">
        <f>2/2</f>
        <v>1</v>
      </c>
      <c r="X9" s="424" t="s">
        <v>641</v>
      </c>
      <c r="Y9" s="451">
        <f>2/2</f>
        <v>1</v>
      </c>
      <c r="Z9" s="424" t="s">
        <v>693</v>
      </c>
    </row>
    <row r="10" spans="1:26" s="384" customFormat="1" ht="156.75" customHeight="1">
      <c r="A10" s="415">
        <v>2</v>
      </c>
      <c r="B10" s="416" t="s">
        <v>510</v>
      </c>
      <c r="C10" s="427" t="s">
        <v>509</v>
      </c>
      <c r="D10" s="416"/>
      <c r="E10" s="416" t="s">
        <v>79</v>
      </c>
      <c r="F10" s="418" t="s">
        <v>28</v>
      </c>
      <c r="G10" s="416">
        <v>1</v>
      </c>
      <c r="H10" s="416">
        <v>4</v>
      </c>
      <c r="I10" s="419" t="str">
        <f>INDEX(Listas!$L$4:$P$8,G10,H10)</f>
        <v>ALTA</v>
      </c>
      <c r="J10" s="420" t="s">
        <v>511</v>
      </c>
      <c r="K10" s="421" t="s">
        <v>300</v>
      </c>
      <c r="L10" s="421" t="str">
        <f>IF('Evaluación de Controles'!F28="X","Probabilidad",IF('Evaluación de Controles'!H28="X","Impacto",))</f>
        <v>Probabilidad</v>
      </c>
      <c r="M10" s="416">
        <f>'Evaluación de Controles'!X28</f>
        <v>70</v>
      </c>
      <c r="N10" s="416">
        <f>IF('Evaluación de Controles'!F28="X",IF(M10&gt;75,IF(G10&gt;2,G10-2,IF(G10&gt;1,G10-1,G10)),IF(M10&gt;50,IF(G10&gt;1,G10-1,G10),G10)),G10)</f>
        <v>1</v>
      </c>
      <c r="O10" s="416">
        <f>IF('Evaluación de Controles'!H28="X",IF(M10&gt;75,IF(H10&gt;2,H10-2,IF(H10&gt;1,H10-1,H10)),IF(M10&gt;50,IF(H10&gt;1,H10-1,H10),H10)),H10)</f>
        <v>4</v>
      </c>
      <c r="P10" s="419" t="str">
        <f>INDEX(Listas!$L$4:$P$8,N10,O10)</f>
        <v>ALTA</v>
      </c>
      <c r="Q10" s="421" t="s">
        <v>343</v>
      </c>
      <c r="R10" s="422" t="s">
        <v>512</v>
      </c>
      <c r="S10" s="418" t="s">
        <v>466</v>
      </c>
      <c r="T10" s="416" t="s">
        <v>506</v>
      </c>
      <c r="U10" s="416" t="s">
        <v>513</v>
      </c>
      <c r="V10" s="416" t="s">
        <v>514</v>
      </c>
      <c r="W10" s="451">
        <f>30/30</f>
        <v>1</v>
      </c>
      <c r="X10" s="424" t="s">
        <v>642</v>
      </c>
      <c r="Y10" s="451">
        <f>30/30</f>
        <v>1</v>
      </c>
      <c r="Z10" s="424" t="s">
        <v>642</v>
      </c>
    </row>
    <row r="11" spans="1:26" s="384" customFormat="1" ht="141" customHeight="1">
      <c r="A11" s="415">
        <v>3</v>
      </c>
      <c r="B11" s="416" t="s">
        <v>515</v>
      </c>
      <c r="C11" s="417" t="s">
        <v>516</v>
      </c>
      <c r="D11" s="416"/>
      <c r="E11" s="416" t="s">
        <v>517</v>
      </c>
      <c r="F11" s="418" t="s">
        <v>34</v>
      </c>
      <c r="G11" s="416">
        <v>3</v>
      </c>
      <c r="H11" s="416">
        <v>5</v>
      </c>
      <c r="I11" s="419" t="str">
        <f>INDEX(Listas!$L$4:$P$8,G11,H11)</f>
        <v>EXTREMA</v>
      </c>
      <c r="J11" s="420" t="s">
        <v>518</v>
      </c>
      <c r="K11" s="421" t="s">
        <v>300</v>
      </c>
      <c r="L11" s="421" t="str">
        <f>IF('Evaluación de Controles'!F29="X","Probabilidad",IF('Evaluación de Controles'!H29="X","Impacto",))</f>
        <v>Probabilidad</v>
      </c>
      <c r="M11" s="416">
        <f>'Evaluación de Controles'!X29</f>
        <v>70</v>
      </c>
      <c r="N11" s="416">
        <f>IF('Evaluación de Controles'!F29="X",IF(M11&gt;75,IF(G11&gt;2,G11-2,IF(G11&gt;1,G11-1,G11)),IF(M11&gt;50,IF(G11&gt;1,G11-1,G11),G11)),G11)</f>
        <v>2</v>
      </c>
      <c r="O11" s="416">
        <f>IF('Evaluación de Controles'!H29="X",IF(M11&gt;75,IF(H11&gt;2,H11-2,IF(H11&gt;1,H11-1,H11)),IF(M11&gt;50,IF(H11&gt;1,H11-1,H11),H11)),H11)</f>
        <v>4</v>
      </c>
      <c r="P11" s="419" t="str">
        <f>INDEX(Listas!$L$4:$P$8,N11,O11)</f>
        <v>ALTA</v>
      </c>
      <c r="Q11" s="421" t="s">
        <v>265</v>
      </c>
      <c r="R11" s="422" t="s">
        <v>519</v>
      </c>
      <c r="S11" s="418" t="s">
        <v>326</v>
      </c>
      <c r="T11" s="416" t="s">
        <v>520</v>
      </c>
      <c r="U11" s="416" t="s">
        <v>521</v>
      </c>
      <c r="V11" s="416" t="s">
        <v>522</v>
      </c>
      <c r="W11" s="457">
        <f>4/8</f>
        <v>0.5</v>
      </c>
      <c r="X11" s="458" t="s">
        <v>640</v>
      </c>
      <c r="Y11" s="457">
        <v>1</v>
      </c>
      <c r="Z11" s="458" t="s">
        <v>691</v>
      </c>
    </row>
    <row r="12" spans="1:26" s="384" customFormat="1" ht="120">
      <c r="A12" s="415">
        <v>4</v>
      </c>
      <c r="B12" s="416" t="s">
        <v>524</v>
      </c>
      <c r="C12" s="427" t="s">
        <v>523</v>
      </c>
      <c r="D12" s="416"/>
      <c r="E12" s="416" t="s">
        <v>525</v>
      </c>
      <c r="F12" s="418" t="s">
        <v>28</v>
      </c>
      <c r="G12" s="416">
        <v>3</v>
      </c>
      <c r="H12" s="416">
        <v>3</v>
      </c>
      <c r="I12" s="419" t="str">
        <f>INDEX(Listas!$L$4:$P$8,G12,H12)</f>
        <v>ALTA</v>
      </c>
      <c r="J12" s="420" t="s">
        <v>526</v>
      </c>
      <c r="K12" s="421" t="s">
        <v>298</v>
      </c>
      <c r="L12" s="421" t="str">
        <f>IF('Evaluación de Controles'!F30="X","Probabilidad",IF('Evaluación de Controles'!H30="X","Impacto",))</f>
        <v>Probabilidad</v>
      </c>
      <c r="M12" s="416">
        <f>'Evaluación de Controles'!X30</f>
        <v>30</v>
      </c>
      <c r="N12" s="416">
        <f>IF('Evaluación de Controles'!F30="X",IF(M12&gt;75,IF(G12&gt;2,G12-2,IF(G12&gt;1,G12-1,G12)),IF(M12&gt;50,IF(G12&gt;1,G12-1,G12),G12)),G12)</f>
        <v>3</v>
      </c>
      <c r="O12" s="416">
        <f>IF('Evaluación de Controles'!H30="X",IF(M12&gt;75,IF(H12&gt;2,H12-2,IF(H12&gt;1,H12-1,H12)),IF(M12&gt;50,IF(H12&gt;1,H12-1,H12),H12)),H12)</f>
        <v>3</v>
      </c>
      <c r="P12" s="419" t="str">
        <f>INDEX(Listas!$L$4:$P$8,N12,O12)</f>
        <v>ALTA</v>
      </c>
      <c r="Q12" s="421" t="s">
        <v>265</v>
      </c>
      <c r="R12" s="422" t="s">
        <v>527</v>
      </c>
      <c r="S12" s="418" t="s">
        <v>466</v>
      </c>
      <c r="T12" s="416" t="s">
        <v>506</v>
      </c>
      <c r="U12" s="416" t="s">
        <v>528</v>
      </c>
      <c r="V12" s="416" t="s">
        <v>529</v>
      </c>
      <c r="W12" s="450">
        <f>28/28</f>
        <v>1</v>
      </c>
      <c r="X12" s="424" t="s">
        <v>643</v>
      </c>
      <c r="Y12" s="450">
        <v>0</v>
      </c>
      <c r="Z12" s="424" t="s">
        <v>694</v>
      </c>
    </row>
    <row r="13" spans="1:26" ht="15">
      <c r="B13" s="429"/>
      <c r="C13" s="430"/>
      <c r="D13" s="431"/>
      <c r="E13" s="432"/>
      <c r="F13" s="432"/>
      <c r="G13" s="432"/>
      <c r="H13" s="432"/>
      <c r="I13" s="433"/>
      <c r="J13" s="434"/>
      <c r="K13" s="434"/>
      <c r="L13" s="432"/>
      <c r="M13" s="435"/>
      <c r="W13" s="376"/>
      <c r="Y13" s="376"/>
    </row>
    <row r="14" spans="1:26">
      <c r="B14" s="436"/>
      <c r="C14" s="436"/>
      <c r="D14" s="436"/>
      <c r="E14" s="436"/>
      <c r="F14" s="436"/>
      <c r="G14" s="437" t="s">
        <v>117</v>
      </c>
      <c r="H14" s="437"/>
      <c r="I14" s="438">
        <f>COUNTIF(I9:I12,"BAJA")</f>
        <v>0</v>
      </c>
      <c r="J14" s="434"/>
      <c r="K14" s="434"/>
      <c r="L14" s="432"/>
      <c r="M14" s="435"/>
      <c r="N14" s="437" t="s">
        <v>117</v>
      </c>
      <c r="O14" s="437"/>
      <c r="P14" s="438">
        <f>COUNTIF(P9:P12,"BAJA")</f>
        <v>0</v>
      </c>
      <c r="W14" s="376"/>
      <c r="Y14" s="376"/>
    </row>
    <row r="15" spans="1:26">
      <c r="B15" s="439"/>
      <c r="C15" s="439"/>
      <c r="D15" s="439"/>
      <c r="E15" s="439"/>
      <c r="F15" s="439"/>
      <c r="G15" s="437" t="s">
        <v>119</v>
      </c>
      <c r="H15" s="437"/>
      <c r="I15" s="438">
        <f>COUNTIF(I9:I12,"MODERADA")</f>
        <v>0</v>
      </c>
      <c r="J15" s="434"/>
      <c r="K15" s="434"/>
      <c r="L15" s="432"/>
      <c r="M15" s="436"/>
      <c r="N15" s="437" t="s">
        <v>119</v>
      </c>
      <c r="O15" s="437"/>
      <c r="P15" s="438">
        <f>COUNTIF(P9:P12,"MODERADA")</f>
        <v>0</v>
      </c>
      <c r="W15" s="376"/>
      <c r="Y15" s="376"/>
    </row>
    <row r="16" spans="1:26">
      <c r="D16" s="432"/>
      <c r="E16" s="432"/>
      <c r="F16" s="432"/>
      <c r="G16" s="437" t="s">
        <v>118</v>
      </c>
      <c r="H16" s="437"/>
      <c r="I16" s="438">
        <f>COUNTIF(I9:I12,"ALTA")</f>
        <v>2</v>
      </c>
      <c r="J16" s="434"/>
      <c r="K16" s="434"/>
      <c r="L16" s="432"/>
      <c r="M16" s="432"/>
      <c r="N16" s="437" t="s">
        <v>118</v>
      </c>
      <c r="O16" s="437"/>
      <c r="P16" s="438">
        <f>COUNTIF(P9:P12,"ALTA")</f>
        <v>3</v>
      </c>
      <c r="Q16" s="376"/>
      <c r="V16" s="376"/>
      <c r="W16" s="376"/>
      <c r="Y16" s="376"/>
    </row>
    <row r="17" spans="2:25">
      <c r="B17" s="440"/>
      <c r="D17" s="432"/>
      <c r="E17" s="440"/>
      <c r="F17" s="432"/>
      <c r="G17" s="437" t="s">
        <v>120</v>
      </c>
      <c r="H17" s="437"/>
      <c r="I17" s="438">
        <f>COUNTIF(I9:I12,"EXTREMA")</f>
        <v>2</v>
      </c>
      <c r="J17" s="434"/>
      <c r="K17" s="434"/>
      <c r="L17" s="432"/>
      <c r="M17" s="432"/>
      <c r="N17" s="437" t="s">
        <v>120</v>
      </c>
      <c r="O17" s="437"/>
      <c r="P17" s="438">
        <f>COUNTIF(P9:P12,"EXTREMA")</f>
        <v>1</v>
      </c>
      <c r="Q17" s="376"/>
      <c r="V17" s="376"/>
      <c r="W17" s="376"/>
      <c r="Y17" s="376"/>
    </row>
    <row r="18" spans="2:25" ht="15.75">
      <c r="B18" s="441" t="s">
        <v>370</v>
      </c>
      <c r="D18" s="432"/>
      <c r="E18" s="442" t="s">
        <v>371</v>
      </c>
      <c r="G18" s="432"/>
      <c r="H18" s="432"/>
      <c r="I18" s="433"/>
      <c r="J18" s="434"/>
      <c r="K18" s="434"/>
      <c r="L18" s="432"/>
      <c r="M18" s="432" t="s">
        <v>22</v>
      </c>
      <c r="P18" s="376"/>
      <c r="Q18" s="376"/>
      <c r="V18" s="376"/>
      <c r="W18" s="376"/>
      <c r="Y18" s="376"/>
    </row>
    <row r="19" spans="2:25">
      <c r="D19" s="432"/>
      <c r="E19" s="432"/>
      <c r="G19" s="432"/>
      <c r="H19" s="432"/>
      <c r="I19" s="433"/>
      <c r="J19" s="434"/>
      <c r="K19" s="434"/>
      <c r="L19" s="432"/>
      <c r="M19" s="432"/>
      <c r="P19" s="376"/>
      <c r="Q19" s="376"/>
      <c r="V19" s="376"/>
    </row>
    <row r="20" spans="2:25">
      <c r="D20" s="432"/>
      <c r="E20" s="432"/>
      <c r="G20" s="432"/>
      <c r="H20" s="432"/>
      <c r="I20" s="433"/>
      <c r="J20" s="434"/>
      <c r="K20" s="434"/>
      <c r="L20" s="432"/>
      <c r="M20" s="432"/>
      <c r="P20" s="376"/>
      <c r="Q20" s="376"/>
      <c r="V20" s="376"/>
    </row>
    <row r="21" spans="2:25">
      <c r="D21" s="432"/>
      <c r="H21" s="432"/>
      <c r="I21" s="433"/>
      <c r="P21" s="376"/>
      <c r="Q21" s="376"/>
      <c r="V21" s="376"/>
    </row>
    <row r="22" spans="2:25">
      <c r="D22" s="432"/>
      <c r="F22" s="432"/>
      <c r="H22" s="432"/>
      <c r="I22" s="433"/>
      <c r="P22" s="376"/>
      <c r="Q22" s="376"/>
      <c r="V22" s="376"/>
    </row>
    <row r="23" spans="2:25">
      <c r="D23" s="432"/>
      <c r="H23" s="432"/>
      <c r="I23" s="433"/>
      <c r="P23" s="376"/>
      <c r="Q23" s="376"/>
      <c r="V23" s="376"/>
    </row>
    <row r="24" spans="2:25">
      <c r="D24" s="432"/>
      <c r="H24" s="432"/>
      <c r="I24" s="433"/>
      <c r="P24" s="376"/>
      <c r="Q24" s="376"/>
      <c r="V24" s="376"/>
    </row>
    <row r="25" spans="2:25">
      <c r="D25" s="432"/>
      <c r="H25" s="432"/>
      <c r="I25" s="433"/>
      <c r="P25" s="376"/>
      <c r="Q25" s="376"/>
      <c r="V25" s="376"/>
    </row>
    <row r="26" spans="2:25">
      <c r="D26" s="432"/>
      <c r="H26" s="432"/>
      <c r="I26" s="433"/>
      <c r="P26" s="376"/>
      <c r="Q26" s="376"/>
      <c r="V26" s="376"/>
    </row>
    <row r="27" spans="2:25">
      <c r="D27" s="432"/>
      <c r="H27" s="432"/>
      <c r="I27" s="433"/>
      <c r="P27" s="376"/>
      <c r="Q27" s="376"/>
      <c r="V27" s="376"/>
    </row>
    <row r="28" spans="2:25">
      <c r="D28" s="432"/>
      <c r="H28" s="432"/>
      <c r="I28" s="433"/>
      <c r="P28" s="376"/>
      <c r="Q28" s="376"/>
      <c r="V28" s="376"/>
    </row>
    <row r="29" spans="2:25">
      <c r="D29" s="432"/>
      <c r="P29" s="376"/>
      <c r="Q29" s="376"/>
      <c r="V29" s="376"/>
    </row>
    <row r="30" spans="2:25">
      <c r="D30" s="432"/>
      <c r="P30" s="376"/>
      <c r="Q30" s="376"/>
      <c r="V30" s="376"/>
    </row>
    <row r="31" spans="2:25">
      <c r="D31" s="432"/>
      <c r="P31" s="376"/>
      <c r="Q31" s="376"/>
      <c r="V31" s="376"/>
    </row>
    <row r="32" spans="2:25">
      <c r="D32" s="432"/>
      <c r="I32" s="376"/>
      <c r="J32" s="376"/>
      <c r="K32" s="376"/>
      <c r="P32" s="376"/>
      <c r="Q32" s="376"/>
      <c r="V32" s="376"/>
    </row>
    <row r="33" spans="4:22">
      <c r="D33" s="432"/>
      <c r="I33" s="376"/>
      <c r="J33" s="376"/>
      <c r="K33" s="376"/>
      <c r="P33" s="376"/>
      <c r="Q33" s="376"/>
      <c r="V33" s="376"/>
    </row>
    <row r="34" spans="4:22">
      <c r="D34" s="432"/>
      <c r="I34" s="376"/>
      <c r="J34" s="376"/>
      <c r="K34" s="376"/>
      <c r="P34" s="376"/>
      <c r="Q34" s="376"/>
      <c r="V34" s="376"/>
    </row>
    <row r="35" spans="4:22">
      <c r="D35" s="432"/>
      <c r="I35" s="376"/>
      <c r="J35" s="376"/>
      <c r="K35" s="376"/>
      <c r="P35" s="376"/>
      <c r="Q35" s="376"/>
      <c r="V35" s="376"/>
    </row>
    <row r="36" spans="4:22">
      <c r="D36" s="432"/>
      <c r="I36" s="376"/>
      <c r="J36" s="376"/>
      <c r="K36" s="376"/>
      <c r="P36" s="376"/>
      <c r="Q36" s="376"/>
      <c r="V36" s="376"/>
    </row>
    <row r="37" spans="4:22">
      <c r="D37" s="432"/>
      <c r="I37" s="376"/>
      <c r="J37" s="376"/>
      <c r="K37" s="376"/>
      <c r="P37" s="376"/>
      <c r="Q37" s="376"/>
      <c r="V37" s="376"/>
    </row>
    <row r="38" spans="4:22">
      <c r="D38" s="432"/>
      <c r="I38" s="376"/>
      <c r="J38" s="376"/>
      <c r="K38" s="376"/>
      <c r="P38" s="376"/>
      <c r="Q38" s="376"/>
      <c r="V38" s="376"/>
    </row>
    <row r="39" spans="4:22">
      <c r="D39" s="432"/>
      <c r="I39" s="376"/>
      <c r="J39" s="376"/>
      <c r="K39" s="376"/>
      <c r="P39" s="376"/>
      <c r="Q39" s="376"/>
      <c r="V39" s="376"/>
    </row>
    <row r="40" spans="4:22">
      <c r="D40" s="432"/>
      <c r="I40" s="376"/>
      <c r="J40" s="376"/>
      <c r="K40" s="376"/>
      <c r="P40" s="376"/>
      <c r="Q40" s="376"/>
      <c r="V40" s="376"/>
    </row>
    <row r="41" spans="4:22">
      <c r="D41" s="432"/>
      <c r="I41" s="376"/>
      <c r="J41" s="376"/>
      <c r="K41" s="376"/>
      <c r="P41" s="376"/>
      <c r="Q41" s="376"/>
      <c r="V41" s="376"/>
    </row>
    <row r="42" spans="4:22">
      <c r="D42" s="432"/>
      <c r="I42" s="376"/>
      <c r="J42" s="376"/>
      <c r="K42" s="376"/>
      <c r="P42" s="376"/>
      <c r="Q42" s="376"/>
      <c r="V42" s="376"/>
    </row>
    <row r="43" spans="4:22">
      <c r="D43" s="432"/>
      <c r="I43" s="376"/>
      <c r="J43" s="376"/>
      <c r="K43" s="376"/>
      <c r="P43" s="376"/>
      <c r="Q43" s="376"/>
      <c r="V43" s="376"/>
    </row>
    <row r="44" spans="4:22">
      <c r="D44" s="432"/>
      <c r="I44" s="376"/>
      <c r="J44" s="376"/>
      <c r="K44" s="376"/>
      <c r="P44" s="376"/>
      <c r="Q44" s="376"/>
      <c r="V44" s="376"/>
    </row>
    <row r="45" spans="4:22">
      <c r="D45" s="432"/>
      <c r="I45" s="376"/>
      <c r="J45" s="376"/>
      <c r="K45" s="376"/>
      <c r="P45" s="376"/>
      <c r="Q45" s="376"/>
      <c r="V45" s="376"/>
    </row>
    <row r="46" spans="4:22">
      <c r="D46" s="432"/>
      <c r="I46" s="376"/>
      <c r="J46" s="376"/>
      <c r="K46" s="376"/>
      <c r="P46" s="376"/>
      <c r="Q46" s="376"/>
      <c r="V46" s="376"/>
    </row>
    <row r="47" spans="4:22">
      <c r="D47" s="432"/>
      <c r="I47" s="376"/>
      <c r="J47" s="376"/>
      <c r="K47" s="376"/>
      <c r="P47" s="376"/>
      <c r="Q47" s="376"/>
      <c r="V47" s="376"/>
    </row>
    <row r="48" spans="4:22">
      <c r="D48" s="432"/>
      <c r="I48" s="376"/>
      <c r="J48" s="376"/>
      <c r="K48" s="376"/>
      <c r="P48" s="376"/>
      <c r="Q48" s="376"/>
      <c r="V48" s="376"/>
    </row>
    <row r="49" spans="4:22">
      <c r="D49" s="432"/>
      <c r="I49" s="376"/>
      <c r="J49" s="376"/>
      <c r="K49" s="376"/>
      <c r="P49" s="376"/>
      <c r="Q49" s="376"/>
      <c r="V49" s="376"/>
    </row>
    <row r="50" spans="4:22">
      <c r="D50" s="432"/>
      <c r="I50" s="376"/>
      <c r="J50" s="376"/>
      <c r="K50" s="376"/>
      <c r="P50" s="376"/>
      <c r="Q50" s="376"/>
      <c r="V50" s="376"/>
    </row>
    <row r="51" spans="4:22">
      <c r="D51" s="432"/>
      <c r="I51" s="376"/>
      <c r="J51" s="376"/>
      <c r="K51" s="376"/>
      <c r="P51" s="376"/>
      <c r="Q51" s="376"/>
      <c r="V51" s="376"/>
    </row>
    <row r="52" spans="4:22">
      <c r="D52" s="432"/>
      <c r="I52" s="376"/>
      <c r="J52" s="376"/>
      <c r="K52" s="376"/>
      <c r="P52" s="376"/>
      <c r="Q52" s="376"/>
      <c r="V52" s="376"/>
    </row>
    <row r="53" spans="4:22">
      <c r="D53" s="432"/>
      <c r="I53" s="376"/>
      <c r="J53" s="376"/>
      <c r="K53" s="376"/>
      <c r="P53" s="376"/>
      <c r="Q53" s="376"/>
      <c r="V53" s="376"/>
    </row>
    <row r="54" spans="4:22">
      <c r="D54" s="432"/>
      <c r="I54" s="376"/>
      <c r="J54" s="376"/>
      <c r="K54" s="376"/>
      <c r="P54" s="376"/>
      <c r="Q54" s="376"/>
      <c r="V54" s="376"/>
    </row>
    <row r="55" spans="4:22">
      <c r="D55" s="432"/>
      <c r="I55" s="376"/>
      <c r="J55" s="376"/>
      <c r="K55" s="376"/>
      <c r="P55" s="376"/>
      <c r="Q55" s="376"/>
      <c r="V55" s="376"/>
    </row>
  </sheetData>
  <sheetProtection password="A4A3" sheet="1" objects="1" scenarios="1"/>
  <customSheetViews>
    <customSheetView guid="{97D65C1E-976A-4956-97FC-0E8188ABCFAA}"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
    </customSheetView>
    <customSheetView guid="{ADD38025-F4B2-44E2-9D06-07A9BF0F3A5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2"/>
    </customSheetView>
    <customSheetView guid="{AF3BF2A1-5C19-43AE-A08B-3E418E8AE543}" fitToPage="1" printArea="1" hiddenColumns="1">
      <selection activeCell="U17" sqref="A1:V17"/>
      <pageMargins left="1.18" right="0.17" top="0.88" bottom="0.46" header="0.31496062992125984" footer="0.31496062992125984"/>
      <printOptions horizontalCentered="1"/>
      <pageSetup paperSize="5" fitToHeight="0" orientation="landscape" r:id="rId3"/>
    </customSheetView>
    <customSheetView guid="{CC42E740-ADA2-4B3E-AB77-9BBCCE9EC444}"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DC041AD4-35AB-4F1B-9F3D-F08C88A9A16C}"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C9A17BF0-2451-44C4-898F-CFB8403323EA}"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E51A7B7A-B72C-4D0D-BEC9-3100296DDB1B}"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D674221F-3F50-45D7-B99E-107AE99970DE}"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C8C25E0F-313C-40E1-BC27-B55128053FAD}"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915A0EBC-A358-405B-93F7-90752DA34B9F}"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B74BB35E-E214-422E-BB39-6D168553F4C5}"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F3">
      <selection activeCell="R10" sqref="R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7"/>
    </customSheetView>
    <customSheetView guid="{42BB51DB-DC3E-4DA5-9499-5574EB19780E}"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8"/>
    </customSheetView>
    <customSheetView guid="{B83C9EB8-C964-4489-98C8-19C81BFAE010}" printArea="1" hiddenColumns="1" topLeftCell="E4">
      <selection activeCell="Y8" sqref="Y8"/>
      <pageMargins left="1.1811023622047245" right="0.15748031496062992" top="0.39370078740157483" bottom="0.35433070866141736" header="0.31496062992125984" footer="0.19685039370078741"/>
      <printOptions horizontalCentered="1"/>
      <pageSetup paperSize="5" scale="82" fitToHeight="0" orientation="landscape" r:id="rId19"/>
    </customSheetView>
  </customSheetViews>
  <mergeCells count="37">
    <mergeCell ref="D1:V1"/>
    <mergeCell ref="D2:V2"/>
    <mergeCell ref="D4:E4"/>
    <mergeCell ref="F4:Q4"/>
    <mergeCell ref="R4:S4"/>
    <mergeCell ref="T4:V4"/>
    <mergeCell ref="D5:E5"/>
    <mergeCell ref="F5:V5"/>
    <mergeCell ref="B7:B8"/>
    <mergeCell ref="C7:C8"/>
    <mergeCell ref="D7:D8"/>
    <mergeCell ref="E7:E8"/>
    <mergeCell ref="F7:F8"/>
    <mergeCell ref="G7:H7"/>
    <mergeCell ref="I7:I8"/>
    <mergeCell ref="J7:J8"/>
    <mergeCell ref="S7:S8"/>
    <mergeCell ref="T7:T8"/>
    <mergeCell ref="V7:V8"/>
    <mergeCell ref="Q7:Q8"/>
    <mergeCell ref="R7:R8"/>
    <mergeCell ref="U7:U8"/>
    <mergeCell ref="B15:F15"/>
    <mergeCell ref="N7:O7"/>
    <mergeCell ref="P7:P8"/>
    <mergeCell ref="G14:H14"/>
    <mergeCell ref="G15:H15"/>
    <mergeCell ref="M7:M8"/>
    <mergeCell ref="K7:L7"/>
    <mergeCell ref="W7:X7"/>
    <mergeCell ref="Y7:Z7"/>
    <mergeCell ref="G16:H16"/>
    <mergeCell ref="G17:H17"/>
    <mergeCell ref="N14:O14"/>
    <mergeCell ref="N15:O15"/>
    <mergeCell ref="N16:O16"/>
    <mergeCell ref="N17:O17"/>
  </mergeCells>
  <conditionalFormatting sqref="I3 P3 I6 P6 I13:I1048576 P13:P1048576">
    <cfRule type="cellIs" dxfId="426" priority="57" operator="equal">
      <formula>"BAJA"</formula>
    </cfRule>
  </conditionalFormatting>
  <conditionalFormatting sqref="I3 P3 I6 P6 I13:I1048576 P13:P1048576">
    <cfRule type="cellIs" dxfId="425" priority="54" operator="equal">
      <formula>"EXTREMA"</formula>
    </cfRule>
    <cfRule type="cellIs" dxfId="424" priority="55" operator="equal">
      <formula>"ALTA"</formula>
    </cfRule>
    <cfRule type="cellIs" dxfId="423" priority="56" operator="equal">
      <formula>"MODERADA"</formula>
    </cfRule>
  </conditionalFormatting>
  <conditionalFormatting sqref="F13:G1048576 F3:G3 N3:O3 F6:G6 G9:H11 N6:O6 N13:O1048576">
    <cfRule type="colorScale" priority="53">
      <colorScale>
        <cfvo type="num" val="1"/>
        <cfvo type="num" val="3"/>
        <cfvo type="num" val="5"/>
        <color theme="6" tint="-0.499984740745262"/>
        <color rgb="FFFFFF00"/>
        <color rgb="FFC00000"/>
      </colorScale>
    </cfRule>
  </conditionalFormatting>
  <conditionalFormatting sqref="I14:I17">
    <cfRule type="cellIs" dxfId="422" priority="52" operator="equal">
      <formula>"BAJA"</formula>
    </cfRule>
  </conditionalFormatting>
  <conditionalFormatting sqref="I14:I17">
    <cfRule type="cellIs" dxfId="421" priority="49" operator="equal">
      <formula>"EXTREMA"</formula>
    </cfRule>
    <cfRule type="cellIs" dxfId="420" priority="50" operator="equal">
      <formula>"ALTA"</formula>
    </cfRule>
    <cfRule type="cellIs" dxfId="419" priority="51" operator="equal">
      <formula>"MODERADA"</formula>
    </cfRule>
  </conditionalFormatting>
  <conditionalFormatting sqref="G14:G17">
    <cfRule type="colorScale" priority="48">
      <colorScale>
        <cfvo type="num" val="1"/>
        <cfvo type="num" val="3"/>
        <cfvo type="num" val="5"/>
        <color theme="6" tint="-0.499984740745262"/>
        <color rgb="FFFFFF00"/>
        <color rgb="FFC00000"/>
      </colorScale>
    </cfRule>
  </conditionalFormatting>
  <conditionalFormatting sqref="I14:I17">
    <cfRule type="cellIs" dxfId="418" priority="47" operator="equal">
      <formula>"BAJA"</formula>
    </cfRule>
  </conditionalFormatting>
  <conditionalFormatting sqref="I14:I17">
    <cfRule type="cellIs" dxfId="417" priority="44" operator="equal">
      <formula>"EXTREMA"</formula>
    </cfRule>
    <cfRule type="cellIs" dxfId="416" priority="45" operator="equal">
      <formula>"ALTA"</formula>
    </cfRule>
    <cfRule type="cellIs" dxfId="415" priority="46" operator="equal">
      <formula>"MODERADA"</formula>
    </cfRule>
  </conditionalFormatting>
  <conditionalFormatting sqref="G14:G17">
    <cfRule type="colorScale" priority="43">
      <colorScale>
        <cfvo type="num" val="1"/>
        <cfvo type="num" val="3"/>
        <cfvo type="num" val="5"/>
        <color theme="6" tint="-0.499984740745262"/>
        <color rgb="FFFFFF00"/>
        <color rgb="FFC00000"/>
      </colorScale>
    </cfRule>
  </conditionalFormatting>
  <conditionalFormatting sqref="I14:I17">
    <cfRule type="cellIs" dxfId="414" priority="42" operator="equal">
      <formula>"BAJA"</formula>
    </cfRule>
  </conditionalFormatting>
  <conditionalFormatting sqref="I14:I17">
    <cfRule type="cellIs" dxfId="413" priority="39" operator="equal">
      <formula>"EXTREMA"</formula>
    </cfRule>
    <cfRule type="cellIs" dxfId="412" priority="40" operator="equal">
      <formula>"ALTA"</formula>
    </cfRule>
    <cfRule type="cellIs" dxfId="411" priority="41" operator="equal">
      <formula>"MODERADA"</formula>
    </cfRule>
  </conditionalFormatting>
  <conditionalFormatting sqref="P14:P17">
    <cfRule type="cellIs" dxfId="410" priority="38" operator="equal">
      <formula>"BAJA"</formula>
    </cfRule>
  </conditionalFormatting>
  <conditionalFormatting sqref="P14:P17">
    <cfRule type="cellIs" dxfId="409" priority="35" operator="equal">
      <formula>"EXTREMA"</formula>
    </cfRule>
    <cfRule type="cellIs" dxfId="408" priority="36" operator="equal">
      <formula>"ALTA"</formula>
    </cfRule>
    <cfRule type="cellIs" dxfId="407" priority="37" operator="equal">
      <formula>"MODERADA"</formula>
    </cfRule>
  </conditionalFormatting>
  <conditionalFormatting sqref="N14:N17">
    <cfRule type="colorScale" priority="34">
      <colorScale>
        <cfvo type="num" val="1"/>
        <cfvo type="num" val="3"/>
        <cfvo type="num" val="5"/>
        <color theme="6" tint="-0.499984740745262"/>
        <color rgb="FFFFFF00"/>
        <color rgb="FFC00000"/>
      </colorScale>
    </cfRule>
  </conditionalFormatting>
  <conditionalFormatting sqref="P14:P17">
    <cfRule type="cellIs" dxfId="406" priority="33" operator="equal">
      <formula>"BAJA"</formula>
    </cfRule>
  </conditionalFormatting>
  <conditionalFormatting sqref="P14:P17">
    <cfRule type="cellIs" dxfId="405" priority="30" operator="equal">
      <formula>"EXTREMA"</formula>
    </cfRule>
    <cfRule type="cellIs" dxfId="404" priority="31" operator="equal">
      <formula>"ALTA"</formula>
    </cfRule>
    <cfRule type="cellIs" dxfId="403" priority="32" operator="equal">
      <formula>"MODERADA"</formula>
    </cfRule>
  </conditionalFormatting>
  <conditionalFormatting sqref="N14:N17">
    <cfRule type="colorScale" priority="29">
      <colorScale>
        <cfvo type="num" val="1"/>
        <cfvo type="num" val="3"/>
        <cfvo type="num" val="5"/>
        <color theme="6" tint="-0.499984740745262"/>
        <color rgb="FFFFFF00"/>
        <color rgb="FFC00000"/>
      </colorScale>
    </cfRule>
  </conditionalFormatting>
  <conditionalFormatting sqref="P14:P17">
    <cfRule type="cellIs" dxfId="402" priority="28" operator="equal">
      <formula>"BAJA"</formula>
    </cfRule>
  </conditionalFormatting>
  <conditionalFormatting sqref="P14:P17">
    <cfRule type="cellIs" dxfId="401" priority="25" operator="equal">
      <formula>"EXTREMA"</formula>
    </cfRule>
    <cfRule type="cellIs" dxfId="400" priority="26" operator="equal">
      <formula>"ALTA"</formula>
    </cfRule>
    <cfRule type="cellIs" dxfId="399" priority="27" operator="equal">
      <formula>"MODERADA"</formula>
    </cfRule>
  </conditionalFormatting>
  <conditionalFormatting sqref="I9:I11">
    <cfRule type="cellIs" dxfId="398" priority="21" operator="equal">
      <formula>"EXTREMA"</formula>
    </cfRule>
    <cfRule type="cellIs" dxfId="397" priority="22" operator="equal">
      <formula>"ALTA"</formula>
    </cfRule>
    <cfRule type="cellIs" dxfId="396" priority="23" operator="equal">
      <formula>"MODERADA"</formula>
    </cfRule>
    <cfRule type="cellIs" dxfId="395" priority="24" operator="equal">
      <formula>"BAJA"</formula>
    </cfRule>
  </conditionalFormatting>
  <conditionalFormatting sqref="P9:P11">
    <cfRule type="cellIs" dxfId="394" priority="17" operator="equal">
      <formula>"EXTREMA"</formula>
    </cfRule>
    <cfRule type="cellIs" dxfId="393" priority="18" operator="equal">
      <formula>"ALTA"</formula>
    </cfRule>
    <cfRule type="cellIs" dxfId="392" priority="19" operator="equal">
      <formula>"MODERADA"</formula>
    </cfRule>
    <cfRule type="cellIs" dxfId="391" priority="20" operator="equal">
      <formula>"BAJA"</formula>
    </cfRule>
  </conditionalFormatting>
  <conditionalFormatting sqref="N9:O12">
    <cfRule type="colorScale" priority="16">
      <colorScale>
        <cfvo type="num" val="1"/>
        <cfvo type="num" val="3"/>
        <cfvo type="num" val="5"/>
        <color theme="6" tint="-0.499984740745262"/>
        <color rgb="FFFFFF00"/>
        <color rgb="FFC00000"/>
      </colorScale>
    </cfRule>
  </conditionalFormatting>
  <conditionalFormatting sqref="G12:H12">
    <cfRule type="colorScale" priority="15">
      <colorScale>
        <cfvo type="num" val="1"/>
        <cfvo type="num" val="3"/>
        <cfvo type="num" val="5"/>
        <color theme="6" tint="-0.499984740745262"/>
        <color rgb="FFFFFF00"/>
        <color rgb="FFC00000"/>
      </colorScale>
    </cfRule>
  </conditionalFormatting>
  <conditionalFormatting sqref="I12">
    <cfRule type="cellIs" dxfId="390" priority="11" operator="equal">
      <formula>"EXTREMA"</formula>
    </cfRule>
    <cfRule type="cellIs" dxfId="389" priority="12" operator="equal">
      <formula>"ALTA"</formula>
    </cfRule>
    <cfRule type="cellIs" dxfId="388" priority="13" operator="equal">
      <formula>"MODERADA"</formula>
    </cfRule>
    <cfRule type="cellIs" dxfId="387" priority="14" operator="equal">
      <formula>"BAJA"</formula>
    </cfRule>
  </conditionalFormatting>
  <conditionalFormatting sqref="P12">
    <cfRule type="cellIs" dxfId="386" priority="7" operator="equal">
      <formula>"EXTREMA"</formula>
    </cfRule>
    <cfRule type="cellIs" dxfId="385" priority="8" operator="equal">
      <formula>"ALTA"</formula>
    </cfRule>
    <cfRule type="cellIs" dxfId="384" priority="9" operator="equal">
      <formula>"MODERADA"</formula>
    </cfRule>
    <cfRule type="cellIs" dxfId="383" priority="10" operator="equal">
      <formula>"BAJA"</formula>
    </cfRule>
  </conditionalFormatting>
  <conditionalFormatting sqref="I7:I8 P7:P8">
    <cfRule type="cellIs" dxfId="382" priority="5" operator="equal">
      <formula>"BAJA"</formula>
    </cfRule>
  </conditionalFormatting>
  <conditionalFormatting sqref="I7:I8 P7:P8">
    <cfRule type="cellIs" dxfId="381" priority="2" operator="equal">
      <formula>"EXTREMA"</formula>
    </cfRule>
    <cfRule type="cellIs" dxfId="380" priority="3" operator="equal">
      <formula>"ALTA"</formula>
    </cfRule>
    <cfRule type="cellIs" dxfId="379"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1811023622047245" top="0.35433070866141736" bottom="0.15748031496062992" header="0.31496062992125984" footer="0.31496062992125984"/>
  <pageSetup paperSize="5" scale="49"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F9:F12</xm:sqref>
        </x14:dataValidation>
        <x14:dataValidation type="list" showInputMessage="1" showErrorMessage="1">
          <x14:formula1>
            <xm:f>Listas!$C$4:$C$7</xm:f>
          </x14:formula1>
          <xm:sqref>K9:K12</xm:sqref>
        </x14:dataValidation>
      </x14:dataValidations>
    </ext>
  </extLst>
</worksheet>
</file>

<file path=xl/worksheets/sheet8.xml><?xml version="1.0" encoding="utf-8"?>
<worksheet xmlns="http://schemas.openxmlformats.org/spreadsheetml/2006/main" xmlns:r="http://schemas.openxmlformats.org/officeDocument/2006/relationships">
  <sheetPr>
    <tabColor theme="8" tint="-0.249977111117893"/>
    <pageSetUpPr autoPageBreaks="0" fitToPage="1"/>
  </sheetPr>
  <dimension ref="A1:Z36"/>
  <sheetViews>
    <sheetView zoomScale="70" zoomScaleNormal="70" workbookViewId="0">
      <selection activeCell="F9" sqref="F9"/>
    </sheetView>
  </sheetViews>
  <sheetFormatPr baseColWidth="10" defaultColWidth="11.42578125" defaultRowHeight="12"/>
  <cols>
    <col min="1" max="1" width="4.7109375" style="376" customWidth="1"/>
    <col min="2" max="2" width="21.7109375" style="376" customWidth="1"/>
    <col min="3" max="3" width="25" style="376" customWidth="1"/>
    <col min="4" max="4" width="21.7109375" style="376" hidden="1" customWidth="1"/>
    <col min="5" max="5" width="29.7109375" style="376" customWidth="1"/>
    <col min="6" max="8" width="6.7109375" style="376" customWidth="1"/>
    <col min="9" max="9" width="6.7109375" style="381" customWidth="1"/>
    <col min="10" max="10" width="21.7109375" style="443" customWidth="1"/>
    <col min="11" max="11" width="6.7109375" style="443" customWidth="1"/>
    <col min="12" max="15" width="6.7109375" style="376" customWidth="1"/>
    <col min="16" max="17" width="6.7109375" style="381" customWidth="1"/>
    <col min="18" max="18" width="24.7109375" style="376" customWidth="1"/>
    <col min="19" max="19" width="6.7109375" style="376" customWidth="1"/>
    <col min="20" max="20" width="21.42578125" style="376" customWidth="1"/>
    <col min="21" max="21" width="16.7109375" style="376" customWidth="1"/>
    <col min="22" max="22" width="17.42578125" style="382" customWidth="1"/>
    <col min="23" max="23" width="13.5703125" style="382" hidden="1" customWidth="1"/>
    <col min="24" max="24" width="46.42578125" style="376" hidden="1" customWidth="1"/>
    <col min="25" max="25" width="13.5703125" style="382" customWidth="1"/>
    <col min="26" max="26" width="58.28515625" style="376" customWidth="1"/>
    <col min="27" max="16384" width="11.42578125" style="376"/>
  </cols>
  <sheetData>
    <row r="1" spans="1:26" ht="21">
      <c r="D1" s="377" t="s">
        <v>292</v>
      </c>
      <c r="E1" s="377"/>
      <c r="F1" s="377"/>
      <c r="G1" s="377"/>
      <c r="H1" s="377"/>
      <c r="I1" s="377"/>
      <c r="J1" s="377"/>
      <c r="K1" s="377"/>
      <c r="L1" s="377"/>
      <c r="M1" s="377"/>
      <c r="N1" s="377"/>
      <c r="O1" s="377"/>
      <c r="P1" s="377"/>
      <c r="Q1" s="377"/>
      <c r="R1" s="377"/>
      <c r="S1" s="377"/>
      <c r="T1" s="377"/>
      <c r="U1" s="377"/>
      <c r="V1" s="377"/>
      <c r="W1" s="378"/>
      <c r="Y1" s="378"/>
    </row>
    <row r="2" spans="1:26" ht="21" customHeight="1">
      <c r="D2" s="377" t="s">
        <v>17</v>
      </c>
      <c r="E2" s="377"/>
      <c r="F2" s="377"/>
      <c r="G2" s="377"/>
      <c r="H2" s="377"/>
      <c r="I2" s="377"/>
      <c r="J2" s="377"/>
      <c r="K2" s="377"/>
      <c r="L2" s="377"/>
      <c r="M2" s="377"/>
      <c r="N2" s="377"/>
      <c r="O2" s="377"/>
      <c r="P2" s="377"/>
      <c r="Q2" s="377"/>
      <c r="R2" s="377"/>
      <c r="S2" s="377"/>
      <c r="T2" s="377"/>
      <c r="U2" s="377"/>
      <c r="V2" s="377"/>
      <c r="W2" s="378"/>
      <c r="Y2" s="378"/>
    </row>
    <row r="3" spans="1:26" ht="21">
      <c r="D3" s="379"/>
      <c r="E3" s="379"/>
      <c r="F3" s="379"/>
      <c r="G3" s="379"/>
      <c r="H3" s="379"/>
      <c r="I3" s="380"/>
      <c r="J3" s="379"/>
      <c r="K3" s="379"/>
      <c r="L3" s="379"/>
      <c r="M3" s="379"/>
    </row>
    <row r="4" spans="1:26" s="384" customFormat="1" ht="24" customHeight="1">
      <c r="A4" s="383"/>
      <c r="D4" s="385" t="s">
        <v>0</v>
      </c>
      <c r="E4" s="385"/>
      <c r="F4" s="386" t="s">
        <v>80</v>
      </c>
      <c r="G4" s="386"/>
      <c r="H4" s="386"/>
      <c r="I4" s="386"/>
      <c r="J4" s="386"/>
      <c r="K4" s="386"/>
      <c r="L4" s="386"/>
      <c r="M4" s="386"/>
      <c r="N4" s="386"/>
      <c r="O4" s="386"/>
      <c r="P4" s="386"/>
      <c r="Q4" s="386"/>
      <c r="R4" s="385" t="s">
        <v>26</v>
      </c>
      <c r="S4" s="385"/>
      <c r="T4" s="386">
        <v>2018</v>
      </c>
      <c r="U4" s="386"/>
      <c r="V4" s="386"/>
      <c r="W4" s="387"/>
      <c r="Y4" s="387"/>
    </row>
    <row r="5" spans="1:26" s="384" customFormat="1" ht="45.75" customHeight="1">
      <c r="A5" s="383"/>
      <c r="D5" s="385" t="s">
        <v>1</v>
      </c>
      <c r="E5" s="385"/>
      <c r="F5" s="388"/>
      <c r="G5" s="388"/>
      <c r="H5" s="388"/>
      <c r="I5" s="388"/>
      <c r="J5" s="388"/>
      <c r="K5" s="388"/>
      <c r="L5" s="388"/>
      <c r="M5" s="388"/>
      <c r="N5" s="388"/>
      <c r="O5" s="388"/>
      <c r="P5" s="388"/>
      <c r="Q5" s="388"/>
      <c r="R5" s="388"/>
      <c r="S5" s="388"/>
      <c r="T5" s="388"/>
      <c r="U5" s="388"/>
      <c r="V5" s="388"/>
      <c r="W5" s="389"/>
      <c r="Y5" s="389"/>
    </row>
    <row r="6" spans="1:26" s="384" customFormat="1" ht="15">
      <c r="A6" s="383"/>
      <c r="B6" s="390"/>
      <c r="C6" s="390"/>
      <c r="I6" s="391"/>
      <c r="J6" s="392"/>
      <c r="K6" s="392"/>
      <c r="P6" s="391"/>
      <c r="Q6" s="391"/>
      <c r="V6" s="391"/>
      <c r="W6" s="391"/>
      <c r="Y6" s="391"/>
    </row>
    <row r="7" spans="1:26" s="404" customFormat="1" ht="30" customHeight="1">
      <c r="A7" s="393"/>
      <c r="B7" s="394" t="s">
        <v>2</v>
      </c>
      <c r="C7" s="394" t="s">
        <v>3</v>
      </c>
      <c r="D7" s="394" t="s">
        <v>4</v>
      </c>
      <c r="E7" s="394" t="s">
        <v>5</v>
      </c>
      <c r="F7" s="395" t="s">
        <v>29</v>
      </c>
      <c r="G7" s="394" t="s">
        <v>279</v>
      </c>
      <c r="H7" s="394"/>
      <c r="I7" s="396" t="s">
        <v>25</v>
      </c>
      <c r="J7" s="397" t="s">
        <v>12</v>
      </c>
      <c r="K7" s="398" t="s">
        <v>36</v>
      </c>
      <c r="L7" s="399"/>
      <c r="M7" s="400" t="s">
        <v>237</v>
      </c>
      <c r="N7" s="394" t="s">
        <v>280</v>
      </c>
      <c r="O7" s="394"/>
      <c r="P7" s="396" t="s">
        <v>25</v>
      </c>
      <c r="Q7" s="395" t="s">
        <v>11</v>
      </c>
      <c r="R7" s="394" t="s">
        <v>8</v>
      </c>
      <c r="S7" s="401" t="s">
        <v>18</v>
      </c>
      <c r="T7" s="394" t="s">
        <v>443</v>
      </c>
      <c r="U7" s="397" t="s">
        <v>281</v>
      </c>
      <c r="V7" s="394" t="s">
        <v>10</v>
      </c>
      <c r="W7" s="454" t="s">
        <v>617</v>
      </c>
      <c r="X7" s="455"/>
      <c r="Y7" s="454" t="s">
        <v>675</v>
      </c>
      <c r="Z7" s="455"/>
    </row>
    <row r="8" spans="1:26" s="404" customFormat="1" ht="88.5" customHeight="1">
      <c r="A8" s="393"/>
      <c r="B8" s="394"/>
      <c r="C8" s="394"/>
      <c r="D8" s="394"/>
      <c r="E8" s="394"/>
      <c r="F8" s="395"/>
      <c r="G8" s="405" t="s">
        <v>6</v>
      </c>
      <c r="H8" s="406" t="s">
        <v>7</v>
      </c>
      <c r="I8" s="407"/>
      <c r="J8" s="408"/>
      <c r="K8" s="409" t="s">
        <v>301</v>
      </c>
      <c r="L8" s="410" t="s">
        <v>302</v>
      </c>
      <c r="M8" s="411"/>
      <c r="N8" s="412" t="s">
        <v>6</v>
      </c>
      <c r="O8" s="413" t="s">
        <v>7</v>
      </c>
      <c r="P8" s="407"/>
      <c r="Q8" s="395"/>
      <c r="R8" s="394"/>
      <c r="S8" s="401"/>
      <c r="T8" s="394"/>
      <c r="U8" s="408"/>
      <c r="V8" s="394"/>
      <c r="W8" s="447" t="s">
        <v>624</v>
      </c>
      <c r="X8" s="447" t="s">
        <v>230</v>
      </c>
      <c r="Y8" s="447" t="s">
        <v>624</v>
      </c>
      <c r="Z8" s="447" t="s">
        <v>230</v>
      </c>
    </row>
    <row r="9" spans="1:26" s="384" customFormat="1" ht="159.75" customHeight="1">
      <c r="A9" s="415">
        <v>1</v>
      </c>
      <c r="B9" s="416" t="s">
        <v>483</v>
      </c>
      <c r="C9" s="417" t="s">
        <v>485</v>
      </c>
      <c r="D9" s="416"/>
      <c r="E9" s="416" t="s">
        <v>484</v>
      </c>
      <c r="F9" s="418" t="s">
        <v>94</v>
      </c>
      <c r="G9" s="416">
        <v>3</v>
      </c>
      <c r="H9" s="416">
        <v>4</v>
      </c>
      <c r="I9" s="419" t="str">
        <f>INDEX(Listas!$L$4:$P$8,G9,H9)</f>
        <v>EXTREMA</v>
      </c>
      <c r="J9" s="420" t="s">
        <v>486</v>
      </c>
      <c r="K9" s="421" t="s">
        <v>300</v>
      </c>
      <c r="L9" s="421" t="str">
        <f>IF('Evaluación de Controles'!F31="X","Probabilidad",IF('Evaluación de Controles'!H31="X","Impacto",))</f>
        <v>Probabilidad</v>
      </c>
      <c r="M9" s="416">
        <f>'Evaluación de Controles'!X31</f>
        <v>30</v>
      </c>
      <c r="N9" s="416">
        <f>IF('Evaluación de Controles'!F31="X",IF(M9&gt;75,IF(G9&gt;2,G9-2,IF(G9&gt;1,G9-1,G9)),IF(M9&gt;50,IF(G9&gt;1,G9-1,G9),G9)),G9)</f>
        <v>3</v>
      </c>
      <c r="O9" s="416">
        <f>IF('Evaluación de Controles'!H31="X",IF(M9&gt;75,IF(H9&gt;2,H9-2,IF(H9&gt;1,H9-1,H9)),IF(M9&gt;50,IF(H9&gt;1,H9-1,H9),H9)),H9)</f>
        <v>4</v>
      </c>
      <c r="P9" s="419" t="str">
        <f>INDEX(Listas!$L$4:$P$8,N9,O9)</f>
        <v>EXTREMA</v>
      </c>
      <c r="Q9" s="421" t="s">
        <v>265</v>
      </c>
      <c r="R9" s="422" t="s">
        <v>487</v>
      </c>
      <c r="S9" s="418" t="s">
        <v>338</v>
      </c>
      <c r="T9" s="416" t="s">
        <v>488</v>
      </c>
      <c r="U9" s="416" t="s">
        <v>489</v>
      </c>
      <c r="V9" s="416" t="s">
        <v>656</v>
      </c>
      <c r="W9" s="456">
        <f>41/41</f>
        <v>1</v>
      </c>
      <c r="X9" s="426" t="s">
        <v>657</v>
      </c>
      <c r="Y9" s="456">
        <v>1</v>
      </c>
      <c r="Z9" s="426" t="s">
        <v>686</v>
      </c>
    </row>
    <row r="10" spans="1:26" s="384" customFormat="1" ht="187.5" customHeight="1">
      <c r="A10" s="415">
        <v>2</v>
      </c>
      <c r="B10" s="416" t="s">
        <v>98</v>
      </c>
      <c r="C10" s="417" t="s">
        <v>81</v>
      </c>
      <c r="D10" s="416"/>
      <c r="E10" s="416" t="s">
        <v>82</v>
      </c>
      <c r="F10" s="418" t="s">
        <v>33</v>
      </c>
      <c r="G10" s="416">
        <v>3</v>
      </c>
      <c r="H10" s="416">
        <v>4</v>
      </c>
      <c r="I10" s="419" t="str">
        <f>INDEX(Listas!$L$4:$P$8,G10,H10)</f>
        <v>EXTREMA</v>
      </c>
      <c r="J10" s="420" t="s">
        <v>491</v>
      </c>
      <c r="K10" s="421" t="s">
        <v>300</v>
      </c>
      <c r="L10" s="421" t="str">
        <f>IF('Evaluación de Controles'!F32="X","Probabilidad",IF('Evaluación de Controles'!H32="X","Impacto",))</f>
        <v>Probabilidad</v>
      </c>
      <c r="M10" s="416">
        <f>'Evaluación de Controles'!X32</f>
        <v>30</v>
      </c>
      <c r="N10" s="416">
        <f>IF('Evaluación de Controles'!F32="X",IF(M10&gt;75,IF(G10&gt;2,G10-2,IF(G10&gt;1,G10-1,G10)),IF(M10&gt;50,IF(G10&gt;1,G10-1,G10),G10)),G10)</f>
        <v>3</v>
      </c>
      <c r="O10" s="416">
        <f>IF('Evaluación de Controles'!H32="X",IF(M10&gt;75,IF(H10&gt;2,H10-2,IF(H10&gt;1,H10-1,H10)),IF(M10&gt;50,IF(H10&gt;1,H10-1,H10),H10)),H10)</f>
        <v>4</v>
      </c>
      <c r="P10" s="419" t="str">
        <f>INDEX(Listas!$L$4:$P$8,N10,O10)</f>
        <v>EXTREMA</v>
      </c>
      <c r="Q10" s="421" t="s">
        <v>265</v>
      </c>
      <c r="R10" s="422" t="s">
        <v>492</v>
      </c>
      <c r="S10" s="418" t="s">
        <v>461</v>
      </c>
      <c r="T10" s="416" t="s">
        <v>493</v>
      </c>
      <c r="U10" s="416" t="s">
        <v>494</v>
      </c>
      <c r="V10" s="416" t="s">
        <v>495</v>
      </c>
      <c r="W10" s="456">
        <v>0.7</v>
      </c>
      <c r="X10" s="426" t="s">
        <v>658</v>
      </c>
      <c r="Y10" s="456">
        <v>1</v>
      </c>
      <c r="Z10" s="426" t="s">
        <v>687</v>
      </c>
    </row>
    <row r="11" spans="1:26" s="384" customFormat="1" ht="156" customHeight="1">
      <c r="A11" s="415">
        <v>3</v>
      </c>
      <c r="B11" s="416" t="s">
        <v>497</v>
      </c>
      <c r="C11" s="417" t="s">
        <v>496</v>
      </c>
      <c r="D11" s="416"/>
      <c r="E11" s="416" t="s">
        <v>498</v>
      </c>
      <c r="F11" s="418" t="s">
        <v>33</v>
      </c>
      <c r="G11" s="416">
        <v>3</v>
      </c>
      <c r="H11" s="416">
        <v>2</v>
      </c>
      <c r="I11" s="419" t="str">
        <f>INDEX(Listas!$L$4:$P$8,G11,H11)</f>
        <v>MODERADA</v>
      </c>
      <c r="J11" s="420" t="s">
        <v>499</v>
      </c>
      <c r="K11" s="421" t="s">
        <v>300</v>
      </c>
      <c r="L11" s="421" t="str">
        <f>IF('Evaluación de Controles'!F33="X","Probabilidad",IF('Evaluación de Controles'!H33="X","Impacto",))</f>
        <v>Probabilidad</v>
      </c>
      <c r="M11" s="416">
        <f>'Evaluación de Controles'!X33</f>
        <v>30</v>
      </c>
      <c r="N11" s="416">
        <f>IF('Evaluación de Controles'!F33="X",IF(M11&gt;75,IF(G11&gt;2,G11-2,IF(G11&gt;1,G11-1,G11)),IF(M11&gt;50,IF(G11&gt;1,G11-1,G11),G11)),G11)</f>
        <v>3</v>
      </c>
      <c r="O11" s="416">
        <f>IF('Evaluación de Controles'!H33="X",IF(M11&gt;75,IF(H11&gt;2,H11-2,IF(H11&gt;1,H11-1,H11)),IF(M11&gt;50,IF(H11&gt;1,H11-1,H11),H11)),H11)</f>
        <v>2</v>
      </c>
      <c r="P11" s="419" t="str">
        <f>INDEX(Listas!$L$4:$P$8,N11,O11)</f>
        <v>MODERADA</v>
      </c>
      <c r="Q11" s="421" t="s">
        <v>265</v>
      </c>
      <c r="R11" s="422" t="s">
        <v>500</v>
      </c>
      <c r="S11" s="418" t="s">
        <v>461</v>
      </c>
      <c r="T11" s="416" t="s">
        <v>488</v>
      </c>
      <c r="U11" s="416" t="s">
        <v>494</v>
      </c>
      <c r="V11" s="416" t="s">
        <v>495</v>
      </c>
      <c r="W11" s="456">
        <v>0.6</v>
      </c>
      <c r="X11" s="426" t="s">
        <v>688</v>
      </c>
      <c r="Y11" s="456">
        <v>1</v>
      </c>
      <c r="Z11" s="426" t="s">
        <v>689</v>
      </c>
    </row>
    <row r="12" spans="1:26">
      <c r="D12" s="432"/>
      <c r="P12" s="376"/>
      <c r="Q12" s="376"/>
      <c r="V12" s="376"/>
      <c r="W12" s="376"/>
      <c r="Y12" s="376"/>
    </row>
    <row r="13" spans="1:26">
      <c r="D13" s="432"/>
      <c r="G13" s="437" t="s">
        <v>117</v>
      </c>
      <c r="H13" s="437"/>
      <c r="I13" s="438">
        <f>COUNTIF(I9:I11,"BAJA")</f>
        <v>0</v>
      </c>
      <c r="J13" s="376"/>
      <c r="K13" s="376"/>
      <c r="N13" s="437" t="s">
        <v>117</v>
      </c>
      <c r="O13" s="437"/>
      <c r="P13" s="438">
        <f>COUNTIF(P9:P11,"BAJA")</f>
        <v>0</v>
      </c>
      <c r="Q13" s="376"/>
      <c r="V13" s="376"/>
      <c r="W13" s="376"/>
      <c r="Y13" s="376"/>
    </row>
    <row r="14" spans="1:26">
      <c r="D14" s="432"/>
      <c r="G14" s="437" t="s">
        <v>119</v>
      </c>
      <c r="H14" s="437"/>
      <c r="I14" s="438">
        <f>COUNTIF(I9:I11,"MODERADA")</f>
        <v>1</v>
      </c>
      <c r="J14" s="376"/>
      <c r="K14" s="376"/>
      <c r="N14" s="437" t="s">
        <v>119</v>
      </c>
      <c r="O14" s="437"/>
      <c r="P14" s="438">
        <f>COUNTIF(P9:P11,"MODERADA")</f>
        <v>1</v>
      </c>
      <c r="Q14" s="376"/>
      <c r="V14" s="376"/>
      <c r="W14" s="376"/>
      <c r="Y14" s="376"/>
    </row>
    <row r="15" spans="1:26">
      <c r="B15" s="440"/>
      <c r="D15" s="432"/>
      <c r="E15" s="440"/>
      <c r="G15" s="437" t="s">
        <v>118</v>
      </c>
      <c r="H15" s="437"/>
      <c r="I15" s="438">
        <f>COUNTIF(I9:I11,"ALTA")</f>
        <v>0</v>
      </c>
      <c r="J15" s="376"/>
      <c r="K15" s="376"/>
      <c r="N15" s="437" t="s">
        <v>118</v>
      </c>
      <c r="O15" s="437"/>
      <c r="P15" s="438">
        <f>COUNTIF(P9:P11,"ALTA")</f>
        <v>0</v>
      </c>
      <c r="Q15" s="376"/>
      <c r="V15" s="376"/>
      <c r="W15" s="376"/>
      <c r="Y15" s="376"/>
    </row>
    <row r="16" spans="1:26" ht="15.75">
      <c r="B16" s="441" t="s">
        <v>370</v>
      </c>
      <c r="D16" s="432"/>
      <c r="E16" s="442" t="s">
        <v>371</v>
      </c>
      <c r="G16" s="437" t="s">
        <v>120</v>
      </c>
      <c r="H16" s="437"/>
      <c r="I16" s="438">
        <f>COUNTIF(I9:I11,"EXTREMA")</f>
        <v>2</v>
      </c>
      <c r="J16" s="376"/>
      <c r="K16" s="376"/>
      <c r="N16" s="437" t="s">
        <v>120</v>
      </c>
      <c r="O16" s="437"/>
      <c r="P16" s="438">
        <f>COUNTIF(P9:P11,"EXTREMA")</f>
        <v>2</v>
      </c>
      <c r="Q16" s="376"/>
      <c r="V16" s="376"/>
      <c r="W16" s="376"/>
      <c r="Y16" s="376"/>
    </row>
    <row r="17" spans="4:25">
      <c r="I17" s="376"/>
      <c r="J17" s="376"/>
      <c r="K17" s="376"/>
      <c r="P17" s="376"/>
      <c r="Q17" s="376"/>
      <c r="V17" s="376"/>
      <c r="W17" s="376"/>
      <c r="Y17" s="376"/>
    </row>
    <row r="18" spans="4:25">
      <c r="D18" s="432"/>
      <c r="I18" s="376"/>
      <c r="J18" s="376"/>
      <c r="K18" s="376"/>
      <c r="P18" s="376"/>
      <c r="Q18" s="376"/>
      <c r="V18" s="376"/>
      <c r="W18" s="376"/>
      <c r="Y18" s="376"/>
    </row>
    <row r="19" spans="4:25">
      <c r="D19" s="432"/>
      <c r="I19" s="376"/>
      <c r="J19" s="376"/>
      <c r="K19" s="376"/>
      <c r="P19" s="376"/>
      <c r="Q19" s="376"/>
      <c r="V19" s="376"/>
      <c r="W19" s="376"/>
      <c r="Y19" s="376"/>
    </row>
    <row r="20" spans="4:25">
      <c r="D20" s="432"/>
      <c r="I20" s="376"/>
      <c r="J20" s="376"/>
      <c r="K20" s="376"/>
      <c r="P20" s="376"/>
      <c r="Q20" s="376"/>
      <c r="V20" s="376"/>
      <c r="W20" s="376"/>
      <c r="Y20" s="376"/>
    </row>
    <row r="21" spans="4:25">
      <c r="D21" s="432"/>
      <c r="I21" s="376"/>
      <c r="J21" s="376"/>
      <c r="K21" s="376"/>
      <c r="P21" s="376"/>
      <c r="Q21" s="376"/>
      <c r="V21" s="376"/>
      <c r="W21" s="376"/>
      <c r="Y21" s="376"/>
    </row>
    <row r="22" spans="4:25">
      <c r="D22" s="432"/>
      <c r="I22" s="376"/>
      <c r="J22" s="376"/>
      <c r="K22" s="376"/>
      <c r="P22" s="376"/>
      <c r="Q22" s="376"/>
      <c r="V22" s="376"/>
      <c r="W22" s="376"/>
      <c r="Y22" s="376"/>
    </row>
    <row r="23" spans="4:25">
      <c r="D23" s="432"/>
      <c r="I23" s="376"/>
      <c r="J23" s="376"/>
      <c r="K23" s="376"/>
      <c r="P23" s="376"/>
      <c r="Q23" s="376"/>
      <c r="V23" s="376"/>
      <c r="W23" s="376"/>
      <c r="Y23" s="376"/>
    </row>
    <row r="24" spans="4:25">
      <c r="D24" s="432"/>
      <c r="I24" s="376"/>
      <c r="J24" s="376"/>
      <c r="K24" s="376"/>
      <c r="P24" s="376"/>
      <c r="Q24" s="376"/>
      <c r="V24" s="376"/>
      <c r="W24" s="376"/>
      <c r="Y24" s="376"/>
    </row>
    <row r="25" spans="4:25">
      <c r="D25" s="432"/>
      <c r="I25" s="376"/>
      <c r="J25" s="376"/>
      <c r="K25" s="376"/>
      <c r="P25" s="376"/>
      <c r="Q25" s="376"/>
      <c r="V25" s="376"/>
      <c r="W25" s="376"/>
      <c r="Y25" s="376"/>
    </row>
    <row r="26" spans="4:25">
      <c r="D26" s="432"/>
      <c r="I26" s="376"/>
      <c r="J26" s="376"/>
      <c r="K26" s="376"/>
      <c r="P26" s="376"/>
      <c r="Q26" s="376"/>
      <c r="V26" s="376"/>
      <c r="W26" s="376"/>
      <c r="Y26" s="376"/>
    </row>
    <row r="27" spans="4:25">
      <c r="D27" s="432"/>
      <c r="I27" s="376"/>
      <c r="J27" s="376"/>
      <c r="K27" s="376"/>
      <c r="P27" s="376"/>
      <c r="Q27" s="376"/>
      <c r="V27" s="376"/>
      <c r="W27" s="376"/>
      <c r="Y27" s="376"/>
    </row>
    <row r="28" spans="4:25">
      <c r="D28" s="432"/>
      <c r="I28" s="376"/>
      <c r="J28" s="376"/>
      <c r="K28" s="376"/>
      <c r="P28" s="376"/>
      <c r="Q28" s="376"/>
      <c r="V28" s="376"/>
      <c r="W28" s="376"/>
      <c r="Y28" s="376"/>
    </row>
    <row r="29" spans="4:25">
      <c r="D29" s="432"/>
      <c r="I29" s="376"/>
      <c r="J29" s="376"/>
      <c r="K29" s="376"/>
      <c r="P29" s="376"/>
      <c r="Q29" s="376"/>
      <c r="V29" s="376"/>
      <c r="W29" s="376"/>
      <c r="Y29" s="376"/>
    </row>
    <row r="30" spans="4:25">
      <c r="D30" s="432"/>
      <c r="I30" s="376"/>
      <c r="J30" s="376"/>
      <c r="K30" s="376"/>
      <c r="P30" s="376"/>
      <c r="Q30" s="376"/>
      <c r="V30" s="376"/>
      <c r="W30" s="376"/>
      <c r="Y30" s="376"/>
    </row>
    <row r="31" spans="4:25">
      <c r="D31" s="432"/>
      <c r="I31" s="376"/>
      <c r="J31" s="376"/>
      <c r="K31" s="376"/>
      <c r="P31" s="376"/>
      <c r="Q31" s="376"/>
      <c r="V31" s="376"/>
      <c r="W31" s="376"/>
      <c r="Y31" s="376"/>
    </row>
    <row r="32" spans="4:25">
      <c r="D32" s="432"/>
      <c r="I32" s="376"/>
      <c r="J32" s="376"/>
      <c r="K32" s="376"/>
      <c r="P32" s="376"/>
      <c r="Q32" s="376"/>
      <c r="V32" s="376"/>
      <c r="W32" s="376"/>
      <c r="Y32" s="376"/>
    </row>
    <row r="33" spans="4:25">
      <c r="D33" s="432"/>
      <c r="I33" s="376"/>
      <c r="J33" s="376"/>
      <c r="K33" s="376"/>
      <c r="P33" s="376"/>
      <c r="Q33" s="376"/>
      <c r="V33" s="376"/>
      <c r="W33" s="376"/>
      <c r="Y33" s="376"/>
    </row>
    <row r="34" spans="4:25">
      <c r="D34" s="432"/>
      <c r="I34" s="376"/>
      <c r="J34" s="376"/>
      <c r="K34" s="376"/>
      <c r="P34" s="376"/>
      <c r="Q34" s="376"/>
      <c r="V34" s="376"/>
      <c r="W34" s="376"/>
      <c r="Y34" s="376"/>
    </row>
    <row r="35" spans="4:25">
      <c r="D35" s="432"/>
      <c r="I35" s="376"/>
      <c r="J35" s="376"/>
      <c r="K35" s="376"/>
      <c r="P35" s="376"/>
      <c r="Q35" s="376"/>
      <c r="V35" s="376"/>
      <c r="W35" s="376"/>
      <c r="Y35" s="376"/>
    </row>
    <row r="36" spans="4:25">
      <c r="D36" s="432"/>
      <c r="I36" s="376"/>
      <c r="J36" s="376"/>
      <c r="K36" s="376"/>
      <c r="P36" s="376"/>
      <c r="Q36" s="376"/>
      <c r="V36" s="376"/>
      <c r="W36" s="376"/>
      <c r="Y36" s="376"/>
    </row>
  </sheetData>
  <sheetProtection password="A4A3" sheet="1" objects="1" scenarios="1"/>
  <customSheetViews>
    <customSheetView guid="{97D65C1E-976A-4956-97FC-0E8188ABCFAA}" scale="70" fitToPage="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
    </customSheetView>
    <customSheetView guid="{ADD38025-F4B2-44E2-9D06-07A9BF0F3A51}" scale="70" fitToPage="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2"/>
    </customSheetView>
    <customSheetView guid="{AF3BF2A1-5C19-43AE-A08B-3E418E8AE543}"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3"/>
    </customSheetView>
    <customSheetView guid="{CC42E740-ADA2-4B3E-AB77-9BBCCE9EC444}"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4"/>
    </customSheetView>
    <customSheetView guid="{DC041AD4-35AB-4F1B-9F3D-F08C88A9A16C}"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5"/>
    </customSheetView>
    <customSheetView guid="{C9A17BF0-2451-44C4-898F-CFB8403323EA}"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6"/>
    </customSheetView>
    <customSheetView guid="{E51A7B7A-B72C-4D0D-BEC9-3100296DDB1B}"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7"/>
    </customSheetView>
    <customSheetView guid="{D674221F-3F50-45D7-B99E-107AE99970DE}"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8"/>
    </customSheetView>
    <customSheetView guid="{C8C25E0F-313C-40E1-BC27-B55128053FAD}"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9"/>
    </customSheetView>
    <customSheetView guid="{31578BE1-199E-4DDD-BD28-180CDA7042A3}"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0"/>
    </customSheetView>
    <customSheetView guid="{915A0EBC-A358-405B-93F7-90752DA34B9F}"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1"/>
    </customSheetView>
    <customSheetView guid="{B74BB35E-E214-422E-BB39-6D168553F4C5}"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7"/>
    </customSheetView>
    <customSheetView guid="{42BB51DB-DC3E-4DA5-9499-5574EB19780E}"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8"/>
    </customSheetView>
    <customSheetView guid="{B83C9EB8-C964-4489-98C8-19C81BFAE010}" scale="70" fitToPage="1" printArea="1" hiddenColumns="1" topLeftCell="A2">
      <selection activeCell="V3" sqref="V1:X1048576"/>
      <pageMargins left="0.59055118110236227" right="0.51181102362204722" top="0.94488188976377963" bottom="0.55118110236220474" header="0.31496062992125984" footer="0.31496062992125984"/>
      <printOptions horizontalCentered="1"/>
      <pageSetup paperSize="5" fitToHeight="99" orientation="landscape" r:id="rId19"/>
    </customSheetView>
  </customSheetViews>
  <mergeCells count="36">
    <mergeCell ref="K7:L7"/>
    <mergeCell ref="W7:X7"/>
    <mergeCell ref="Y7:Z7"/>
    <mergeCell ref="D1:V1"/>
    <mergeCell ref="D2:V2"/>
    <mergeCell ref="D4:E4"/>
    <mergeCell ref="F4:Q4"/>
    <mergeCell ref="R4:S4"/>
    <mergeCell ref="T4:V4"/>
    <mergeCell ref="D5:E5"/>
    <mergeCell ref="F5:V5"/>
    <mergeCell ref="G7:H7"/>
    <mergeCell ref="I7:I8"/>
    <mergeCell ref="J7:J8"/>
    <mergeCell ref="N7:O7"/>
    <mergeCell ref="P7:P8"/>
    <mergeCell ref="B7:B8"/>
    <mergeCell ref="C7:C8"/>
    <mergeCell ref="D7:D8"/>
    <mergeCell ref="E7:E8"/>
    <mergeCell ref="F7:F8"/>
    <mergeCell ref="G13:H13"/>
    <mergeCell ref="G14:H14"/>
    <mergeCell ref="G15:H15"/>
    <mergeCell ref="G16:H16"/>
    <mergeCell ref="N13:O13"/>
    <mergeCell ref="N14:O14"/>
    <mergeCell ref="N15:O15"/>
    <mergeCell ref="N16:O16"/>
    <mergeCell ref="T7:T8"/>
    <mergeCell ref="V7:V8"/>
    <mergeCell ref="R7:R8"/>
    <mergeCell ref="M7:M8"/>
    <mergeCell ref="U7:U8"/>
    <mergeCell ref="S7:S8"/>
    <mergeCell ref="Q7:Q8"/>
  </mergeCells>
  <conditionalFormatting sqref="I3 P3 I6 P6 I12:I1048576 P12:P1048576">
    <cfRule type="cellIs" dxfId="378" priority="67" operator="equal">
      <formula>"BAJA"</formula>
    </cfRule>
  </conditionalFormatting>
  <conditionalFormatting sqref="I3 P3 I6 P6 I12:I1048576 P12:P1048576">
    <cfRule type="cellIs" dxfId="377" priority="64" operator="equal">
      <formula>"EXTREMA"</formula>
    </cfRule>
    <cfRule type="cellIs" dxfId="376" priority="65" operator="equal">
      <formula>"ALTA"</formula>
    </cfRule>
    <cfRule type="cellIs" dxfId="375" priority="66" operator="equal">
      <formula>"MODERADA"</formula>
    </cfRule>
  </conditionalFormatting>
  <conditionalFormatting sqref="F12:G1048576 F3:G3 N3:O3 F6:G6 G9:H9 N6:O6 N12:O1048576 G11:H11">
    <cfRule type="colorScale" priority="63">
      <colorScale>
        <cfvo type="num" val="1"/>
        <cfvo type="num" val="3"/>
        <cfvo type="num" val="5"/>
        <color theme="6" tint="-0.499984740745262"/>
        <color rgb="FFFFFF00"/>
        <color rgb="FFC00000"/>
      </colorScale>
    </cfRule>
  </conditionalFormatting>
  <conditionalFormatting sqref="I13:I16">
    <cfRule type="cellIs" dxfId="374" priority="62" operator="equal">
      <formula>"BAJA"</formula>
    </cfRule>
  </conditionalFormatting>
  <conditionalFormatting sqref="I13:I16">
    <cfRule type="cellIs" dxfId="373" priority="59" operator="equal">
      <formula>"EXTREMA"</formula>
    </cfRule>
    <cfRule type="cellIs" dxfId="372" priority="60" operator="equal">
      <formula>"ALTA"</formula>
    </cfRule>
    <cfRule type="cellIs" dxfId="371"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370" priority="57" operator="equal">
      <formula>"BAJA"</formula>
    </cfRule>
  </conditionalFormatting>
  <conditionalFormatting sqref="I13:I16">
    <cfRule type="cellIs" dxfId="369" priority="54" operator="equal">
      <formula>"EXTREMA"</formula>
    </cfRule>
    <cfRule type="cellIs" dxfId="368" priority="55" operator="equal">
      <formula>"ALTA"</formula>
    </cfRule>
    <cfRule type="cellIs" dxfId="367"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366" priority="52" operator="equal">
      <formula>"BAJA"</formula>
    </cfRule>
  </conditionalFormatting>
  <conditionalFormatting sqref="I13:I16">
    <cfRule type="cellIs" dxfId="365" priority="49" operator="equal">
      <formula>"EXTREMA"</formula>
    </cfRule>
    <cfRule type="cellIs" dxfId="364" priority="50" operator="equal">
      <formula>"ALTA"</formula>
    </cfRule>
    <cfRule type="cellIs" dxfId="363"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362" priority="47" operator="equal">
      <formula>"BAJA"</formula>
    </cfRule>
  </conditionalFormatting>
  <conditionalFormatting sqref="I13:I16">
    <cfRule type="cellIs" dxfId="361" priority="44" operator="equal">
      <formula>"EXTREMA"</formula>
    </cfRule>
    <cfRule type="cellIs" dxfId="360" priority="45" operator="equal">
      <formula>"ALTA"</formula>
    </cfRule>
    <cfRule type="cellIs" dxfId="359" priority="46" operator="equal">
      <formula>"MODERADA"</formula>
    </cfRule>
  </conditionalFormatting>
  <conditionalFormatting sqref="P13:P16">
    <cfRule type="cellIs" dxfId="358" priority="43" operator="equal">
      <formula>"BAJA"</formula>
    </cfRule>
  </conditionalFormatting>
  <conditionalFormatting sqref="P13:P16">
    <cfRule type="cellIs" dxfId="357" priority="40" operator="equal">
      <formula>"EXTREMA"</formula>
    </cfRule>
    <cfRule type="cellIs" dxfId="356" priority="41" operator="equal">
      <formula>"ALTA"</formula>
    </cfRule>
    <cfRule type="cellIs" dxfId="355"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354" priority="38" operator="equal">
      <formula>"BAJA"</formula>
    </cfRule>
  </conditionalFormatting>
  <conditionalFormatting sqref="P13:P16">
    <cfRule type="cellIs" dxfId="353" priority="35" operator="equal">
      <formula>"EXTREMA"</formula>
    </cfRule>
    <cfRule type="cellIs" dxfId="352" priority="36" operator="equal">
      <formula>"ALTA"</formula>
    </cfRule>
    <cfRule type="cellIs" dxfId="351"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350" priority="33" operator="equal">
      <formula>"BAJA"</formula>
    </cfRule>
  </conditionalFormatting>
  <conditionalFormatting sqref="P13:P16">
    <cfRule type="cellIs" dxfId="349" priority="30" operator="equal">
      <formula>"EXTREMA"</formula>
    </cfRule>
    <cfRule type="cellIs" dxfId="348" priority="31" operator="equal">
      <formula>"ALTA"</formula>
    </cfRule>
    <cfRule type="cellIs" dxfId="347"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346" priority="28" operator="equal">
      <formula>"BAJA"</formula>
    </cfRule>
  </conditionalFormatting>
  <conditionalFormatting sqref="P13:P16">
    <cfRule type="cellIs" dxfId="345" priority="25" operator="equal">
      <formula>"EXTREMA"</formula>
    </cfRule>
    <cfRule type="cellIs" dxfId="344" priority="26" operator="equal">
      <formula>"ALTA"</formula>
    </cfRule>
    <cfRule type="cellIs" dxfId="343" priority="27" operator="equal">
      <formula>"MODERADA"</formula>
    </cfRule>
  </conditionalFormatting>
  <conditionalFormatting sqref="I9 I11">
    <cfRule type="cellIs" dxfId="342" priority="21" operator="equal">
      <formula>"EXTREMA"</formula>
    </cfRule>
    <cfRule type="cellIs" dxfId="341" priority="22" operator="equal">
      <formula>"ALTA"</formula>
    </cfRule>
    <cfRule type="cellIs" dxfId="340" priority="23" operator="equal">
      <formula>"MODERADA"</formula>
    </cfRule>
    <cfRule type="cellIs" dxfId="339" priority="24" operator="equal">
      <formula>"BAJA"</formula>
    </cfRule>
  </conditionalFormatting>
  <conditionalFormatting sqref="P9 P11">
    <cfRule type="cellIs" dxfId="338" priority="17" operator="equal">
      <formula>"EXTREMA"</formula>
    </cfRule>
    <cfRule type="cellIs" dxfId="337" priority="18" operator="equal">
      <formula>"ALTA"</formula>
    </cfRule>
    <cfRule type="cellIs" dxfId="336" priority="19" operator="equal">
      <formula>"MODERADA"</formula>
    </cfRule>
    <cfRule type="cellIs" dxfId="335" priority="20" operator="equal">
      <formula>"BAJA"</formula>
    </cfRule>
  </conditionalFormatting>
  <conditionalFormatting sqref="N9:O9 N11:O11">
    <cfRule type="colorScale" priority="16">
      <colorScale>
        <cfvo type="num" val="1"/>
        <cfvo type="num" val="3"/>
        <cfvo type="num" val="5"/>
        <color theme="6" tint="-0.499984740745262"/>
        <color rgb="FFFFFF00"/>
        <color rgb="FFC00000"/>
      </colorScale>
    </cfRule>
  </conditionalFormatting>
  <conditionalFormatting sqref="G10:H10">
    <cfRule type="colorScale" priority="15">
      <colorScale>
        <cfvo type="num" val="1"/>
        <cfvo type="num" val="3"/>
        <cfvo type="num" val="5"/>
        <color theme="6" tint="-0.499984740745262"/>
        <color rgb="FFFFFF00"/>
        <color rgb="FFC00000"/>
      </colorScale>
    </cfRule>
  </conditionalFormatting>
  <conditionalFormatting sqref="I10">
    <cfRule type="cellIs" dxfId="334" priority="11" operator="equal">
      <formula>"EXTREMA"</formula>
    </cfRule>
    <cfRule type="cellIs" dxfId="333" priority="12" operator="equal">
      <formula>"ALTA"</formula>
    </cfRule>
    <cfRule type="cellIs" dxfId="332" priority="13" operator="equal">
      <formula>"MODERADA"</formula>
    </cfRule>
    <cfRule type="cellIs" dxfId="331" priority="14" operator="equal">
      <formula>"BAJA"</formula>
    </cfRule>
  </conditionalFormatting>
  <conditionalFormatting sqref="P10">
    <cfRule type="cellIs" dxfId="330" priority="7" operator="equal">
      <formula>"EXTREMA"</formula>
    </cfRule>
    <cfRule type="cellIs" dxfId="329" priority="8" operator="equal">
      <formula>"ALTA"</formula>
    </cfRule>
    <cfRule type="cellIs" dxfId="328" priority="9" operator="equal">
      <formula>"MODERADA"</formula>
    </cfRule>
    <cfRule type="cellIs" dxfId="327" priority="10" operator="equal">
      <formula>"BAJA"</formula>
    </cfRule>
  </conditionalFormatting>
  <conditionalFormatting sqref="N10:O10">
    <cfRule type="colorScale" priority="6">
      <colorScale>
        <cfvo type="num" val="1"/>
        <cfvo type="num" val="3"/>
        <cfvo type="num" val="5"/>
        <color theme="6" tint="-0.499984740745262"/>
        <color rgb="FFFFFF00"/>
        <color rgb="FFC00000"/>
      </colorScale>
    </cfRule>
  </conditionalFormatting>
  <conditionalFormatting sqref="I7:I8 P7:P8">
    <cfRule type="cellIs" dxfId="326" priority="5" operator="equal">
      <formula>"BAJA"</formula>
    </cfRule>
  </conditionalFormatting>
  <conditionalFormatting sqref="I7:I8 P7:P8">
    <cfRule type="cellIs" dxfId="325" priority="2" operator="equal">
      <formula>"EXTREMA"</formula>
    </cfRule>
    <cfRule type="cellIs" dxfId="324" priority="3" operator="equal">
      <formula>"ALTA"</formula>
    </cfRule>
    <cfRule type="cellIs" dxfId="323"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1.1023622047244095" right="0.19685039370078741" top="0.74803149606299213" bottom="0.19685039370078741" header="0.31496062992125984" footer="0.31496062992125984"/>
  <pageSetup paperSize="5" scale="48"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xl/worksheets/sheet9.xml><?xml version="1.0" encoding="utf-8"?>
<worksheet xmlns="http://schemas.openxmlformats.org/spreadsheetml/2006/main" xmlns:r="http://schemas.openxmlformats.org/officeDocument/2006/relationships">
  <sheetPr>
    <tabColor theme="9" tint="-0.249977111117893"/>
    <pageSetUpPr autoPageBreaks="0" fitToPage="1"/>
  </sheetPr>
  <dimension ref="A1:X54"/>
  <sheetViews>
    <sheetView topLeftCell="A4" zoomScale="55" zoomScaleNormal="55" workbookViewId="0">
      <selection activeCell="V10" sqref="V10"/>
    </sheetView>
  </sheetViews>
  <sheetFormatPr baseColWidth="10" defaultColWidth="11.42578125" defaultRowHeight="12"/>
  <cols>
    <col min="1" max="1" width="4.7109375" style="5" customWidth="1"/>
    <col min="2" max="5" width="21.7109375" style="5" customWidth="1"/>
    <col min="6" max="8" width="6.7109375" style="5" customWidth="1"/>
    <col min="9" max="9" width="6.7109375" style="13" customWidth="1"/>
    <col min="10" max="10" width="21.7109375" style="22" customWidth="1"/>
    <col min="11" max="11" width="6.7109375" style="22" customWidth="1"/>
    <col min="12" max="15" width="6.7109375" style="5" customWidth="1"/>
    <col min="16" max="17" width="6.7109375" style="13" customWidth="1"/>
    <col min="18" max="18" width="24.7109375" style="5" customWidth="1"/>
    <col min="19" max="19" width="6.7109375" style="5" customWidth="1"/>
    <col min="20" max="21" width="16.7109375" style="5" customWidth="1"/>
    <col min="22" max="22" width="16.7109375" style="20" customWidth="1"/>
    <col min="23" max="24" width="36.7109375" style="5" customWidth="1"/>
    <col min="25" max="16384" width="11.42578125" style="5"/>
  </cols>
  <sheetData>
    <row r="1" spans="1:24" ht="21">
      <c r="D1" s="274" t="s">
        <v>292</v>
      </c>
      <c r="E1" s="274"/>
      <c r="F1" s="274"/>
      <c r="G1" s="274"/>
      <c r="H1" s="274"/>
      <c r="I1" s="274"/>
      <c r="J1" s="274"/>
      <c r="K1" s="274"/>
      <c r="L1" s="274"/>
      <c r="M1" s="274"/>
      <c r="N1" s="274"/>
      <c r="O1" s="274"/>
      <c r="P1" s="274"/>
      <c r="Q1" s="274"/>
      <c r="R1" s="274"/>
      <c r="S1" s="274"/>
      <c r="T1" s="274"/>
      <c r="U1" s="274"/>
      <c r="V1" s="274"/>
    </row>
    <row r="2" spans="1:24" ht="21" customHeight="1">
      <c r="D2" s="274" t="s">
        <v>17</v>
      </c>
      <c r="E2" s="274"/>
      <c r="F2" s="274"/>
      <c r="G2" s="274"/>
      <c r="H2" s="274"/>
      <c r="I2" s="274"/>
      <c r="J2" s="274"/>
      <c r="K2" s="274"/>
      <c r="L2" s="274"/>
      <c r="M2" s="274"/>
      <c r="N2" s="274"/>
      <c r="O2" s="274"/>
      <c r="P2" s="274"/>
      <c r="Q2" s="274"/>
      <c r="R2" s="274"/>
      <c r="S2" s="274"/>
      <c r="T2" s="274"/>
      <c r="U2" s="274"/>
      <c r="V2" s="274"/>
    </row>
    <row r="3" spans="1:24" ht="21">
      <c r="D3" s="14"/>
      <c r="E3" s="14"/>
      <c r="F3" s="14"/>
      <c r="G3" s="14"/>
      <c r="H3" s="14"/>
      <c r="I3" s="18"/>
      <c r="J3" s="14"/>
      <c r="K3" s="14"/>
      <c r="L3" s="14"/>
      <c r="M3" s="14"/>
    </row>
    <row r="4" spans="1:24" s="4" customFormat="1" ht="24" customHeight="1">
      <c r="A4" s="15"/>
      <c r="D4" s="276" t="s">
        <v>0</v>
      </c>
      <c r="E4" s="276"/>
      <c r="F4" s="275" t="s">
        <v>236</v>
      </c>
      <c r="G4" s="275"/>
      <c r="H4" s="275"/>
      <c r="I4" s="275"/>
      <c r="J4" s="275"/>
      <c r="K4" s="275"/>
      <c r="L4" s="275"/>
      <c r="M4" s="275"/>
      <c r="N4" s="275"/>
      <c r="O4" s="275"/>
      <c r="P4" s="275"/>
      <c r="Q4" s="275"/>
      <c r="R4" s="276" t="s">
        <v>26</v>
      </c>
      <c r="S4" s="276"/>
      <c r="T4" s="275">
        <v>2018</v>
      </c>
      <c r="U4" s="275"/>
      <c r="V4" s="275"/>
    </row>
    <row r="5" spans="1:24" s="4" customFormat="1" ht="33" customHeight="1">
      <c r="A5" s="15"/>
      <c r="D5" s="276" t="s">
        <v>1</v>
      </c>
      <c r="E5" s="276"/>
      <c r="F5" s="277"/>
      <c r="G5" s="277"/>
      <c r="H5" s="277"/>
      <c r="I5" s="277"/>
      <c r="J5" s="277"/>
      <c r="K5" s="277"/>
      <c r="L5" s="277"/>
      <c r="M5" s="277"/>
      <c r="N5" s="277"/>
      <c r="O5" s="277"/>
      <c r="P5" s="277"/>
      <c r="Q5" s="277"/>
      <c r="R5" s="277"/>
      <c r="S5" s="277"/>
      <c r="T5" s="277"/>
      <c r="U5" s="277"/>
      <c r="V5" s="277"/>
    </row>
    <row r="6" spans="1:24" s="4" customFormat="1" ht="15">
      <c r="A6" s="15"/>
      <c r="B6" s="1"/>
      <c r="C6" s="1"/>
      <c r="I6" s="19"/>
      <c r="J6" s="31"/>
      <c r="K6" s="31"/>
      <c r="P6" s="19"/>
      <c r="Q6" s="19"/>
      <c r="V6" s="19"/>
    </row>
    <row r="7" spans="1:24" s="17" customFormat="1" ht="30" customHeight="1">
      <c r="A7" s="16"/>
      <c r="B7" s="265" t="s">
        <v>2</v>
      </c>
      <c r="C7" s="265" t="s">
        <v>3</v>
      </c>
      <c r="D7" s="265" t="s">
        <v>4</v>
      </c>
      <c r="E7" s="265" t="s">
        <v>5</v>
      </c>
      <c r="F7" s="273" t="s">
        <v>29</v>
      </c>
      <c r="G7" s="265" t="s">
        <v>279</v>
      </c>
      <c r="H7" s="265"/>
      <c r="I7" s="278" t="s">
        <v>25</v>
      </c>
      <c r="J7" s="269" t="s">
        <v>12</v>
      </c>
      <c r="K7" s="271" t="s">
        <v>36</v>
      </c>
      <c r="L7" s="272"/>
      <c r="M7" s="267" t="s">
        <v>237</v>
      </c>
      <c r="N7" s="265" t="s">
        <v>280</v>
      </c>
      <c r="O7" s="265"/>
      <c r="P7" s="278" t="s">
        <v>25</v>
      </c>
      <c r="Q7" s="273" t="s">
        <v>11</v>
      </c>
      <c r="R7" s="265" t="s">
        <v>8</v>
      </c>
      <c r="S7" s="280" t="s">
        <v>18</v>
      </c>
      <c r="T7" s="265" t="s">
        <v>9</v>
      </c>
      <c r="U7" s="269" t="s">
        <v>281</v>
      </c>
      <c r="V7" s="265" t="s">
        <v>10</v>
      </c>
      <c r="W7" s="282" t="s">
        <v>617</v>
      </c>
      <c r="X7" s="282"/>
    </row>
    <row r="8" spans="1:24" s="17" customFormat="1" ht="83.25" customHeight="1">
      <c r="A8" s="16"/>
      <c r="B8" s="265"/>
      <c r="C8" s="265"/>
      <c r="D8" s="265"/>
      <c r="E8" s="265"/>
      <c r="F8" s="273"/>
      <c r="G8" s="185" t="s">
        <v>6</v>
      </c>
      <c r="H8" s="263" t="s">
        <v>7</v>
      </c>
      <c r="I8" s="279"/>
      <c r="J8" s="270"/>
      <c r="K8" s="262" t="s">
        <v>301</v>
      </c>
      <c r="L8" s="205" t="s">
        <v>302</v>
      </c>
      <c r="M8" s="268"/>
      <c r="N8" s="206" t="s">
        <v>6</v>
      </c>
      <c r="O8" s="207" t="s">
        <v>7</v>
      </c>
      <c r="P8" s="279"/>
      <c r="Q8" s="273"/>
      <c r="R8" s="265"/>
      <c r="S8" s="280"/>
      <c r="T8" s="265"/>
      <c r="U8" s="270"/>
      <c r="V8" s="265"/>
      <c r="W8" s="264" t="s">
        <v>230</v>
      </c>
      <c r="X8" s="264" t="s">
        <v>231</v>
      </c>
    </row>
    <row r="9" spans="1:24" s="4" customFormat="1" ht="159.75" customHeight="1">
      <c r="A9" s="24">
        <v>1</v>
      </c>
      <c r="B9" s="160" t="s">
        <v>262</v>
      </c>
      <c r="C9" s="25" t="s">
        <v>254</v>
      </c>
      <c r="D9" s="160" t="s">
        <v>263</v>
      </c>
      <c r="E9" s="160" t="s">
        <v>264</v>
      </c>
      <c r="F9" s="28" t="s">
        <v>94</v>
      </c>
      <c r="G9" s="160"/>
      <c r="H9" s="160"/>
      <c r="I9" s="23" t="e">
        <v>#VALUE!</v>
      </c>
      <c r="J9" s="26" t="s">
        <v>258</v>
      </c>
      <c r="K9" s="30" t="s">
        <v>33</v>
      </c>
      <c r="L9" s="30" t="str">
        <f>IF('Evaluación de Controles'!F34="X","Probabilidad",IF('Evaluación de Controles'!H34="X","Impacto",))</f>
        <v>Probabilidad</v>
      </c>
      <c r="M9" s="160">
        <f>'Evaluación de Controles'!X34</f>
        <v>70</v>
      </c>
      <c r="N9" s="182">
        <f>IF('Evaluación de Controles'!F34="X",IF(M9&gt;75,IF(G9&gt;2,G9-2,IF(G9&gt;1,G9-1,G9)),IF(M9&gt;50,IF(G9&gt;1,G9-1,G9),G9)),G9)</f>
        <v>0</v>
      </c>
      <c r="O9" s="182">
        <f>IF('Evaluación de Controles'!H34="X",IF(M9&gt;75,IF(H9&gt;2,H9-2,IF(H9&gt;1,H9-1,H9)),IF(M9&gt;50,IF(H9&gt;1,H9-1,H9),H9)),H9)</f>
        <v>0</v>
      </c>
      <c r="P9" s="23" t="e">
        <v>#VALUE!</v>
      </c>
      <c r="Q9" s="30" t="s">
        <v>265</v>
      </c>
      <c r="R9" s="27" t="s">
        <v>266</v>
      </c>
      <c r="S9" s="28" t="s">
        <v>66</v>
      </c>
      <c r="T9" s="160" t="s">
        <v>267</v>
      </c>
      <c r="U9" s="184" t="s">
        <v>285</v>
      </c>
      <c r="V9" s="160" t="s">
        <v>268</v>
      </c>
      <c r="W9" s="29"/>
      <c r="X9" s="144"/>
    </row>
    <row r="10" spans="1:24" s="4" customFormat="1" ht="347.25" customHeight="1">
      <c r="A10" s="24">
        <v>2</v>
      </c>
      <c r="B10" s="186" t="s">
        <v>269</v>
      </c>
      <c r="C10" s="143" t="s">
        <v>255</v>
      </c>
      <c r="D10" s="160" t="s">
        <v>270</v>
      </c>
      <c r="E10" s="160" t="s">
        <v>271</v>
      </c>
      <c r="F10" s="28" t="s">
        <v>94</v>
      </c>
      <c r="G10" s="160"/>
      <c r="H10" s="160"/>
      <c r="I10" s="23" t="e">
        <v>#VALUE!</v>
      </c>
      <c r="J10" s="26" t="s">
        <v>259</v>
      </c>
      <c r="K10" s="30" t="s">
        <v>33</v>
      </c>
      <c r="L10" s="30" t="str">
        <f>IF('Evaluación de Controles'!F35="X","Probabilidad",IF('Evaluación de Controles'!H35="X","Impacto",))</f>
        <v>Probabilidad</v>
      </c>
      <c r="M10" s="180">
        <f>'Evaluación de Controles'!X35</f>
        <v>70</v>
      </c>
      <c r="N10" s="201">
        <f>IF('Evaluación de Controles'!F35="X",IF(M10&gt;75,IF(G10&gt;2,G10-2,IF(G10&gt;1,G10-1,G10)),IF(M10&gt;50,IF(G10&gt;1,G10-1,G10),G10)),G10)</f>
        <v>0</v>
      </c>
      <c r="O10" s="201">
        <f>IF('Evaluación de Controles'!H35="X",IF(M10&gt;75,IF(H10&gt;2,H10-2,IF(H10&gt;1,H10-1,H10)),IF(M10&gt;50,IF(H10&gt;1,H10-1,H10),H10)),H10)</f>
        <v>0</v>
      </c>
      <c r="P10" s="23" t="e">
        <v>#VALUE!</v>
      </c>
      <c r="Q10" s="30" t="s">
        <v>265</v>
      </c>
      <c r="R10" s="27" t="s">
        <v>272</v>
      </c>
      <c r="S10" s="28" t="s">
        <v>66</v>
      </c>
      <c r="T10" s="160" t="s">
        <v>267</v>
      </c>
      <c r="U10" s="184" t="s">
        <v>284</v>
      </c>
      <c r="V10" s="160" t="s">
        <v>273</v>
      </c>
      <c r="W10" s="29"/>
      <c r="X10" s="144"/>
    </row>
    <row r="11" spans="1:24" s="4" customFormat="1" ht="365.25" customHeight="1">
      <c r="A11" s="24">
        <v>3</v>
      </c>
      <c r="B11" s="186" t="s">
        <v>274</v>
      </c>
      <c r="C11" s="25" t="s">
        <v>256</v>
      </c>
      <c r="D11" s="160" t="s">
        <v>275</v>
      </c>
      <c r="E11" s="160" t="s">
        <v>276</v>
      </c>
      <c r="F11" s="28" t="s">
        <v>94</v>
      </c>
      <c r="G11" s="160"/>
      <c r="H11" s="160"/>
      <c r="I11" s="23" t="e">
        <v>#VALUE!</v>
      </c>
      <c r="J11" s="26" t="s">
        <v>260</v>
      </c>
      <c r="K11" s="30" t="s">
        <v>33</v>
      </c>
      <c r="L11" s="30" t="str">
        <f>IF('Evaluación de Controles'!F36="X","Probabilidad",IF('Evaluación de Controles'!H36="X","Impacto",))</f>
        <v>Probabilidad</v>
      </c>
      <c r="M11" s="180">
        <f>'Evaluación de Controles'!X36</f>
        <v>70</v>
      </c>
      <c r="N11" s="201">
        <f>IF('Evaluación de Controles'!F36="X",IF(M11&gt;75,IF(G11&gt;2,G11-2,IF(G11&gt;1,G11-1,G11)),IF(M11&gt;50,IF(G11&gt;1,G11-1,G11),G11)),G11)</f>
        <v>0</v>
      </c>
      <c r="O11" s="201">
        <f>IF('Evaluación de Controles'!H36="X",IF(M11&gt;75,IF(H11&gt;2,H11-2,IF(H11&gt;1,H11-1,H11)),IF(M11&gt;50,IF(H11&gt;1,H11-1,H11),H11)),H11)</f>
        <v>0</v>
      </c>
      <c r="P11" s="23" t="e">
        <v>#VALUE!</v>
      </c>
      <c r="Q11" s="30" t="s">
        <v>265</v>
      </c>
      <c r="R11" s="27" t="s">
        <v>277</v>
      </c>
      <c r="S11" s="28" t="s">
        <v>66</v>
      </c>
      <c r="T11" s="160" t="s">
        <v>267</v>
      </c>
      <c r="U11" s="184" t="s">
        <v>286</v>
      </c>
      <c r="V11" s="160" t="s">
        <v>278</v>
      </c>
      <c r="W11" s="29"/>
      <c r="X11" s="29"/>
    </row>
    <row r="12" spans="1:24" ht="15">
      <c r="B12" s="6"/>
      <c r="C12" s="7"/>
      <c r="D12" s="8"/>
      <c r="E12" s="9"/>
      <c r="F12" s="9"/>
      <c r="G12" s="9"/>
      <c r="H12" s="9"/>
      <c r="I12" s="10"/>
      <c r="J12" s="21"/>
      <c r="K12" s="21"/>
      <c r="L12" s="9"/>
      <c r="M12" s="11"/>
    </row>
    <row r="13" spans="1:24">
      <c r="B13" s="12"/>
      <c r="C13" s="12"/>
      <c r="D13" s="12"/>
      <c r="E13" s="12"/>
      <c r="F13" s="12"/>
      <c r="G13" s="266" t="s">
        <v>117</v>
      </c>
      <c r="H13" s="266"/>
      <c r="I13" s="36">
        <f>COUNTIF(I9:I11,"BAJA")</f>
        <v>0</v>
      </c>
      <c r="J13" s="21"/>
      <c r="K13" s="21"/>
      <c r="L13" s="9"/>
      <c r="M13" s="11"/>
      <c r="N13" s="266" t="s">
        <v>117</v>
      </c>
      <c r="O13" s="266"/>
      <c r="P13" s="36">
        <f>COUNTIF(P9:P11,"BAJA")</f>
        <v>0</v>
      </c>
    </row>
    <row r="14" spans="1:24">
      <c r="B14" s="281"/>
      <c r="C14" s="281"/>
      <c r="D14" s="281"/>
      <c r="E14" s="281"/>
      <c r="F14" s="281"/>
      <c r="G14" s="266" t="s">
        <v>119</v>
      </c>
      <c r="H14" s="266"/>
      <c r="I14" s="36">
        <f>COUNTIF(I9:I11,"MODERADA")</f>
        <v>0</v>
      </c>
      <c r="J14" s="21"/>
      <c r="K14" s="21"/>
      <c r="L14" s="9"/>
      <c r="M14" s="12"/>
      <c r="N14" s="266" t="s">
        <v>119</v>
      </c>
      <c r="O14" s="266"/>
      <c r="P14" s="36">
        <f>COUNTIF(P9:P11,"MODERADA")</f>
        <v>0</v>
      </c>
    </row>
    <row r="15" spans="1:24">
      <c r="B15" s="241"/>
      <c r="C15" s="240"/>
      <c r="D15" s="9"/>
      <c r="E15" s="241"/>
      <c r="F15" s="9"/>
      <c r="G15" s="266" t="s">
        <v>118</v>
      </c>
      <c r="H15" s="266"/>
      <c r="I15" s="36">
        <f>COUNTIF(I9:I11,"ALTA")</f>
        <v>0</v>
      </c>
      <c r="J15" s="21"/>
      <c r="K15" s="21"/>
      <c r="L15" s="9"/>
      <c r="M15" s="9"/>
      <c r="N15" s="266" t="s">
        <v>118</v>
      </c>
      <c r="O15" s="266"/>
      <c r="P15" s="36">
        <f>COUNTIF(P9:P11,"ALTA")</f>
        <v>0</v>
      </c>
      <c r="Q15" s="5"/>
      <c r="V15" s="5"/>
    </row>
    <row r="16" spans="1:24" ht="15.75">
      <c r="B16" s="249" t="s">
        <v>370</v>
      </c>
      <c r="C16" s="240"/>
      <c r="D16" s="9"/>
      <c r="E16" s="242" t="s">
        <v>371</v>
      </c>
      <c r="F16" s="9"/>
      <c r="G16" s="266" t="s">
        <v>120</v>
      </c>
      <c r="H16" s="266"/>
      <c r="I16" s="36">
        <f>COUNTIF(I9:I11,"EXTREMA")</f>
        <v>0</v>
      </c>
      <c r="J16" s="21"/>
      <c r="K16" s="21"/>
      <c r="L16" s="9"/>
      <c r="M16" s="9"/>
      <c r="N16" s="266" t="s">
        <v>120</v>
      </c>
      <c r="O16" s="266"/>
      <c r="P16" s="36">
        <f>COUNTIF(P9:P11,"EXTREMA")</f>
        <v>0</v>
      </c>
      <c r="Q16" s="5"/>
      <c r="V16" s="5"/>
    </row>
    <row r="17" spans="4:22">
      <c r="D17" s="9"/>
      <c r="E17" s="9"/>
      <c r="G17" s="9"/>
      <c r="H17" s="9"/>
      <c r="I17" s="10"/>
      <c r="J17" s="21"/>
      <c r="K17" s="21"/>
      <c r="L17" s="9"/>
      <c r="M17" s="9" t="s">
        <v>22</v>
      </c>
      <c r="P17" s="5"/>
      <c r="Q17" s="5"/>
      <c r="V17" s="5"/>
    </row>
    <row r="18" spans="4:22">
      <c r="D18" s="9"/>
      <c r="E18" s="9"/>
      <c r="G18" s="9"/>
      <c r="H18" s="9"/>
      <c r="I18" s="10"/>
      <c r="J18" s="21"/>
      <c r="K18" s="21"/>
      <c r="L18" s="9"/>
      <c r="M18" s="9"/>
      <c r="P18" s="5"/>
      <c r="Q18" s="5"/>
      <c r="V18" s="5"/>
    </row>
    <row r="19" spans="4:22">
      <c r="D19" s="9"/>
      <c r="E19" s="9"/>
      <c r="G19" s="9"/>
      <c r="H19" s="9"/>
      <c r="I19" s="10"/>
      <c r="J19" s="21"/>
      <c r="K19" s="21"/>
      <c r="L19" s="9"/>
      <c r="M19" s="9"/>
      <c r="P19" s="5"/>
      <c r="Q19" s="5"/>
      <c r="V19" s="5"/>
    </row>
    <row r="20" spans="4:22">
      <c r="D20" s="9"/>
      <c r="H20" s="9"/>
      <c r="I20" s="10"/>
      <c r="P20" s="5"/>
      <c r="Q20" s="5"/>
      <c r="V20" s="5"/>
    </row>
    <row r="21" spans="4:22">
      <c r="D21" s="9"/>
      <c r="F21" s="9"/>
      <c r="H21" s="9"/>
      <c r="I21" s="10"/>
      <c r="P21" s="5"/>
      <c r="Q21" s="5"/>
      <c r="V21" s="5"/>
    </row>
    <row r="22" spans="4:22">
      <c r="D22" s="9"/>
      <c r="H22" s="9"/>
      <c r="I22" s="10"/>
      <c r="P22" s="5"/>
      <c r="Q22" s="5"/>
      <c r="V22" s="5"/>
    </row>
    <row r="23" spans="4:22">
      <c r="D23" s="9"/>
      <c r="H23" s="9"/>
      <c r="I23" s="10"/>
      <c r="P23" s="5"/>
      <c r="Q23" s="5"/>
      <c r="V23" s="5"/>
    </row>
    <row r="24" spans="4:22">
      <c r="D24" s="9"/>
      <c r="H24" s="9"/>
      <c r="I24" s="10"/>
      <c r="P24" s="5"/>
      <c r="Q24" s="5"/>
      <c r="V24" s="5"/>
    </row>
    <row r="25" spans="4:22">
      <c r="D25" s="9"/>
      <c r="H25" s="9"/>
      <c r="I25" s="10"/>
      <c r="P25" s="5"/>
      <c r="Q25" s="5"/>
      <c r="V25" s="5"/>
    </row>
    <row r="26" spans="4:22">
      <c r="D26" s="9"/>
      <c r="H26" s="9"/>
      <c r="I26" s="10"/>
      <c r="P26" s="5"/>
      <c r="Q26" s="5"/>
      <c r="V26" s="5"/>
    </row>
    <row r="27" spans="4:22">
      <c r="D27" s="9"/>
      <c r="H27" s="9"/>
      <c r="I27" s="10"/>
      <c r="P27" s="5"/>
      <c r="Q27" s="5"/>
      <c r="V27" s="5"/>
    </row>
    <row r="28" spans="4:22">
      <c r="D28" s="9"/>
      <c r="P28" s="5"/>
      <c r="Q28" s="5"/>
      <c r="V28" s="5"/>
    </row>
    <row r="29" spans="4:22">
      <c r="D29" s="9"/>
      <c r="P29" s="5"/>
      <c r="Q29" s="5"/>
      <c r="V29" s="5"/>
    </row>
    <row r="30" spans="4:22">
      <c r="D30" s="9"/>
      <c r="P30" s="5"/>
      <c r="Q30" s="5"/>
      <c r="V30" s="5"/>
    </row>
    <row r="31" spans="4:22">
      <c r="D31" s="9"/>
      <c r="I31" s="5"/>
      <c r="J31" s="5"/>
      <c r="K31" s="5"/>
      <c r="P31" s="5"/>
      <c r="Q31" s="5"/>
      <c r="V31" s="5"/>
    </row>
    <row r="32" spans="4:22">
      <c r="D32" s="9"/>
      <c r="I32" s="5"/>
      <c r="J32" s="5"/>
      <c r="K32" s="5"/>
      <c r="P32" s="5"/>
      <c r="Q32" s="5"/>
      <c r="V32" s="5"/>
    </row>
    <row r="33" spans="4:22">
      <c r="D33" s="9"/>
      <c r="I33" s="5"/>
      <c r="J33" s="5"/>
      <c r="K33" s="5"/>
      <c r="P33" s="5"/>
      <c r="Q33" s="5"/>
      <c r="V33" s="5"/>
    </row>
    <row r="34" spans="4:22">
      <c r="D34" s="9"/>
      <c r="I34" s="5"/>
      <c r="J34" s="5"/>
      <c r="K34" s="5"/>
      <c r="P34" s="5"/>
      <c r="Q34" s="5"/>
      <c r="V34" s="5"/>
    </row>
    <row r="35" spans="4:22">
      <c r="D35" s="9"/>
      <c r="I35" s="5"/>
      <c r="J35" s="5"/>
      <c r="K35" s="5"/>
      <c r="P35" s="5"/>
      <c r="Q35" s="5"/>
      <c r="V35" s="5"/>
    </row>
    <row r="36" spans="4:22">
      <c r="D36" s="9"/>
      <c r="I36" s="5"/>
      <c r="J36" s="5"/>
      <c r="K36" s="5"/>
      <c r="P36" s="5"/>
      <c r="Q36" s="5"/>
      <c r="V36" s="5"/>
    </row>
    <row r="37" spans="4:22">
      <c r="D37" s="9"/>
      <c r="I37" s="5"/>
      <c r="J37" s="5"/>
      <c r="K37" s="5"/>
      <c r="P37" s="5"/>
      <c r="Q37" s="5"/>
      <c r="V37" s="5"/>
    </row>
    <row r="38" spans="4:22">
      <c r="D38" s="9"/>
      <c r="I38" s="5"/>
      <c r="J38" s="5"/>
      <c r="K38" s="5"/>
      <c r="P38" s="5"/>
      <c r="Q38" s="5"/>
      <c r="V38" s="5"/>
    </row>
    <row r="39" spans="4:22">
      <c r="D39" s="9"/>
      <c r="I39" s="5"/>
      <c r="J39" s="5"/>
      <c r="K39" s="5"/>
      <c r="P39" s="5"/>
      <c r="Q39" s="5"/>
      <c r="V39" s="5"/>
    </row>
    <row r="40" spans="4:22">
      <c r="D40" s="9"/>
      <c r="I40" s="5"/>
      <c r="J40" s="5"/>
      <c r="K40" s="5"/>
      <c r="P40" s="5"/>
      <c r="Q40" s="5"/>
      <c r="V40" s="5"/>
    </row>
    <row r="41" spans="4:22">
      <c r="D41" s="9"/>
      <c r="I41" s="5"/>
      <c r="J41" s="5"/>
      <c r="K41" s="5"/>
      <c r="P41" s="5"/>
      <c r="Q41" s="5"/>
      <c r="V41" s="5"/>
    </row>
    <row r="42" spans="4:22">
      <c r="D42" s="9"/>
      <c r="I42" s="5"/>
      <c r="J42" s="5"/>
      <c r="K42" s="5"/>
      <c r="P42" s="5"/>
      <c r="Q42" s="5"/>
      <c r="V42" s="5"/>
    </row>
    <row r="43" spans="4:22">
      <c r="D43" s="9"/>
      <c r="I43" s="5"/>
      <c r="J43" s="5"/>
      <c r="K43" s="5"/>
      <c r="P43" s="5"/>
      <c r="Q43" s="5"/>
      <c r="V43" s="5"/>
    </row>
    <row r="44" spans="4:22">
      <c r="D44" s="9"/>
      <c r="I44" s="5"/>
      <c r="J44" s="5"/>
      <c r="K44" s="5"/>
      <c r="P44" s="5"/>
      <c r="Q44" s="5"/>
      <c r="V44" s="5"/>
    </row>
    <row r="45" spans="4:22">
      <c r="D45" s="9"/>
      <c r="I45" s="5"/>
      <c r="J45" s="5"/>
      <c r="K45" s="5"/>
      <c r="P45" s="5"/>
      <c r="Q45" s="5"/>
      <c r="V45" s="5"/>
    </row>
    <row r="46" spans="4:22">
      <c r="D46" s="9"/>
      <c r="I46" s="5"/>
      <c r="J46" s="5"/>
      <c r="K46" s="5"/>
      <c r="P46" s="5"/>
      <c r="Q46" s="5"/>
      <c r="V46" s="5"/>
    </row>
    <row r="47" spans="4:22">
      <c r="D47" s="9"/>
      <c r="I47" s="5"/>
      <c r="J47" s="5"/>
      <c r="K47" s="5"/>
      <c r="P47" s="5"/>
      <c r="Q47" s="5"/>
      <c r="V47" s="5"/>
    </row>
    <row r="48" spans="4:22">
      <c r="D48" s="9"/>
      <c r="I48" s="5"/>
      <c r="J48" s="5"/>
      <c r="K48" s="5"/>
      <c r="P48" s="5"/>
      <c r="Q48" s="5"/>
      <c r="V48" s="5"/>
    </row>
    <row r="49" spans="4:22">
      <c r="D49" s="9"/>
      <c r="I49" s="5"/>
      <c r="J49" s="5"/>
      <c r="K49" s="5"/>
      <c r="P49" s="5"/>
      <c r="Q49" s="5"/>
      <c r="V49" s="5"/>
    </row>
    <row r="50" spans="4:22">
      <c r="D50" s="9"/>
      <c r="I50" s="5"/>
      <c r="J50" s="5"/>
      <c r="K50" s="5"/>
      <c r="P50" s="5"/>
      <c r="Q50" s="5"/>
      <c r="V50" s="5"/>
    </row>
    <row r="51" spans="4:22">
      <c r="D51" s="9"/>
      <c r="I51" s="5"/>
      <c r="J51" s="5"/>
      <c r="K51" s="5"/>
      <c r="P51" s="5"/>
      <c r="Q51" s="5"/>
      <c r="V51" s="5"/>
    </row>
    <row r="52" spans="4:22">
      <c r="D52" s="9"/>
      <c r="I52" s="5"/>
      <c r="J52" s="5"/>
      <c r="K52" s="5"/>
      <c r="P52" s="5"/>
      <c r="Q52" s="5"/>
      <c r="V52" s="5"/>
    </row>
    <row r="53" spans="4:22">
      <c r="D53" s="9"/>
      <c r="I53" s="5"/>
      <c r="J53" s="5"/>
      <c r="K53" s="5"/>
      <c r="P53" s="5"/>
      <c r="Q53" s="5"/>
      <c r="V53" s="5"/>
    </row>
    <row r="54" spans="4:22">
      <c r="D54" s="9"/>
      <c r="I54" s="5"/>
      <c r="J54" s="5"/>
      <c r="K54" s="5"/>
      <c r="P54" s="5"/>
      <c r="Q54" s="5"/>
      <c r="V54" s="5"/>
    </row>
  </sheetData>
  <customSheetViews>
    <customSheetView guid="{97D65C1E-976A-4956-97FC-0E8188ABCFAA}" scale="55" printArea="1" hiddenColumns="1">
      <selection activeCell="U16" sqref="A1:V16"/>
      <pageMargins left="1.1000000000000001" right="0.51181102362204722" top="0.46" bottom="0.35433070866141736" header="0.31496062992125984" footer="0.31496062992125984"/>
      <printOptions horizontalCentered="1"/>
      <pageSetup paperSize="5" scale="75" fitToHeight="99" orientation="landscape" r:id="rId1"/>
    </customSheetView>
    <customSheetView guid="{ADD38025-F4B2-44E2-9D06-07A9BF0F3A51}" scale="55" printArea="1" hiddenColumns="1">
      <selection activeCell="U16" sqref="A1:V16"/>
      <pageMargins left="1.1000000000000001" right="0.51181102362204722" top="0.46" bottom="0.35433070866141736" header="0.31496062992125984" footer="0.31496062992125984"/>
      <printOptions horizontalCentered="1"/>
      <pageSetup paperSize="5" scale="75" fitToHeight="99" orientation="landscape" r:id="rId2"/>
    </customSheetView>
    <customSheetView guid="{AF3BF2A1-5C19-43AE-A08B-3E418E8AE543}"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3"/>
    </customSheetView>
    <customSheetView guid="{CC42E740-ADA2-4B3E-AB77-9BBCCE9EC444}"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4"/>
    </customSheetView>
    <customSheetView guid="{DC041AD4-35AB-4F1B-9F3D-F08C88A9A16C}"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5"/>
    </customSheetView>
    <customSheetView guid="{C9A17BF0-2451-44C4-898F-CFB8403323EA}"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6"/>
    </customSheetView>
    <customSheetView guid="{E51A7B7A-B72C-4D0D-BEC9-3100296DDB1B}"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7"/>
    </customSheetView>
    <customSheetView guid="{D674221F-3F50-45D7-B99E-107AE99970DE}"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8"/>
    </customSheetView>
    <customSheetView guid="{C8C25E0F-313C-40E1-BC27-B55128053FAD}"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9"/>
    </customSheetView>
    <customSheetView guid="{31578BE1-199E-4DDD-BD28-180CDA7042A3}"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0"/>
    </customSheetView>
    <customSheetView guid="{915A0EBC-A358-405B-93F7-90752DA34B9F}"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1"/>
    </customSheetView>
    <customSheetView guid="{B74BB35E-E214-422E-BB39-6D168553F4C5}"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2"/>
    </customSheetView>
    <customSheetView guid="{C9A812A3-B23E-4057-8694-158B0DEE8D06}"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3"/>
    </customSheetView>
    <customSheetView guid="{D504B807-AE7E-4042-848D-21D8E9CBBAC1}"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4"/>
    </customSheetView>
    <customSheetView guid="{4890415D-ABA4-4363-9A7D-9DAD39F08A9F}" fitToPage="1" printArea="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5"/>
    </customSheetView>
    <customSheetView guid="{F7D68F61-F89A-4541-9A78-C25C58CA23E3}" fitToPage="1" printArea="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6"/>
    </customSheetView>
    <customSheetView guid="{D8BB7E15-0E8F-45FC-AD1A-6D8C295A087C}"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7"/>
    </customSheetView>
    <customSheetView guid="{42BB51DB-DC3E-4DA5-9499-5574EB19780E}"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8"/>
    </customSheetView>
    <customSheetView guid="{B83C9EB8-C964-4489-98C8-19C81BFAE010}" fitToPage="1" topLeftCell="K6">
      <selection activeCell="U10" sqref="U10"/>
      <pageMargins left="0.59055118110236227" right="0.51181102362204722" top="0.94488188976377963" bottom="0.55118110236220474" header="0.31496062992125984" footer="0.31496062992125984"/>
      <printOptions horizontalCentered="1"/>
      <pageSetup paperSize="220" scale="57" fitToHeight="99" orientation="landscape" r:id="rId19"/>
    </customSheetView>
  </customSheetViews>
  <mergeCells count="36">
    <mergeCell ref="D1:V1"/>
    <mergeCell ref="D2:V2"/>
    <mergeCell ref="D4:E4"/>
    <mergeCell ref="F4:Q4"/>
    <mergeCell ref="R4:S4"/>
    <mergeCell ref="T4:V4"/>
    <mergeCell ref="D5:E5"/>
    <mergeCell ref="F5:V5"/>
    <mergeCell ref="B7:B8"/>
    <mergeCell ref="C7:C8"/>
    <mergeCell ref="D7:D8"/>
    <mergeCell ref="E7:E8"/>
    <mergeCell ref="F7:F8"/>
    <mergeCell ref="G7:H7"/>
    <mergeCell ref="I7:I8"/>
    <mergeCell ref="J7:J8"/>
    <mergeCell ref="W7:X7"/>
    <mergeCell ref="G13:H13"/>
    <mergeCell ref="N13:O13"/>
    <mergeCell ref="N7:O7"/>
    <mergeCell ref="P7:P8"/>
    <mergeCell ref="Q7:Q8"/>
    <mergeCell ref="R7:R8"/>
    <mergeCell ref="G16:H16"/>
    <mergeCell ref="N16:O16"/>
    <mergeCell ref="S7:S8"/>
    <mergeCell ref="T7:T8"/>
    <mergeCell ref="V7:V8"/>
    <mergeCell ref="M7:M8"/>
    <mergeCell ref="U7:U8"/>
    <mergeCell ref="K7:L7"/>
    <mergeCell ref="B14:F14"/>
    <mergeCell ref="G14:H14"/>
    <mergeCell ref="N14:O14"/>
    <mergeCell ref="G15:H15"/>
    <mergeCell ref="N15:O15"/>
  </mergeCells>
  <conditionalFormatting sqref="I3 P3 I6 P6 I12:I1048576 P12:P1048576">
    <cfRule type="cellIs" dxfId="322" priority="77" operator="equal">
      <formula>"BAJA"</formula>
    </cfRule>
  </conditionalFormatting>
  <conditionalFormatting sqref="I3 P3 I6 P6 I12:I1048576 P12:P1048576">
    <cfRule type="cellIs" dxfId="321" priority="74" operator="equal">
      <formula>"EXTREMA"</formula>
    </cfRule>
    <cfRule type="cellIs" dxfId="320" priority="75" operator="equal">
      <formula>"ALTA"</formula>
    </cfRule>
    <cfRule type="cellIs" dxfId="319" priority="76" operator="equal">
      <formula>"MODERADA"</formula>
    </cfRule>
  </conditionalFormatting>
  <conditionalFormatting sqref="F12:G1048576 F3:G3 N3:O3 F6:G6 N6:O6 G9:H11 N12:O1048576">
    <cfRule type="colorScale" priority="73">
      <colorScale>
        <cfvo type="num" val="1"/>
        <cfvo type="num" val="3"/>
        <cfvo type="num" val="5"/>
        <color theme="6" tint="-0.499984740745262"/>
        <color rgb="FFFFFF00"/>
        <color rgb="FFC00000"/>
      </colorScale>
    </cfRule>
  </conditionalFormatting>
  <conditionalFormatting sqref="I13:I16">
    <cfRule type="cellIs" dxfId="318" priority="72" operator="equal">
      <formula>"BAJA"</formula>
    </cfRule>
  </conditionalFormatting>
  <conditionalFormatting sqref="I13:I16">
    <cfRule type="cellIs" dxfId="317" priority="69" operator="equal">
      <formula>"EXTREMA"</formula>
    </cfRule>
    <cfRule type="cellIs" dxfId="316" priority="70" operator="equal">
      <formula>"ALTA"</formula>
    </cfRule>
    <cfRule type="cellIs" dxfId="315" priority="71" operator="equal">
      <formula>"MODERADA"</formula>
    </cfRule>
  </conditionalFormatting>
  <conditionalFormatting sqref="G13:G16">
    <cfRule type="colorScale" priority="68">
      <colorScale>
        <cfvo type="num" val="1"/>
        <cfvo type="num" val="3"/>
        <cfvo type="num" val="5"/>
        <color theme="6" tint="-0.499984740745262"/>
        <color rgb="FFFFFF00"/>
        <color rgb="FFC00000"/>
      </colorScale>
    </cfRule>
  </conditionalFormatting>
  <conditionalFormatting sqref="I13:I16">
    <cfRule type="cellIs" dxfId="314" priority="67" operator="equal">
      <formula>"BAJA"</formula>
    </cfRule>
  </conditionalFormatting>
  <conditionalFormatting sqref="I13:I16">
    <cfRule type="cellIs" dxfId="313" priority="64" operator="equal">
      <formula>"EXTREMA"</formula>
    </cfRule>
    <cfRule type="cellIs" dxfId="312" priority="65" operator="equal">
      <formula>"ALTA"</formula>
    </cfRule>
    <cfRule type="cellIs" dxfId="311" priority="66" operator="equal">
      <formula>"MODERADA"</formula>
    </cfRule>
  </conditionalFormatting>
  <conditionalFormatting sqref="G13:G16">
    <cfRule type="colorScale" priority="63">
      <colorScale>
        <cfvo type="num" val="1"/>
        <cfvo type="num" val="3"/>
        <cfvo type="num" val="5"/>
        <color theme="6" tint="-0.499984740745262"/>
        <color rgb="FFFFFF00"/>
        <color rgb="FFC00000"/>
      </colorScale>
    </cfRule>
  </conditionalFormatting>
  <conditionalFormatting sqref="I13:I16">
    <cfRule type="cellIs" dxfId="310" priority="62" operator="equal">
      <formula>"BAJA"</formula>
    </cfRule>
  </conditionalFormatting>
  <conditionalFormatting sqref="I13:I16">
    <cfRule type="cellIs" dxfId="309" priority="59" operator="equal">
      <formula>"EXTREMA"</formula>
    </cfRule>
    <cfRule type="cellIs" dxfId="308" priority="60" operator="equal">
      <formula>"ALTA"</formula>
    </cfRule>
    <cfRule type="cellIs" dxfId="307" priority="61" operator="equal">
      <formula>"MODERADA"</formula>
    </cfRule>
  </conditionalFormatting>
  <conditionalFormatting sqref="G13:G16">
    <cfRule type="colorScale" priority="58">
      <colorScale>
        <cfvo type="num" val="1"/>
        <cfvo type="num" val="3"/>
        <cfvo type="num" val="5"/>
        <color theme="6" tint="-0.499984740745262"/>
        <color rgb="FFFFFF00"/>
        <color rgb="FFC00000"/>
      </colorScale>
    </cfRule>
  </conditionalFormatting>
  <conditionalFormatting sqref="I13:I16">
    <cfRule type="cellIs" dxfId="306" priority="57" operator="equal">
      <formula>"BAJA"</formula>
    </cfRule>
  </conditionalFormatting>
  <conditionalFormatting sqref="I13:I16">
    <cfRule type="cellIs" dxfId="305" priority="54" operator="equal">
      <formula>"EXTREMA"</formula>
    </cfRule>
    <cfRule type="cellIs" dxfId="304" priority="55" operator="equal">
      <formula>"ALTA"</formula>
    </cfRule>
    <cfRule type="cellIs" dxfId="303" priority="56" operator="equal">
      <formula>"MODERADA"</formula>
    </cfRule>
  </conditionalFormatting>
  <conditionalFormatting sqref="G13:G16">
    <cfRule type="colorScale" priority="53">
      <colorScale>
        <cfvo type="num" val="1"/>
        <cfvo type="num" val="3"/>
        <cfvo type="num" val="5"/>
        <color theme="6" tint="-0.499984740745262"/>
        <color rgb="FFFFFF00"/>
        <color rgb="FFC00000"/>
      </colorScale>
    </cfRule>
  </conditionalFormatting>
  <conditionalFormatting sqref="I13:I16">
    <cfRule type="cellIs" dxfId="302" priority="52" operator="equal">
      <formula>"BAJA"</formula>
    </cfRule>
  </conditionalFormatting>
  <conditionalFormatting sqref="I13:I16">
    <cfRule type="cellIs" dxfId="301" priority="49" operator="equal">
      <formula>"EXTREMA"</formula>
    </cfRule>
    <cfRule type="cellIs" dxfId="300" priority="50" operator="equal">
      <formula>"ALTA"</formula>
    </cfRule>
    <cfRule type="cellIs" dxfId="299" priority="51" operator="equal">
      <formula>"MODERADA"</formula>
    </cfRule>
  </conditionalFormatting>
  <conditionalFormatting sqref="G13:G16">
    <cfRule type="colorScale" priority="48">
      <colorScale>
        <cfvo type="num" val="1"/>
        <cfvo type="num" val="3"/>
        <cfvo type="num" val="5"/>
        <color theme="6" tint="-0.499984740745262"/>
        <color rgb="FFFFFF00"/>
        <color rgb="FFC00000"/>
      </colorScale>
    </cfRule>
  </conditionalFormatting>
  <conditionalFormatting sqref="I13:I16">
    <cfRule type="cellIs" dxfId="298" priority="47" operator="equal">
      <formula>"BAJA"</formula>
    </cfRule>
  </conditionalFormatting>
  <conditionalFormatting sqref="I13:I16">
    <cfRule type="cellIs" dxfId="297" priority="44" operator="equal">
      <formula>"EXTREMA"</formula>
    </cfRule>
    <cfRule type="cellIs" dxfId="296" priority="45" operator="equal">
      <formula>"ALTA"</formula>
    </cfRule>
    <cfRule type="cellIs" dxfId="295" priority="46" operator="equal">
      <formula>"MODERADA"</formula>
    </cfRule>
  </conditionalFormatting>
  <conditionalFormatting sqref="P13:P16">
    <cfRule type="cellIs" dxfId="294" priority="43" operator="equal">
      <formula>"BAJA"</formula>
    </cfRule>
  </conditionalFormatting>
  <conditionalFormatting sqref="P13:P16">
    <cfRule type="cellIs" dxfId="293" priority="40" operator="equal">
      <formula>"EXTREMA"</formula>
    </cfRule>
    <cfRule type="cellIs" dxfId="292" priority="41" operator="equal">
      <formula>"ALTA"</formula>
    </cfRule>
    <cfRule type="cellIs" dxfId="291" priority="42" operator="equal">
      <formula>"MODERADA"</formula>
    </cfRule>
  </conditionalFormatting>
  <conditionalFormatting sqref="N13:N16">
    <cfRule type="colorScale" priority="39">
      <colorScale>
        <cfvo type="num" val="1"/>
        <cfvo type="num" val="3"/>
        <cfvo type="num" val="5"/>
        <color theme="6" tint="-0.499984740745262"/>
        <color rgb="FFFFFF00"/>
        <color rgb="FFC00000"/>
      </colorScale>
    </cfRule>
  </conditionalFormatting>
  <conditionalFormatting sqref="P13:P16">
    <cfRule type="cellIs" dxfId="290" priority="38" operator="equal">
      <formula>"BAJA"</formula>
    </cfRule>
  </conditionalFormatting>
  <conditionalFormatting sqref="P13:P16">
    <cfRule type="cellIs" dxfId="289" priority="35" operator="equal">
      <formula>"EXTREMA"</formula>
    </cfRule>
    <cfRule type="cellIs" dxfId="288" priority="36" operator="equal">
      <formula>"ALTA"</formula>
    </cfRule>
    <cfRule type="cellIs" dxfId="287" priority="37" operator="equal">
      <formula>"MODERADA"</formula>
    </cfRule>
  </conditionalFormatting>
  <conditionalFormatting sqref="N13:N16">
    <cfRule type="colorScale" priority="34">
      <colorScale>
        <cfvo type="num" val="1"/>
        <cfvo type="num" val="3"/>
        <cfvo type="num" val="5"/>
        <color theme="6" tint="-0.499984740745262"/>
        <color rgb="FFFFFF00"/>
        <color rgb="FFC00000"/>
      </colorScale>
    </cfRule>
  </conditionalFormatting>
  <conditionalFormatting sqref="P13:P16">
    <cfRule type="cellIs" dxfId="286" priority="33" operator="equal">
      <formula>"BAJA"</formula>
    </cfRule>
  </conditionalFormatting>
  <conditionalFormatting sqref="P13:P16">
    <cfRule type="cellIs" dxfId="285" priority="30" operator="equal">
      <formula>"EXTREMA"</formula>
    </cfRule>
    <cfRule type="cellIs" dxfId="284" priority="31" operator="equal">
      <formula>"ALTA"</formula>
    </cfRule>
    <cfRule type="cellIs" dxfId="283" priority="32" operator="equal">
      <formula>"MODERADA"</formula>
    </cfRule>
  </conditionalFormatting>
  <conditionalFormatting sqref="N13:N16">
    <cfRule type="colorScale" priority="29">
      <colorScale>
        <cfvo type="num" val="1"/>
        <cfvo type="num" val="3"/>
        <cfvo type="num" val="5"/>
        <color theme="6" tint="-0.499984740745262"/>
        <color rgb="FFFFFF00"/>
        <color rgb="FFC00000"/>
      </colorScale>
    </cfRule>
  </conditionalFormatting>
  <conditionalFormatting sqref="P13:P16">
    <cfRule type="cellIs" dxfId="282" priority="28" operator="equal">
      <formula>"BAJA"</formula>
    </cfRule>
  </conditionalFormatting>
  <conditionalFormatting sqref="P13:P16">
    <cfRule type="cellIs" dxfId="281" priority="25" operator="equal">
      <formula>"EXTREMA"</formula>
    </cfRule>
    <cfRule type="cellIs" dxfId="280" priority="26" operator="equal">
      <formula>"ALTA"</formula>
    </cfRule>
    <cfRule type="cellIs" dxfId="279" priority="27" operator="equal">
      <formula>"MODERADA"</formula>
    </cfRule>
  </conditionalFormatting>
  <conditionalFormatting sqref="N13:N16">
    <cfRule type="colorScale" priority="24">
      <colorScale>
        <cfvo type="num" val="1"/>
        <cfvo type="num" val="3"/>
        <cfvo type="num" val="5"/>
        <color theme="6" tint="-0.499984740745262"/>
        <color rgb="FFFFFF00"/>
        <color rgb="FFC00000"/>
      </colorScale>
    </cfRule>
  </conditionalFormatting>
  <conditionalFormatting sqref="P13:P16">
    <cfRule type="cellIs" dxfId="278" priority="23" operator="equal">
      <formula>"BAJA"</formula>
    </cfRule>
  </conditionalFormatting>
  <conditionalFormatting sqref="P13:P16">
    <cfRule type="cellIs" dxfId="277" priority="20" operator="equal">
      <formula>"EXTREMA"</formula>
    </cfRule>
    <cfRule type="cellIs" dxfId="276" priority="21" operator="equal">
      <formula>"ALTA"</formula>
    </cfRule>
    <cfRule type="cellIs" dxfId="275" priority="22" operator="equal">
      <formula>"MODERADA"</formula>
    </cfRule>
  </conditionalFormatting>
  <conditionalFormatting sqref="N13:N16">
    <cfRule type="colorScale" priority="19">
      <colorScale>
        <cfvo type="num" val="1"/>
        <cfvo type="num" val="3"/>
        <cfvo type="num" val="5"/>
        <color theme="6" tint="-0.499984740745262"/>
        <color rgb="FFFFFF00"/>
        <color rgb="FFC00000"/>
      </colorScale>
    </cfRule>
  </conditionalFormatting>
  <conditionalFormatting sqref="P13:P16">
    <cfRule type="cellIs" dxfId="274" priority="18" operator="equal">
      <formula>"BAJA"</formula>
    </cfRule>
  </conditionalFormatting>
  <conditionalFormatting sqref="P13:P16">
    <cfRule type="cellIs" dxfId="273" priority="15" operator="equal">
      <formula>"EXTREMA"</formula>
    </cfRule>
    <cfRule type="cellIs" dxfId="272" priority="16" operator="equal">
      <formula>"ALTA"</formula>
    </cfRule>
    <cfRule type="cellIs" dxfId="271" priority="17" operator="equal">
      <formula>"MODERADA"</formula>
    </cfRule>
  </conditionalFormatting>
  <conditionalFormatting sqref="I9:I11">
    <cfRule type="cellIs" dxfId="270" priority="11" operator="equal">
      <formula>"EXTREMA"</formula>
    </cfRule>
    <cfRule type="cellIs" dxfId="269" priority="12" operator="equal">
      <formula>"ALTA"</formula>
    </cfRule>
    <cfRule type="cellIs" dxfId="268" priority="13" operator="equal">
      <formula>"MODERADA"</formula>
    </cfRule>
    <cfRule type="cellIs" dxfId="267" priority="14" operator="equal">
      <formula>"BAJA"</formula>
    </cfRule>
  </conditionalFormatting>
  <conditionalFormatting sqref="P9:P11">
    <cfRule type="cellIs" dxfId="266" priority="7" operator="equal">
      <formula>"EXTREMA"</formula>
    </cfRule>
    <cfRule type="cellIs" dxfId="265" priority="8" operator="equal">
      <formula>"ALTA"</formula>
    </cfRule>
    <cfRule type="cellIs" dxfId="264" priority="9" operator="equal">
      <formula>"MODERADA"</formula>
    </cfRule>
    <cfRule type="cellIs" dxfId="263" priority="10" operator="equal">
      <formula>"BAJA"</formula>
    </cfRule>
  </conditionalFormatting>
  <conditionalFormatting sqref="N9:O11">
    <cfRule type="colorScale" priority="6">
      <colorScale>
        <cfvo type="num" val="1"/>
        <cfvo type="num" val="3"/>
        <cfvo type="num" val="5"/>
        <color theme="6" tint="-0.499984740745262"/>
        <color rgb="FFFFFF00"/>
        <color rgb="FFC00000"/>
      </colorScale>
    </cfRule>
  </conditionalFormatting>
  <conditionalFormatting sqref="I7:I8 P7:P8">
    <cfRule type="cellIs" dxfId="262" priority="5" operator="equal">
      <formula>"BAJA"</formula>
    </cfRule>
  </conditionalFormatting>
  <conditionalFormatting sqref="I7:I8 P7:P8">
    <cfRule type="cellIs" dxfId="261" priority="2" operator="equal">
      <formula>"EXTREMA"</formula>
    </cfRule>
    <cfRule type="cellIs" dxfId="260" priority="3" operator="equal">
      <formula>"ALTA"</formula>
    </cfRule>
    <cfRule type="cellIs" dxfId="259" priority="4" operator="equal">
      <formula>"MODERADA"</formula>
    </cfRule>
  </conditionalFormatting>
  <conditionalFormatting sqref="G7:H8 N7:O8">
    <cfRule type="colorScale" priority="1">
      <colorScale>
        <cfvo type="num" val="1"/>
        <cfvo type="num" val="3"/>
        <cfvo type="num" val="5"/>
        <color theme="6" tint="-0.499984740745262"/>
        <color rgb="FFFFFF00"/>
        <color rgb="FFC00000"/>
      </colorScale>
    </cfRule>
  </conditionalFormatting>
  <printOptions horizontalCentered="1"/>
  <pageMargins left="0.59055118110236227" right="0.51181102362204722" top="0.94488188976377963" bottom="0.55118110236220474" header="0.31496062992125984" footer="0.31496062992125984"/>
  <pageSetup paperSize="220" scale="57" fitToHeight="99"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14:formula1>
            <xm:f>Listas!$A$4:$A$10</xm:f>
          </x14:formula1>
          <xm:sqref>F9:F11</xm:sqref>
        </x14:dataValidation>
        <x14:dataValidation type="list" showInputMessage="1" showErrorMessage="1">
          <x14:formula1>
            <xm:f>Listas!$C$4:$C$7</xm:f>
          </x14:formula1>
          <xm:sqref>K9:K11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27</vt:i4>
      </vt:variant>
    </vt:vector>
  </HeadingPairs>
  <TitlesOfParts>
    <vt:vector size="47" baseType="lpstr">
      <vt:lpstr>(1) Planeación</vt:lpstr>
      <vt:lpstr>(2) Control Interno</vt:lpstr>
      <vt:lpstr>(3) Juridica</vt:lpstr>
      <vt:lpstr>(4) Contratación</vt:lpstr>
      <vt:lpstr>(5) Talento Humano</vt:lpstr>
      <vt:lpstr>(6) Seguridad y Salud T</vt:lpstr>
      <vt:lpstr>(7) Sistemas</vt:lpstr>
      <vt:lpstr>(8) Archivo Central</vt:lpstr>
      <vt:lpstr>(9) Atencion Usuario</vt:lpstr>
      <vt:lpstr>(10) Contabilidad</vt:lpstr>
      <vt:lpstr>(11) Presupuesto</vt:lpstr>
      <vt:lpstr>(12) Tesorería</vt:lpstr>
      <vt:lpstr>(13) Almacén</vt:lpstr>
      <vt:lpstr>Evaluación de Controles</vt:lpstr>
      <vt:lpstr>Resumen</vt:lpstr>
      <vt:lpstr>Evolución</vt:lpstr>
      <vt:lpstr>Listas</vt:lpstr>
      <vt:lpstr>Impactos</vt:lpstr>
      <vt:lpstr>Idea Zonas</vt:lpstr>
      <vt:lpstr>formatos pre</vt:lpstr>
      <vt:lpstr>'(10) Contabilidad'!Área_de_impresión</vt:lpstr>
      <vt:lpstr>'(11) Presupuesto'!Área_de_impresión</vt:lpstr>
      <vt:lpstr>'(12) Tesorería'!Área_de_impresión</vt:lpstr>
      <vt:lpstr>'(13) Almacén'!Área_de_impresión</vt:lpstr>
      <vt:lpstr>'(2) Control Interno'!Área_de_impresión</vt:lpstr>
      <vt:lpstr>'(3) Juridica'!Área_de_impresión</vt:lpstr>
      <vt:lpstr>'(4) Contratación'!Área_de_impresión</vt:lpstr>
      <vt:lpstr>'(5) Talento Humano'!Área_de_impresión</vt:lpstr>
      <vt:lpstr>'(6) Seguridad y Salud T'!Área_de_impresión</vt:lpstr>
      <vt:lpstr>'(7) Sistemas'!Área_de_impresión</vt:lpstr>
      <vt:lpstr>'(8) Archivo Central'!Área_de_impresión</vt:lpstr>
      <vt:lpstr>'(9) Atencion Usuario'!Área_de_impresión</vt:lpstr>
      <vt:lpstr>'Evaluación de Controles'!Área_de_impresión</vt:lpstr>
      <vt:lpstr>Evolución!Área_de_impresión</vt:lpstr>
      <vt:lpstr>Impactos!Área_de_impresión</vt:lpstr>
      <vt:lpstr>Resumen!Área_de_impresión</vt:lpstr>
      <vt:lpstr>Listas!Criterios</vt:lpstr>
      <vt:lpstr>'(10) Contabilidad'!Títulos_a_imprimir</vt:lpstr>
      <vt:lpstr>'(11) Presupuesto'!Títulos_a_imprimir</vt:lpstr>
      <vt:lpstr>'(12) Tesorería'!Títulos_a_imprimir</vt:lpstr>
      <vt:lpstr>'(2) Control Interno'!Títulos_a_imprimir</vt:lpstr>
      <vt:lpstr>'(3) Juridica'!Títulos_a_imprimir</vt:lpstr>
      <vt:lpstr>'(5) Talento Humano'!Títulos_a_imprimir</vt:lpstr>
      <vt:lpstr>'(6) Seguridad y Salud T'!Títulos_a_imprimir</vt:lpstr>
      <vt:lpstr>'(7) Sistemas'!Títulos_a_imprimir</vt:lpstr>
      <vt:lpstr>'(8) Archivo Central'!Títulos_a_imprimir</vt:lpstr>
      <vt:lpstr>'Evaluación de Controles'!Títulos_a_imprimir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2019-01-21T19:53:35Z</dcterms:modified>
</cp:coreProperties>
</file>