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INFO\ESCRITORIO\Informe P.P\2025 - 1\"/>
    </mc:Choice>
  </mc:AlternateContent>
  <xr:revisionPtr revIDLastSave="0" documentId="13_ncr:1_{97D6FFD9-71CE-47F3-8A3A-EBB0E58E7945}" xr6:coauthVersionLast="47" xr6:coauthVersionMax="47" xr10:uidLastSave="{00000000-0000-0000-0000-000000000000}"/>
  <bookViews>
    <workbookView xWindow="-120" yWindow="-120" windowWidth="20730" windowHeight="11160" xr2:uid="{00000000-000D-0000-FFFF-FFFF00000000}"/>
  </bookViews>
  <sheets>
    <sheet name="MATRIZ " sheetId="1" r:id="rId1"/>
  </sheets>
  <definedNames>
    <definedName name="_xlnm._FilterDatabase" localSheetId="0" hidden="1">'MATRIZ '!$AQ$1:$AQ$73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1" i="1" l="1"/>
  <c r="AR27" i="1"/>
  <c r="AR24" i="1"/>
  <c r="AR12" i="1"/>
  <c r="AR4" i="1"/>
  <c r="AU67" i="1"/>
  <c r="AU66" i="1"/>
  <c r="AU65" i="1"/>
  <c r="AU64" i="1"/>
  <c r="AR64" i="1"/>
  <c r="AR63" i="1"/>
  <c r="AU62" i="1"/>
  <c r="AR62" i="1"/>
  <c r="AU61" i="1"/>
  <c r="AR61" i="1"/>
  <c r="AR60" i="1"/>
  <c r="AU59" i="1"/>
  <c r="AR59" i="1"/>
  <c r="AR55" i="1"/>
  <c r="AR54" i="1"/>
  <c r="AR53" i="1"/>
  <c r="AU52" i="1"/>
  <c r="AR52" i="1"/>
  <c r="AR51" i="1"/>
  <c r="AR50" i="1"/>
  <c r="AU49" i="1"/>
  <c r="AR49" i="1"/>
  <c r="AU48" i="1"/>
  <c r="AR48" i="1"/>
  <c r="AR47" i="1"/>
  <c r="AU46" i="1"/>
  <c r="AR46" i="1"/>
  <c r="AU45" i="1"/>
  <c r="AR45" i="1"/>
  <c r="AU44" i="1"/>
  <c r="AR44" i="1"/>
  <c r="AR43" i="1"/>
  <c r="AU42" i="1"/>
  <c r="AR42" i="1"/>
  <c r="AU38" i="1"/>
  <c r="AR37" i="1"/>
  <c r="AR36" i="1"/>
  <c r="AR35" i="1"/>
  <c r="AR34" i="1"/>
  <c r="AU32" i="1"/>
  <c r="AR32" i="1"/>
  <c r="AR30" i="1"/>
  <c r="AR29" i="1"/>
  <c r="AR28" i="1"/>
  <c r="AR26" i="1"/>
  <c r="AR25" i="1"/>
  <c r="AR23" i="1"/>
  <c r="AR22" i="1"/>
  <c r="AR21" i="1"/>
  <c r="AR19" i="1"/>
  <c r="AR18" i="1"/>
  <c r="AR17" i="1"/>
  <c r="AR16" i="1"/>
  <c r="AR15" i="1"/>
  <c r="AR14" i="1"/>
  <c r="AR13" i="1"/>
  <c r="AR10" i="1"/>
  <c r="AR9" i="1"/>
  <c r="AU8" i="1"/>
  <c r="AR8" i="1"/>
  <c r="AR7" i="1"/>
  <c r="AR5" i="1"/>
  <c r="AU3" i="1"/>
  <c r="AR3" i="1"/>
  <c r="I63" i="1" l="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<sst xmlns="http://schemas.openxmlformats.org/spreadsheetml/2006/main" count="998" uniqueCount="354">
  <si>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</si>
  <si>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</si>
  <si>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</si>
  <si>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</si>
  <si>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</si>
  <si>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</si>
  <si>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</si>
  <si>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</si>
  <si>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</si>
  <si>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</si>
  <si>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</si>
  <si>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</si>
  <si>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</si>
  <si>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Programa</t>
  </si>
  <si>
    <t>Producto</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</si>
  <si>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</si>
  <si>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</si>
  <si>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</si>
  <si>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</si>
  <si>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</si>
  <si>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</si>
  <si>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</si>
  <si>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</si>
  <si>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</si>
  <si>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</si>
  <si>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</si>
  <si>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</si>
  <si>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</si>
  <si>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</si>
  <si>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</si>
  <si>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</si>
  <si>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</si>
  <si>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</si>
  <si>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</si>
  <si>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</si>
  <si>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</si>
  <si>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</si>
  <si>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</si>
  <si>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</si>
  <si>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</si>
  <si>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</si>
  <si>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</si>
  <si>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</si>
  <si>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</si>
  <si>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</si>
  <si>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</si>
  <si>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</si>
  <si>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</si>
  <si>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</si>
  <si>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</si>
  <si>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</si>
  <si>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</si>
  <si>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</si>
  <si>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</si>
  <si>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</si>
  <si>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</si>
  <si>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</si>
  <si>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</si>
  <si>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</si>
  <si>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</si>
  <si>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</si>
  <si>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</si>
  <si>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</si>
  <si>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</si>
  <si>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Número de festivales deportivos realizados</t>
  </si>
  <si>
    <t>Número de eventos academicos del area de recreacion</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</si>
  <si>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</si>
  <si>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</si>
  <si>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</si>
  <si>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</si>
  <si>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</si>
  <si>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</si>
  <si>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</si>
  <si>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</si>
  <si>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</si>
  <si>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</si>
  <si>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</si>
  <si>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</si>
  <si>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</si>
  <si>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</si>
  <si>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</si>
  <si>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</si>
  <si>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</si>
  <si>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</si>
  <si>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</si>
  <si>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</si>
  <si>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</si>
  <si>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</si>
  <si>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</si>
  <si>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</si>
  <si>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</si>
  <si>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</si>
  <si>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</si>
  <si>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</si>
  <si>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</si>
  <si>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</si>
  <si>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</si>
  <si>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</si>
  <si>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</si>
  <si>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</si>
  <si>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</si>
  <si>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</si>
  <si>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</si>
  <si>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</si>
  <si>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</si>
  <si>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</si>
  <si>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</si>
  <si>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</si>
  <si>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</si>
  <si>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</si>
  <si>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</si>
  <si>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</si>
  <si>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</si>
  <si>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</si>
  <si>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</si>
  <si>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</si>
  <si>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</si>
  <si>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</si>
  <si>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</si>
  <si>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</si>
  <si>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</si>
  <si>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</si>
  <si>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</si>
  <si>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</si>
  <si>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 xml:space="preserve">Número de convenios con  entidades públicas o privadas suscritos y ejecutados  </t>
  </si>
  <si>
    <t>Número de niños, niñas y adolescentes   en los Juegos Intercolegiados convencionales participando.</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</si>
  <si>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</si>
  <si>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</si>
  <si>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</si>
  <si>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</si>
  <si>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</si>
  <si>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</si>
  <si>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</si>
  <si>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</si>
  <si>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</si>
  <si>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</si>
  <si>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</si>
  <si>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</si>
  <si>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</si>
  <si>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</si>
  <si>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</si>
  <si>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Número de convenios con instancias públicas o privadas  realizados   </t>
  </si>
  <si>
    <t xml:space="preserve">Número de deportistas, atletas  y paratletas con   ergogénicos apoyados </t>
  </si>
  <si>
    <t xml:space="preserve">Número de deportistas con discapacidad  y paratletas  economicamente apoyados </t>
  </si>
  <si>
    <t xml:space="preserve">Número de deportistas y atletas convencionales economicamente apoyados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</si>
  <si>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</si>
  <si>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</si>
  <si>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</si>
  <si>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</si>
  <si>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</si>
  <si>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</si>
  <si>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</si>
  <si>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</si>
  <si>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</si>
  <si>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</si>
  <si>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</si>
  <si>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</si>
  <si>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</si>
  <si>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</si>
  <si>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</si>
  <si>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</si>
  <si>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</si>
  <si>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</si>
  <si>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</si>
  <si>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</si>
  <si>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</si>
  <si>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</si>
  <si>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</si>
  <si>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</si>
  <si>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</si>
  <si>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</si>
  <si>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</si>
  <si>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</si>
  <si>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Número de municipios   con un programa de acompañamiento técnico en el ámbito educativo implementado</t>
  </si>
  <si>
    <t>Estrategia  de campamentos juveniles implementada</t>
  </si>
  <si>
    <t>Estrategia de deporte social comunitario  con indígenas, negros, afrocolombianos, raizales y palenqueros, desplazados, migrantes, campesinos implementada</t>
  </si>
  <si>
    <t>Número de vías activas y saludables implementadas</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</si>
  <si>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</si>
  <si>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</si>
  <si>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</si>
  <si>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</si>
  <si>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</si>
  <si>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</si>
  <si>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</si>
  <si>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</si>
  <si>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</si>
  <si>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</si>
  <si>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</si>
  <si>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</si>
  <si>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</si>
  <si>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</si>
  <si>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</si>
  <si>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</si>
  <si>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</si>
  <si>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</si>
  <si>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t>Armonización - Plan de Desarrollo 2024-2025 “Por y Para la Gente”</t>
  </si>
  <si>
    <t>Número Línea Estratégica</t>
  </si>
  <si>
    <t>Línea Estratégica</t>
  </si>
  <si>
    <t xml:space="preserve">Codigo Sector </t>
  </si>
  <si>
    <t xml:space="preserve">Nombre Del Sector </t>
  </si>
  <si>
    <t xml:space="preserve">Código Del Programa </t>
  </si>
  <si>
    <t>Codigo Del Producto</t>
  </si>
  <si>
    <t>Código Indicador De Producto</t>
  </si>
  <si>
    <t xml:space="preserve">Indicador De Producto </t>
  </si>
  <si>
    <t>SOCIAL, INCLUSIVA Y PARTICIPATIVA. En el Quindío todos caben y nadie se quedan atrás</t>
  </si>
  <si>
    <t>43</t>
  </si>
  <si>
    <t>DEPORTE Y RECREACIÓN</t>
  </si>
  <si>
    <t>4301</t>
  </si>
  <si>
    <t>4301007</t>
  </si>
  <si>
    <t>Servicio de Escuelas Deportivas</t>
  </si>
  <si>
    <r>
      <t xml:space="preserve">Niños, niñas, adolescentes y jóvenes inscritos en Escuelas Deportivas / </t>
    </r>
    <r>
      <rPr>
        <b/>
        <sz val="10"/>
        <color rgb="FF000000"/>
        <rFont val="Arial"/>
        <family val="2"/>
      </rPr>
      <t>Municipios con Escuelas Deportivas</t>
    </r>
  </si>
  <si>
    <t>430100700 / 430100701</t>
  </si>
  <si>
    <t>4302</t>
  </si>
  <si>
    <t>4301037</t>
  </si>
  <si>
    <t>Servicio de promoción de la actividad física, la recreación y el deporte</t>
  </si>
  <si>
    <t>430103700 / 430103704</t>
  </si>
  <si>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</si>
  <si>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</si>
  <si>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t>Servicio de educación informal en recreación</t>
  </si>
  <si>
    <t>Personas capacitadas</t>
  </si>
  <si>
    <t>Servicio de apoyo financiero a atletas</t>
  </si>
  <si>
    <t>Estímulos entregados</t>
  </si>
  <si>
    <t>4302001</t>
  </si>
  <si>
    <t>Servicio de preparación deportiva</t>
  </si>
  <si>
    <t>Atletas preparados</t>
  </si>
  <si>
    <t>4302075</t>
  </si>
  <si>
    <t>Servicio de asistencia técnica para la promoción del deporte</t>
  </si>
  <si>
    <t xml:space="preserve">Organismos deportivos asistidos </t>
  </si>
  <si>
    <t>Servicio de organización de eventos deportivos comunitarios</t>
  </si>
  <si>
    <t>Personas beneficiadas</t>
  </si>
  <si>
    <t xml:space="preserve">PRODUCTIVIDAD, COMPETITIVIDAD Y MEDIO AMBIENTE“ Quindío amigo de las empresas y el empleo. Quindío verde, territorio de agua, agricultura y medio ambiente” </t>
  </si>
  <si>
    <t xml:space="preserve"> COMERCIO, INDUSTRIA Y TURISMO</t>
  </si>
  <si>
    <t xml:space="preserve">Productividad y competitividad de las empresas colombianas </t>
  </si>
  <si>
    <t>Servicio de asistencia técnica para el desarrollo de iniciativas clústeres</t>
  </si>
  <si>
    <t>Clústeres asistidos en la implementación de los planes de acción</t>
  </si>
  <si>
    <t>Servicio de mantenimiento a la infraestructura deportiva</t>
  </si>
  <si>
    <t>430100400</t>
  </si>
  <si>
    <t>Infraestructura deportiva mantenida</t>
  </si>
  <si>
    <t>Parques recreativos mejorados</t>
  </si>
  <si>
    <t>4302020</t>
  </si>
  <si>
    <t>Piscinas construidas y dotadas</t>
  </si>
  <si>
    <t>430202000</t>
  </si>
  <si>
    <t>4302024</t>
  </si>
  <si>
    <t>Coliseos cubiertos construidos</t>
  </si>
  <si>
    <t>430202400</t>
  </si>
  <si>
    <t>Coliseos construidos</t>
  </si>
  <si>
    <t>Implementar una (1) estrategia anualizada de deporte social comunitario con indígenas, negros, afrocolombianos, raizales y palenqueros, desplazados, migrantes, campesinos.</t>
  </si>
  <si>
    <t>Implementar 12 vías activas y saludables anualizadas en los municipios del departamento.</t>
  </si>
  <si>
    <t>BAJO</t>
  </si>
  <si>
    <t>SATISFACTORIO</t>
  </si>
  <si>
    <t>SOBRESALIENTE</t>
  </si>
  <si>
    <t>Clasificacion Sémaforo</t>
  </si>
  <si>
    <t>Organizar  un (1) evento deportivo anualizado desde el ambito educativo como preparacion a los juegos nacionales intercolegiados.</t>
  </si>
  <si>
    <t>Implementar una (1) estrategia de mandalavida anualizada en la primera infancia en el departamento.</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</si>
  <si>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</si>
  <si>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Crear e implementar un plan de mantenimiento y/o adecuación de escenarios para la práctica del deporte, la recreación y la actividad física en el departamento del Quindio.</t>
  </si>
  <si>
    <t>CONTRATADO EN EJECUCIÓN, Se está construyendo el complejo acuático, el proyecto se encuentra contratado y en ejecución con un avance físico de 97.7% y financiero de 79.32%.</t>
  </si>
  <si>
    <t xml:space="preserve">CONTRATADO EN EJECUCIÓN, Se está interviniendo una infraestructura deportiva: El coliseo multideporte, el proyecto se encuentra contratado y en ejecución con un avance en obras de 90.58% y el estado financiero es del 86.79%. </t>
  </si>
  <si>
    <t>Seguimiento 
 I Trimestre 2025</t>
  </si>
  <si>
    <t>MEDIO</t>
  </si>
  <si>
    <t>CRITICO</t>
  </si>
  <si>
    <t>Se realizaron 7 intervenciones a infraestructura deportiva  (escenarios deportivos):
Buenavista: 
Contrato de Obra N° 004 de 2024, infraestructuras intervenidas:  
1, Cancha de futbol 
2, Coliseo Cubierto Municipal. 
Córdoba: 
Contrato de obra N° 002 de 2024, Las infraestructuras intervenidas son: 
3, Coliseo municipal  
4, Skate Park. 
Pijao:
5, Coliseo cubierto con mejoramiento de las luminarias.
 Génova
Contrato de Obra N° 012 de 2024, los escenarios ha intervenir son:
6.  Polideportivo Municipal 
7.  Coliseo cubierto.</t>
  </si>
  <si>
    <t xml:space="preserve">Crear e implementar en los 12 municipios del departamento del Quindío el “Programa de Educación Física de Desarrollo Motor" de los niños en edades entre los 5 y 10 años (sectores urbano y rural). </t>
  </si>
  <si>
    <t>Crear, implementar y/o fortalecer 215 Escuelas Deportivas en los municipios del departamento del Quindío.</t>
  </si>
  <si>
    <t>Realizar dos (2) festivales lúdicas, motrices y deportivas anualizados en cada municipio del departamento.</t>
  </si>
  <si>
    <t xml:space="preserve">Implementar en los doce (12) municipios del departamento un (1) programa de intervención psicosocial anualizado, con el fin de favorecer competencias socioemocionales en los niños, niñas y adolescentes. </t>
  </si>
  <si>
    <t>Suscribir y ejecutar dos (2) convenios anualizados con instancias públicas o privadas que permita aunar esfuerzos financieros y técnicos para la implementación de escuelas deportivas.</t>
  </si>
  <si>
    <t>Lograr la participación 9.061 niños, niñas y adolescentes en los juegos Intercolegiados nacionales para disciplinas convencionales.</t>
  </si>
  <si>
    <t xml:space="preserve">Lograr la participación de 20 niños, niñas y adolescentes en los juegos Intercolegiados nacionales para disciplinas con discapacidad. </t>
  </si>
  <si>
    <t>Implementar un (1) programa anualizado de estímulos (académicos, insumos tecnológicos, material para estudio) a deportistas convencionales y con discapacidad por logros obtenidos en los juegos Intercolegiados.</t>
  </si>
  <si>
    <t xml:space="preserve">Implementar en los 12 municipios del departamento un (1) programa anualizado de acompañamiento técnico en el ámbito educativo a través de profesionales de áreas del deporte que fortalezcan los procesos de desarrollo deportivo.   </t>
  </si>
  <si>
    <t xml:space="preserve">Implementar un (1) programa anualizado de estímulos a docentes que fortalezcan la preparación, participación y el mejoramiento de los resultados de los niños, niñas y adolescentes en los Juegos Intercolegiados Nacionales.  </t>
  </si>
  <si>
    <t>Implementar una (1) estrategia de campamentos juveniles anualizada en el departamento.</t>
  </si>
  <si>
    <t>Suscribir y ejecutar dos (2) convenios anualizados con instancias públicas o privadas que permita aunar esfuerzos financieros y técnicos para la implementación de las estrategias de recreación en las fases municipal, departamental y nacional.</t>
  </si>
  <si>
    <t>Suscribir y ejecutar dos (2) convenios anualizados con instancias públicas o privadas que permita aunar esfuerzos financieros y técnicos para la implementación del programa deporte social comunitario en el departamento.</t>
  </si>
  <si>
    <t>Conformar y atender 300 grupos regulares de actividad física anualizados en el sector urbano y rural del departamento.</t>
  </si>
  <si>
    <t>Implementar 12 estrategias de fuertemente activos anualizadas en los municipios del departamento.</t>
  </si>
  <si>
    <t>Realizar 100 eventos masivos de actividad fisica  en los municipios del departamento.</t>
  </si>
  <si>
    <t xml:space="preserve">Realizar 300 acciones para promover hábitos y estilos de vida saludable en los municipios del departamento. </t>
  </si>
  <si>
    <t xml:space="preserve">Suscribir y ejecutar dos (2) convenios anualizados con instancias públicas o privadas que permita aunar esfuerzos financieros y técnicos para la implementación de las estrategias del programa de actividad física. </t>
  </si>
  <si>
    <t>Realizar seis (6) festivales de nuevas tendencias deportivas anualizadas en el departamento.</t>
  </si>
  <si>
    <t>Realizar un (1) evento académico anualizado (curso, taller, seminario o diplomado) del área de deporte escolar.</t>
  </si>
  <si>
    <t>Realizar dos (2) eventos académicos anualizados (curso, taller, seminario o diplomado) del área de recreación.</t>
  </si>
  <si>
    <t>Realizar un (1) evento académico (curso, taller, seminario o diplomado) del área de deporte social comunitario.</t>
  </si>
  <si>
    <t>Realizar dos (2) eventos académicos anualizados (curso, taller, seminario o diplomado) del área de actividad física.</t>
  </si>
  <si>
    <t>Realizar dos (2) convenios con instancias públicas o privadas que permita aunar esfuerzos para la implementación del Sistema de Capacitación.</t>
  </si>
  <si>
    <t>Brindar apoyo económico directo a 80 deportistas y atletas convencionales.</t>
  </si>
  <si>
    <t>Brindar apoyo económico directo a 24 deportistas con discapacidad y paratletas.</t>
  </si>
  <si>
    <t xml:space="preserve">Apoyar a 28 deportistas, atletas y paratletas con ayudas ergogénicas. </t>
  </si>
  <si>
    <t>Entregar 11 estímulos académicos a deportistas, atletas paratletas y entrenadores departamentales por logros en el deporte de alto rendimiento.</t>
  </si>
  <si>
    <t>Apoyar a 36 organismos deportivos con procesos de asistencia técnica y biomédica en preparación a deportistas, atletas y paratletas del departamento del Quindío.</t>
  </si>
  <si>
    <t>Realizar 6 eventos académicos anualizados (curso, taller, seminario o diplomado) del área de entrenamiento deportivo para el rendimiento y alto rendimiento.</t>
  </si>
  <si>
    <t xml:space="preserve">Suscribir y ejecutar 10 convenios de apoyo o patrocinio ejecutados entre ligas, clubes y la empresa privada. </t>
  </si>
  <si>
    <t>Realizar tres (3) eventos académicos anualizados (curso, taller, seminario o diplomado) en temáticas relacionadas con legislación, gestión, marketing y administración deportiva.</t>
  </si>
  <si>
    <t>Crear y dinamizar un (1) comité departamental del deporte asociado.</t>
  </si>
  <si>
    <t>Crear y dinamizar doce (12) comités municipales del deporte asociado.</t>
  </si>
  <si>
    <t>Elaborar y presentar una propuesta técnica para la implementación de un programa de pregrado con énfasis en entrenamiento deportivo y/o alto rendimiento a las diferentes universidades que ofertan este tipo de programas.</t>
  </si>
  <si>
    <t>Elaborar y presentar una propuesta técnica para la implementación de un programa de posgrado con énfasis en entrenamiento deportivo y/o alto rendimiento  a las diferentes universidades que ofertan este tipo de programas.</t>
  </si>
  <si>
    <t xml:space="preserve">Crear e implementar tres (3) líneas de investigación asociadas a la actividad física, la recreación y el deporte en el departamento del Quindío creadas e implementadas. </t>
  </si>
  <si>
    <t>Realizar 5 eventos nacionales e internacionales deportivos sostenibles cada año en el departamento del Quindío.</t>
  </si>
  <si>
    <t>Crear e implementar clúster de servicios de turismo deportivo sostenible en el Quindío.</t>
  </si>
  <si>
    <t xml:space="preserve">Lograr 10 alianzas estratégicas con las federaciones, asociaciones y demás organizaciones deportivas que promuevan la designación del Quindío como sede de eventos de carácter nacional e internacional. </t>
  </si>
  <si>
    <t>Realizar en los 12 municipios del departamento del Quindío obras de infraestructura para el deporte, la recreación y la actividad física.</t>
  </si>
  <si>
    <t xml:space="preserve">Para el primer trimestre (enero - marzo) de 2025, se realizaron 148 acciones para promover hábitos y estilos de vida saludables en los municipios del departamento del Quindío.  Los municipios reportaron lo siguiente: Calarcá (60), Armenia (39), Montenegro (10), Génova (10), Circasia (12), Pijao (6), Quimbaya (5), Filandia (3), Salento (1), Buenavista (1) y Córdoba (1). </t>
  </si>
  <si>
    <t xml:space="preserve">Para el primer trimestre (enero - marzo) de 2025, no se ha creado e implementado el clúster de servicios de turismo deportivo sostenible en el Quindío. Se espero iniciar su creación en el transcurso del año. </t>
  </si>
  <si>
    <t>Para el primer trimestre (enero - marzo) de 2025, no se ha creado e implementado un plan de mantenimiento y/o adecuación de escenarios para la práctica del deporte, la recreación y la actividad física en el departamento del Quindío. Sin embargo, durante el primer trimestre de 2025 se realizaron acercamientos iniciales con el equipo técnico de Proyecta Quindío, quien suministrará información relacionada con los proyectos de infraestructura deportiva en curso. Asimismo, se programó la solicitud de información a las Alcaldías municipales, con el propósito de identificar acciones adelantadas en materia de mantenimiento y adecuación de escenarios deportivos.</t>
  </si>
  <si>
    <t>Para el primer trimestre (enero - marzo) de 2025, no se han logrado alianzas estratégicas con las federaciones, asociaciones y demás organizaciones deportivas  que promuevan la designación del Quindio como sede de eventos de carácter nacional e internacional.</t>
  </si>
  <si>
    <t>Para el primer trimestre (enero - marzo) de 2025, se realizaron acercamientos con la Universidad del Quindío con el fin de definir una ruta conjunta para la formulación del plan de lineamientos para la postulación, realización y legado de eventos deportivos. Se encuentra en revisión la propuesta técnica inicial por parte de dicha institución.</t>
  </si>
  <si>
    <t>Para el primer trimestre (enero - marzo) de 2025, se realizó un (1)  evento nacional o internacionales deportivo sostenible en el departamento. La media maratón del Quindío MMQ fue un evento que sigue posicionando al Quindío como el “Corazón Deportivo de Colombia”, fueron 7.500 atletas que llegaron con alrededor de 15.000 acompañantes para dinamizar la economía en el territorio. Una iniciativa que une al sector público y privado con el objetivo de dinamizar la economía en temporada baja, potencializar el turismo deportivo y posicionando al Quindío como sede de eventos de talla nacional e internacional.</t>
  </si>
  <si>
    <t xml:space="preserve">Para el primer trimestre (enero - marzo) de 2025, se inició el diseño de un (1) sistema de información del deporte, la recreación y la actividad física. Para la vigencia 2025 se gestionará su respectiva implementación a través de una plataforma digital. </t>
  </si>
  <si>
    <t>Para el primer trimestre (enero - marzo) de 2025, no se crearón ni implementaron líneas de investigación. Sin embargo, se adelantó la fase de formulación y estructuración de tres (3) líneas de investigación en el marco del fortalecimiento técnico y académico del sector deportivo. Estas líneas proyectadas son:
1. Entrenamiento deportivo
2. Actividad física y persona mayor
3. Detección de talentos
Estas propuestas se encuentran en etapa de diseño técnico y definición metodológica para su respectiva implementación.</t>
  </si>
  <si>
    <t xml:space="preserve">Para el primer trimestre (enero - marzo) de 2025, no se elaboró ni presentó una nueva propuesta técnica por parte del ente departamental. Sin embargo, se destaca que la Universidad del Quindío ya cuenta con un programa de posgrado aprobado en entrenamiento deportivo, cuya apertura de inscripciones está proyectada para el segundo semestre de 2025, y el inicio de sus actividades académicas está previsto para el primer semestre de 2026.
</t>
  </si>
  <si>
    <t>Para el primer trimestre (enero - marzo) de 2025, no se elaboró ni presentó una nueva propuesta técnica en el marco de este indicador. Cabe resaltar que esta actividad se ha desarrollado previamente desde la Universidad del Quindío, la cual lideró la estructuración de un programa académico en esta línea. No se proyectan nuevos pregrados para el presente año.</t>
  </si>
  <si>
    <t>Para el primer trimestre (enero - marzo) de 2025, no se realizó el diseño ni la implementación del sistema de competencias con los organismos deportivos del departamento. Sin embargo, se inició un proceso de análisis técnico sobre los esquemas actuales de participación, clasificación y periodicidad competitiva, con el propósito de estructurar una propuesta coherente con las necesidades del sector y los lineamientos de la Política Pública del Deporte 2024–2034.</t>
  </si>
  <si>
    <t>Para el primer trimestre (enero - marzo) de 2025, no se registró la creación ni puesta en funcionamiento de comités municipales del deporte asociado. No obstante, se iniciaron acercamientos institucionales con administraciones municipales y representantes del sector deportivo, con el fin de socializar la importancia de estos espacios como mecanismos de articulación local y concertar su conformación en el corto plazo, en concordancia con los objetivos de gobernanza establecidos en la Política Pública del Deporte 2024–2034.</t>
  </si>
  <si>
    <t>Para el primer trimestre (enero - marzo) de 2025, se adelantaron acciones preparatorias para la creación del Comité Departamental del Deporte Asociado. Se realizarón reuniones de socialización y concertación con representantes de ligas, clubes y otros actores del sistema deportivo del Quindío, con el objetivo de definir lineamientos, roles y mecanismos de participación que permitan su formalización en el segundo trimestre, conforme a los lineamientos de la Política Pública del Deporte 2024–2034.</t>
  </si>
  <si>
    <t>Para el primer trimestre (enero - marzo) de 2025, no se realizarón eventos académicos relacionados con legislación, gestión, marketing o administración deportiva. No obstante, se avanzó en la identificación de necesidades formativas de los actores del sector y en la estructuración metodológica de los contenidos, con el fin de ejecutar dichas acciones en el segundo trimestre, en articulación con el componente técnico y administrativo de Indeportes Quindío.</t>
  </si>
  <si>
    <t>Para el primer trimestre (enero - marzo) de 2025, no se formalizarón convenios de apoyo o patrocinio entre ligas, clubes y la empresa privada. Sin embargo, se identificaron antecedentes de colaboración con actores del sector privado y se realizarón gestiones preliminares para establecer nuevas alianzas. Algunas ligas reportaron apoyos puntuales de empresarios y proveedores deportivos, los cuales contribuyeron al desarrollo de actividades específicas, aunque sin mediar convenios oficiales durante el periodo.</t>
  </si>
  <si>
    <t>Para el primer trimestre (enero - marzo) de 2025, se suscribieron y ejecutaron 13 convenios de apoyo o patrocinio con ligas deportivas, clubes y entidades territoriales del Quindío, enfocados en el fortalecimiento de procesos de formación, participación en eventos del ciclo competitivo y gestión de recursos logísticos y técnicos. Estas alianzas estratégicas se priorizaron conforme a las necesidades identificadas por las organizaciones deportivas, en el marco del proyecto “Fortalecimiento de la Formación y Preparación Deportiva”, en concordancia con los lineamientos del Plan de Desarrollo Departamental 2024–2027.</t>
  </si>
  <si>
    <t>Para el primer trimestre (enero - marzo) de 2025, no se realizaron eventos académicos del área de entrenamiento deportivo para el rendimiento y alto rendimiento. Sin embargo, durante este periodo se avanzó en el diagnóstico de necesidades formativas de entrenadores y en la estructuración de contenidos y cronogramas para su ejecución en el segundo trimestre, en articulación con el componente técnico de Indeportes Quindío.</t>
  </si>
  <si>
    <t>Para el primer trimestre (enero - marzo) de 2025, se brindó apoyo a 28 organismos deportivos del departamento mediante procesos de asistencia técnica y biomédica, con el objetivo de fortalecer la preparación de sus deportistas, atletas y paratletas. Las intervenciones incluyeron valoraciones médicas, seguimiento nutricional, asesoría metodológica y planificación de cargas de entrenamiento, articuladas con los entrenadores y equipos técnicos, en el marco de la estrategia definida por Indeportes Quindío y reglamentada mediante la Resolución 025 de 2025.</t>
  </si>
  <si>
    <t>Para el primer trimestre (enero - marzo) de 2025, se entregaron 3 estímulos académicos a deportistas y entrenadores del departamento, como reconocimiento a sus logros en el deporte de alto rendimiento. Esta acción, enmarcada en la estrategia de formación integral, se desarrolló conforme a los lineamientos técnicos establecidos en la Resolución 025 del 28 de enero de 2025, y busca fortalecer las competencias académicas y profesionales de los beneficiarios, contribuyendo a su desarrollo dentro y fuera del ámbito deportivo.</t>
  </si>
  <si>
    <t>Para el primer trimestre (enero - marzo) de 2025, no se realizó entrega de ayudas ergogénicas a deportistas, atletas ni paratletas. La implementación de esta estrategia se encuentra en fase de revisión técnica y planificación presupuestal, con el objetivo de garantizar una distribución eficiente y focalizada, conforme a los criterios establecidos en la reglamentación vigente y las necesidades específicas de los beneficiarios priorizados.</t>
  </si>
  <si>
    <t>Para el primer trimestre (enero - marzo) de 2025, se brindó apoyo económico directo a 13 deportistas con discapacidad y paratletas, con el propósito de respaldar sus procesos de preparación, participación y rendimiento en competencias del calendario deportivo. Este respaldo se otorgó conforme a los criterios técnicos de la Resolución 025 del 28 de enero de 2025 y su modificatoria 049 del 24 de febrero de 2025, priorizando a atletas con trayectoria y proyección. La entrega se formalizó principalmente mediante la Resolución 432 del 2 de diciembre de 2024, que incluyó beneficiarios de disciplinas como paranatación, para-atletismo, judo visual y tenis en silla de ruedas, clasificados entre las categorías Logros II, III y IV.</t>
  </si>
  <si>
    <t>Para el primer trimestre (enero - marzo) de 2025, se brindó apoyo económico directo a 104 deportistas y atletas convencionales a través del programa deportista apoyado de Indeportes Quindío. Esta estrategia tiene como objetivo de fortalecer sus procesos de preparación, participación y rendimiento competitivo. Este apoyo se realizó conforme a los criterios técnicos establecidos en la Resolución 025 del 28 de enero de 2025 y su modificatoria Resolución 049 del 24 de febrero de 2025. La asignación fue formalizada mediante las Resoluciones 074 del 11 de marzo de 2025, 138 del 30 de abril de 2025 y 432 del 2 de diciembre de 2024 (con efectos en 2025), abarcando disciplinas como atletismo, boxeo, judo, ciclismo, bádminton, natación, levantamiento de pesas, entre otras, y clasificando a los beneficiarios en categorías desde altos logros hasta Reserva deportiva.</t>
  </si>
  <si>
    <t>Para el primer trimestre (enero - marzo) de 2025, no se han realizado convenios con instancias  públicas o privadas que permita  aunar esfuerzos  para  la implementación  del sistema de capacitación.</t>
  </si>
  <si>
    <t>Para el primer trimestre (enero - marzo) de 2025, no se han realizado eventos académicos anualizados (curso, taller, seminario o diplomado) del área de actividad física.</t>
  </si>
  <si>
    <t>Para el primer trimestre (enero - marzo) de 2025, no se han realizado eventos académicos (curso, taller, seminario o diplomado) del área de deporte social comunitario.</t>
  </si>
  <si>
    <t xml:space="preserve">Para el primer trimestre (enero - marzo) de 2025, no se han realizado eventos académicos anualizados (curso, taller, seminario o diplomado) del área de recreación.
</t>
  </si>
  <si>
    <t>Para el primer trimestre (enero - marzo) de 2025, se realizó un (1) evento académico anualizado (taller) del área de deporte escolar en el municipio de Armenia, donde se brindaron herramientas teórico prácticas para la planificación del entrenamiento deportivo.</t>
  </si>
  <si>
    <t>Para el primer trimestre (enero - marzo) de 2025, se realizaron seis (6) festivales de nuevas tendencias deportivas anualizadas en el departamento, realizados en los municipios de: Calarcá y Armenia (Parkour), Skateboarding y Break dance (Armenia y Montenegro). Las actividades fueron lideradas por Indeportes Quindío.</t>
  </si>
  <si>
    <t xml:space="preserve">Para el primer trimestre (enero - marzo) de 2025, no se han suscrito convenios anualizados con instancias públicas o privadas que permita  aunar esfuerzos financieros y técnicos  para la implementación de las estrategias del programa de actividad física. Sin embargo, se recibió carta de intención por parte del Ministerio del deporte para la implementación del programa hábitos y estilos de vida saludable, razón por la cual Indeportes se radico al Ministerio del deporte el proyecto HEVS y los demás requisitos solicitados en la etapa precontractual a la suscripción del convenio.
</t>
  </si>
  <si>
    <t xml:space="preserve">Para el primer trimestre (enero - marzo) de 2025, se realizaron un total de 46 eventos masivos de actividad física (con participación de 100 o más asistentes) en el departamento del Quindío. Los datos reportados por los municipios fueron: Montenegro (10), Calarcá (10), Buenavista (5), Salento (5), Pijao (5), Génova (4), La Tebaida (2), Circasia (2),  Filandia (1) y Armenia (2). </t>
  </si>
  <si>
    <t>Para el primer trimestre (enero - marzo) de 2025, se implementaron un total de 8 estrategias “Fuertemente Activos” en el departamento del Quindío, orientadas a promover la actividad física prevaleciendo la capacidad física de la fuerza muscular en los territorios. Los municipios que implementaron esta estrategia fueron: Génova (1), Filandia (1), la Tebaida (1), Salento (1), Calarcá (1), Quimbaya (1), Armenia - IMDERA (1).</t>
  </si>
  <si>
    <t>Para el primer trimestre (enero - marzo) de 2025, se implementarón un total de cuatro (4) vías activas y saludables  en el departamento del Quindío. Los datos reportados por los municipios fueron: Armenia- IMDERA, La Tebaida, Calarcá y Quimbaya.</t>
  </si>
  <si>
    <t xml:space="preserve">Para el primer trimestre (enero - marzo) de 2025, se conformaron y atendieron un total de 149 grupos de actividad física en el departamento del Quindío, tanto en el sector urbano como rural, con el apoyo de monitores vinculados desde las entidades territoriales. Los datos reportados por los municipios fueron: Armenia - IMDERA  (51), Calarcá (38), Salento (18), Circasia (12), Filandia (7), Pijao (6), Quimbaya (5), Montenegro (4), La Tebaida (3), Génova (3), Córdoba (1) y Buenavista (1). </t>
  </si>
  <si>
    <t>Para el primer trimestre (enero - marzo) de 2025, no se han suscrito convenios anualizados con instancias públicas o privadas que permita  aunar esfuerzos financieros y técnicos  para la implementación del programa deporte social comunitario. Sin embargo, se recibió carta de intención por parte del Ministerio del deporte para la implementación de esta estrategia, por parte de Indeportes se radico al Ministerio del deporte el proyecto y los demás requisitos solicitados en la etapa precontractual a la suscripción del convenio.</t>
  </si>
  <si>
    <t xml:space="preserve">Para el primer trimestre (enero - marzo) de 2025, se implementó una (1) estrategia anualizada de deporte social comunitario con personas con discapacidad, atendida mediante actividades recreativas lideradas por monitores contratados desde Indeportes Quindío. Se adelantaron acciones de articulación con Secretarías de Deporte municipales, fundaciones y diferentes entidades, con el propósito de fomentar la participación de personas con discapacidad física, sensorial y psíquica en programas recreativos orientados al aprovechamiento positivo del tiempo libre.
Estas actividades contribuyeron al bienestar individual, a la integración social y al fortalecimiento de los procesos de rehabilitación e inclusión, tanto de los participantes como de sus cuidadores. Se estima que en este periodo se beneficiaron aproximadamente 122 personas con discapacidad en los diferentes municipios del departamento.
</t>
  </si>
  <si>
    <t>Para el primer trimestre (enero - marzo) de 2025, no se dio inicio a la implementación directa de la estrategia de deporte social comunitario con enfoque en mujeres, especialmente mujer rural, debido a que el convenio correspondiente con el Ministerio del Deporte se encontraba en fase de estructuración y aún no había entrado en vigencia.
Sin embargo, se avanzó en la planificación técnica y la identificación preliminar de territorios y posibles grupos focales, con miras a la implementación de la estrategia en el segundo semestre del año.</t>
  </si>
  <si>
    <t xml:space="preserve">Para el primer trimestre (enero - marzo) de 2025, se implementó una (1) estrategia anualizada de deporte social comunitario con indígenas, negros, afrocolombianos, raizales y palenqueros, desplazados, migrantes y campesinos.
Durante el primer trimestre de 2025, se llevó a cabo la fase de socialización de la estrategia de deporte social comunitario, en articulación con las Secretarías de Deporte municipales, enlaces de grupos étnicos, líderes comunitarios, presidentes de Juntas de Acción Comunal (JAC) y representantes de fundaciones locales.
Esta etapa se orientó a identificar necesidades por curso de vida y condiciones de vulnerabilidad, y a concertar espacios para la implementación de actividades lúdicas y recreativas dirigidas a las poblaciones objetivo. Se avanzó en la caracterización y organización de los primeros grupos focales.
Se estima que durante este trimestre se beneficiaron aproximadamente 27 personas, distribuidas entre población indígena, afrocolombiana y víctimas del conflicto armado.
</t>
  </si>
  <si>
    <t>Para el primer trimestre (enero - marzo) de 2025, no se suscribieron convenios con entidades públicas o privadas en la línea de recreación. En esta etapa se priorizaron las acciones de alistamiento institucional y planeación de las estrategias, así como la ejecución inicial del programa con recursos propios del departamento.
Se realizaron acercamientos preliminares con actores del orden nacional, sin que se concretaran compromisos formales en este periodo.</t>
  </si>
  <si>
    <t>Para el primer trimestre (enero - marzo) de 2025, se implementó la estrategia Nuevo Comienzo: otro motivo para vivir, dirigida a la población adulta mayor en los doce municipios del departamento. Esta iniciativa se desarrolló a través de actividades lúdico-recreativas y de actividad física, orientadas al bienestar integral de las personas mayores, bajo los lineamientos del programa nacional en sus diferentes ambientes: Colombia expresa, se recrea, crea y turística.
La estrategia fue ejecutada por monitores contratados y articulada con los enlaces municipales de persona mayor y líderes de grupos organizados. Se brindó atención tanto a grupos previamente estructurados como a nuevos colectivos que presentaron solicitud formal ante el instituto. Además, se fortalecieron procesos comunitarios que venían desarrollándose desde años anteriores, con el objetivo de promover la integración social, el envejecimiento activo y la participación ciudadana de esta población.
Actualmente, se apoya la organización de las fases municipales de la estrategia y se encuentra en planificación la fase departamental.
En total, se beneficiaron 1.017 personas mayores mediante esta estrategia.</t>
  </si>
  <si>
    <t>Para el primer trimestre (enero - marzo) de 2025, se implementó la estrategia de campamentos juveniles dirigida a adolescentes y jóvenes entre los 13 y 28 años en los doce municipios del departamento. Esta iniciativa fue ejecutada mediante actividades recreativas lideradas por monitores contratados, y se articuló con las Secretarías de Deporte municipales, plataformas juveniles y demás actores locales.
La estrategia incluyó convocatorias en instituciones educativas, la promoción de la participación juvenil y el fortalecimiento de grupos organizados de campistas con trayectoria en años anteriores. Además, se ofrecieron capacitaciones en los distintos ejes temáticos del programa, fomentando el liderazgo, la convivencia, el trabajo en equipo y la participación activa.
Actualmente, se avanza en la organización de las fases municipales y en la planeación de la fase departamental del programa.
En total, se beneficiaron 191 jóvenes, quienes participaron en las diferentes actividades de la estrategia.</t>
  </si>
  <si>
    <t>Para el primer trimestre (enero - marzo) de 2025, desde Indeportes Quindío se implementó la estrategia Mandalavida orientada a la recreación de la primera infancia en los doce municipios del departamento. Esta intervención se desarrolló a través de actividades lúdicas y recreativas lideradas por monitores contratados para tal fin.
La estrategia se articuló con el Instituto Colombiano de Bienestar Familiar (ICBF), los Centros de Desarrollo Infantil (CDI) y las instituciones educativas, permitiendo una atención integral y coordinada. Las actividades estuvieron dirigidas a niñas y niños de la primera infancia, brindando espacios de juego, exploración y aprendizaje.
En total, se beneficiaron 288 niñas y niños, quienes participaron activamente en las jornadas de recreación desarrolladas en los diferentes territorios</t>
  </si>
  <si>
    <t xml:space="preserve">Para el primer trimestre (enero - marzo) de 2025, se están adelantando acciones con algunas entidades territoriales para el cumplimiento del presente indicador. </t>
  </si>
  <si>
    <t xml:space="preserve">Para el primer trimestre (enero - marzo) de 2025, se implementó un (1) programa anualizado de  estímulos  a docentes que fortalezcan la preparación, participación y  el mejoramiento  de  los resultados de los niños, niñas y adolescentes en los Juegos Intercolegiados Nacionales. Dichos estimulos, corresponden a la entrega de implementación deportiva por parte de Indeportes Quindío a las instituciones educativas públicas, con referencias oficiales en las disciplinas de futbol, futbol sala, baloncesto, voleibol, balón mano, atletismo, entre otros elementos que favorecerán además la preparación de esta población en mención. Durante el primer trimestre se inició la entrega en el municipio de Montenegro.
</t>
  </si>
  <si>
    <t>Para el primer trimestre (enero - marzo) de 2025, se implemento un (1) programa de acompañamiento técnico  en el ámbito educativo a través de profesionales de áreas del deporte que fortalezcan los procesos de desarrollo deportivo. Los municipios que reportaron contar con dichos programas fueron: Salento, Filandia, La Tebaida, Calarcá, Pijao, Circasia y Génova.  El municipio de Armenia no envió reporte sobre su respectiva situación.</t>
  </si>
  <si>
    <t xml:space="preserve">Para el primer trimestre (enero - marzo) de 2025, se implementó un (1) programa anualizado de estímulos económicos a deportistas convencionales y con discapacidad  por logros obtenidos en los Juegos Intercolegiados Nacionales. Específicamente, los deportistas que logren obtener medalla en la fase final de estas justas deportiva, podrán acceder el programa de deportista apoyado de Indeportes Quindío, con los cuales tendrán acceso mensual a un estímulo económico que puede ser invertido en educación, insumos tecnológicos, transporte, entre otras líneas de inversión que contribuyan en la formación deportiva del estudiante camilo al alto rendimiento. En este orden de ideas, las siguientes deportistas, medallistas en los Juegos Intercolegiados 2024 a través de la resolución 074 del 2025, ingresan al programa deportista apoyado de Indeportes Quindío: Verónica Torres Sánchez, Sara Rosa Rodríguez, Laura Andrea Castaño Morales (Levantamiento de pesas), Sara Sofía García, Gabriel Martínez Hernández (Boxeo), Sara Nicolle López Castaño (bádminton), Sara Sofía Quintero, Luis Fernando Bermúdez (Judo), Gerónimo Andrés Quiroz. 
</t>
  </si>
  <si>
    <t xml:space="preserve">Para el primer trimestre (enero - marzo) de 2025, el Ministerio del deporte a través de la Resolución Número 000093 del 26 de febrero 2025 establece la norma reglamentaria para los Juegos Intercolegiados Nacionales 2025. Así mismo, determina que hasta el mes de abril estará abiertas las inscripciones de deportistas para la fase municipal de estas justas. Por lo anterior, en el siguiente informe se reflejara el seguimiento a este indicador. </t>
  </si>
  <si>
    <t>Para el primer trimestre (enero - marzo) de 2025, no se han suscrito convenios anualizados con instancias públicas o privadas que permita  aunar esfuerzos financieros y técnicos  para la implementación de escuelas deportivas. Sin embargo, se recibió carta de intención por parte del Ministerio del deporte para la implementación del programa jornada única complementaria, la cual tiene como objetivo fomentar el desarrollo motor  la práctica deportiva en escolares del departamento del Quindío; para lo cual Indeportes postulo el recurso humano para el desarrollo de dicho programa.</t>
  </si>
  <si>
    <t>Para el primer trimestre (enero - marzo) de 2025, se realizaron un total de 55 festivales lúdicos, motrices y deportivos en los municipios de Montenegro (20), La Tebaida (10), Salento (6), Calarcá (6), Circasia (3), Filandia (2), Quimbaya (2), Pijao (2), Génova (2), Córdoba (1) y Buenavista (1), reflejando un compromiso con la promoción de la recreación y la actividad física en la niñez. El municipio de Armenia no envió reporte sobre sus respectivos avances.</t>
  </si>
  <si>
    <t>Para el primer trimestre (enero - marzo) de 2025, se implementaron en ocho (8) municipios programas de intervención psicosocial con el fin de favorecer competencias socioemocionales a niños, niñas y adolescentes. Los municipios que reportan su implementación son los siguientes municipios: Salento, Filandia, Córdoba, Quimbaya, Montenegro, Calarcá, Pijao y Armenia.</t>
  </si>
  <si>
    <t xml:space="preserve">Para el primer trimestre (enero - marzo) de 2025, se crearon, implementaron y/o  fortalecieron un total de 118 Escuelas de Formación Deportiva en los municipios de La Tebaida (26), Armenia (21) Montenegro (13), Filandia (12), Circasia (10), Salento (8), Calarcá (7), Quimbaya (7), Córdoba (4), Pijao (4), Buenavista (3) y Génova (3), evidenciando un avance significativo en el fortalecimiento del deporte formativo a nivel local. </t>
  </si>
  <si>
    <t xml:space="preserve">Para el primer trimestre (enero - marzo) de 2025, se creó el Programa de Educación Física de Desarrollo Motor dirigido a niños y niñas de 5 a 10 años del sector urbano y rural. Se reportó su implementación en lso municipios de Córdoba, Pijao, Circasia, Montenegro y Armenia por parte de las respectivas entidades municipales.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</si>
</sst>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 numFmtId="169"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FFFFFF"/>
      <name val="Calibri"/>
      <family val="2"/>
      <scheme val="minor"/>
    </font>
    <font>
      <sz val="10"/>
      <color rgb="FF000000"/>
      <name val="Arial"/>
      <family val="2"/>
    </font>
    <font>
      <sz val="11"/>
      <color rgb="FF000000"/>
      <name val="Calibri"/>
      <family val="2"/>
    </font>
    <font>
      <b/>
      <sz val="10"/>
      <color rgb="FF00000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Border="0"/>
    <xf numFmtId="44" fontId="1" fillId="0" borderId="0" applyFont="0" applyFill="0" applyBorder="0" applyAlignment="0" applyProtection="0"/>
  </cellStyleXfs>
  <cellXfs count="166">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5" borderId="4" xfId="0" applyFont="1" applyFill="1" applyBorder="1" applyAlignment="1">
      <alignment horizontal="justify" vertical="center" wrapText="1"/>
    </xf>
    <xf numFmtId="0" fontId="2" fillId="0" borderId="2"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3" borderId="1" xfId="0" applyFont="1" applyFill="1" applyBorder="1" applyAlignment="1">
      <alignment horizontal="justify" vertical="center"/>
    </xf>
    <xf numFmtId="0" fontId="9" fillId="3" borderId="1" xfId="3" applyFont="1" applyFill="1" applyBorder="1" applyAlignment="1">
      <alignment horizontal="center" vertical="center" wrapText="1"/>
    </xf>
    <xf numFmtId="0" fontId="9" fillId="3" borderId="1" xfId="3" applyFont="1" applyFill="1" applyBorder="1" applyAlignment="1">
      <alignment horizontal="justify" vertical="center" wrapText="1"/>
    </xf>
    <xf numFmtId="0" fontId="11" fillId="3" borderId="1" xfId="3"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 fontId="9" fillId="3" borderId="1" xfId="3" applyNumberFormat="1" applyFont="1" applyFill="1" applyBorder="1" applyAlignment="1">
      <alignment horizontal="center" vertical="center" wrapText="1"/>
    </xf>
    <xf numFmtId="1" fontId="11" fillId="3" borderId="1" xfId="3" applyNumberFormat="1" applyFont="1" applyFill="1" applyBorder="1" applyAlignment="1">
      <alignment horizontal="center" vertical="center" wrapText="1"/>
    </xf>
    <xf numFmtId="1" fontId="9" fillId="3" borderId="1" xfId="3" applyNumberFormat="1" applyFont="1" applyFill="1" applyBorder="1" applyAlignment="1">
      <alignment horizontal="left" vertical="center" wrapText="1"/>
    </xf>
    <xf numFmtId="0" fontId="9" fillId="3" borderId="1" xfId="3" applyFont="1" applyFill="1" applyBorder="1" applyAlignment="1">
      <alignment horizontal="left" vertical="center" wrapText="1"/>
    </xf>
    <xf numFmtId="0" fontId="0" fillId="3" borderId="0" xfId="0" applyFill="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justify" vertical="center" wrapText="1"/>
    </xf>
    <xf numFmtId="0" fontId="11" fillId="3" borderId="1" xfId="0" applyFont="1" applyFill="1" applyBorder="1" applyAlignment="1">
      <alignment horizontal="center" vertical="center"/>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164" fontId="0" fillId="0" borderId="0" xfId="1" applyNumberFormat="1" applyFont="1" applyAlignment="1">
      <alignment horizontal="center" vertical="center" wrapText="1"/>
    </xf>
    <xf numFmtId="2" fontId="5" fillId="8" borderId="1" xfId="2" applyNumberFormat="1" applyFont="1" applyFill="1" applyBorder="1" applyAlignment="1">
      <alignment horizontal="center" vertical="center" wrapText="1"/>
    </xf>
    <xf numFmtId="2" fontId="5" fillId="7" borderId="1" xfId="2" applyNumberFormat="1" applyFont="1" applyFill="1" applyBorder="1" applyAlignment="1">
      <alignment horizontal="center" vertical="center" wrapText="1"/>
    </xf>
    <xf numFmtId="0" fontId="0" fillId="3" borderId="1" xfId="4" applyNumberFormat="1" applyFont="1" applyFill="1" applyBorder="1" applyAlignment="1">
      <alignment horizontal="left" vertical="center" wrapText="1"/>
    </xf>
    <xf numFmtId="2" fontId="5" fillId="4" borderId="1" xfId="2" applyNumberFormat="1" applyFont="1" applyFill="1" applyBorder="1" applyAlignment="1">
      <alignment horizontal="center" vertical="center" wrapText="1"/>
    </xf>
    <xf numFmtId="2" fontId="5" fillId="9" borderId="1" xfId="2" applyNumberFormat="1" applyFont="1" applyFill="1" applyBorder="1" applyAlignment="1">
      <alignment horizontal="center" vertical="center" wrapText="1"/>
    </xf>
    <xf numFmtId="9" fontId="0" fillId="9" borderId="1" xfId="2" applyFont="1" applyFill="1" applyBorder="1" applyAlignment="1">
      <alignment horizontal="center" vertical="center" wrapText="1"/>
    </xf>
    <xf numFmtId="2" fontId="0" fillId="9" borderId="3" xfId="0" applyNumberFormat="1" applyFill="1" applyBorder="1" applyAlignment="1">
      <alignment horizontal="center" vertical="center" wrapText="1"/>
    </xf>
    <xf numFmtId="169" fontId="0" fillId="9" borderId="1" xfId="0" applyNumberFormat="1" applyFill="1" applyBorder="1" applyAlignment="1">
      <alignment horizontal="center" vertical="center" wrapText="1"/>
    </xf>
    <xf numFmtId="2" fontId="0" fillId="4" borderId="1" xfId="2" applyNumberFormat="1" applyFont="1" applyFill="1" applyBorder="1" applyAlignment="1">
      <alignment horizontal="center" vertical="center" wrapText="1"/>
    </xf>
    <xf numFmtId="0" fontId="0" fillId="9" borderId="3" xfId="0" applyFill="1" applyBorder="1" applyAlignment="1">
      <alignment horizontal="center" vertical="center" wrapText="1"/>
    </xf>
    <xf numFmtId="168" fontId="0" fillId="3" borderId="1" xfId="4" applyNumberFormat="1" applyFont="1" applyFill="1" applyBorder="1" applyAlignment="1">
      <alignment horizontal="center" vertical="center" wrapText="1"/>
    </xf>
    <xf numFmtId="168" fontId="0" fillId="3" borderId="3" xfId="4" applyNumberFormat="1" applyFont="1" applyFill="1" applyBorder="1" applyAlignment="1">
      <alignment horizontal="center" vertical="center" wrapText="1"/>
    </xf>
    <xf numFmtId="168" fontId="0" fillId="3" borderId="4" xfId="4" applyNumberFormat="1" applyFont="1" applyFill="1" applyBorder="1" applyAlignment="1">
      <alignment horizontal="center" vertical="center" wrapText="1"/>
    </xf>
    <xf numFmtId="168" fontId="0" fillId="0" borderId="0" xfId="0" applyNumberFormat="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168" fontId="0" fillId="3" borderId="1" xfId="4" applyNumberFormat="1" applyFont="1" applyFill="1" applyBorder="1" applyAlignment="1">
      <alignment horizontal="center"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3" borderId="3" xfId="0" applyFill="1" applyBorder="1" applyAlignment="1">
      <alignment horizontal="left"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3" borderId="2" xfId="0" applyFill="1" applyBorder="1" applyAlignment="1">
      <alignment horizontal="justify" vertical="center" wrapText="1"/>
    </xf>
    <xf numFmtId="0" fontId="0" fillId="3" borderId="3" xfId="0" applyFill="1" applyBorder="1" applyAlignment="1">
      <alignment horizontal="justify" vertical="center" wrapText="1"/>
    </xf>
    <xf numFmtId="0" fontId="0" fillId="3" borderId="4" xfId="0" applyFill="1" applyBorder="1" applyAlignment="1">
      <alignment horizontal="justify" vertical="center" wrapText="1"/>
    </xf>
    <xf numFmtId="0" fontId="0" fillId="3" borderId="2" xfId="0" applyFill="1" applyBorder="1" applyAlignment="1">
      <alignment horizontal="center" vertical="center" wrapText="1"/>
    </xf>
    <xf numFmtId="2" fontId="5" fillId="0" borderId="2" xfId="2" applyNumberFormat="1" applyFont="1" applyBorder="1" applyAlignment="1">
      <alignment horizontal="center" vertical="center" wrapText="1"/>
    </xf>
    <xf numFmtId="0" fontId="0" fillId="3" borderId="4" xfId="0" applyFill="1" applyBorder="1" applyAlignment="1">
      <alignment horizontal="center" vertical="center" wrapText="1"/>
    </xf>
    <xf numFmtId="2" fontId="5" fillId="0" borderId="1" xfId="2" applyNumberFormat="1" applyFont="1" applyBorder="1" applyAlignment="1">
      <alignment horizontal="center" vertical="center" wrapText="1"/>
    </xf>
    <xf numFmtId="0" fontId="0" fillId="0" borderId="1" xfId="0" applyBorder="1" applyAlignment="1">
      <alignment horizontal="center" vertical="center" wrapText="1"/>
    </xf>
    <xf numFmtId="168" fontId="0" fillId="3" borderId="2" xfId="4" applyNumberFormat="1" applyFon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4" xfId="0" applyNumberFormat="1" applyFill="1" applyBorder="1" applyAlignment="1">
      <alignment horizontal="center" vertical="center" wrapText="1"/>
    </xf>
    <xf numFmtId="2" fontId="5" fillId="3" borderId="2" xfId="2" applyNumberFormat="1" applyFont="1" applyFill="1" applyBorder="1" applyAlignment="1">
      <alignment horizontal="center" vertical="center" wrapText="1"/>
    </xf>
    <xf numFmtId="0" fontId="0" fillId="3" borderId="3" xfId="0" applyFill="1" applyBorder="1" applyAlignment="1">
      <alignment horizontal="center" vertical="center" wrapText="1"/>
    </xf>
    <xf numFmtId="2" fontId="5" fillId="3" borderId="3" xfId="2" applyNumberFormat="1" applyFont="1" applyFill="1" applyBorder="1" applyAlignment="1">
      <alignment horizontal="center" vertical="center" wrapText="1"/>
    </xf>
    <xf numFmtId="2" fontId="0" fillId="9" borderId="1" xfId="0" applyNumberFormat="1" applyFill="1" applyBorder="1" applyAlignment="1">
      <alignment horizontal="center" vertical="center" wrapText="1"/>
    </xf>
    <xf numFmtId="168" fontId="0" fillId="3" borderId="3" xfId="4" applyNumberFormat="1" applyFont="1" applyFill="1" applyBorder="1" applyAlignment="1">
      <alignment horizontal="center" vertical="center" wrapText="1"/>
    </xf>
    <xf numFmtId="168" fontId="0" fillId="3" borderId="4" xfId="4" applyNumberFormat="1" applyFont="1" applyFill="1" applyBorder="1" applyAlignment="1">
      <alignment horizontal="center" vertical="center" wrapText="1"/>
    </xf>
    <xf numFmtId="9" fontId="0" fillId="9" borderId="1" xfId="2" applyFont="1" applyFill="1" applyBorder="1" applyAlignment="1">
      <alignment horizontal="center" vertical="center" wrapText="1"/>
    </xf>
    <xf numFmtId="168" fontId="0" fillId="3" borderId="1" xfId="0" applyNumberFormat="1" applyFill="1" applyBorder="1" applyAlignment="1">
      <alignment horizontal="center" vertical="center" wrapText="1"/>
    </xf>
    <xf numFmtId="0" fontId="9" fillId="3"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3" borderId="2" xfId="0" applyFont="1" applyFill="1" applyBorder="1" applyAlignment="1">
      <alignment horizontal="justify" vertical="center"/>
    </xf>
    <xf numFmtId="0" fontId="0" fillId="0" borderId="3" xfId="0" applyBorder="1" applyAlignment="1">
      <alignment vertical="center"/>
    </xf>
    <xf numFmtId="0" fontId="0" fillId="0" borderId="4" xfId="0" applyBorder="1" applyAlignment="1">
      <alignment vertical="center"/>
    </xf>
    <xf numFmtId="0" fontId="9" fillId="3" borderId="2" xfId="3" applyFont="1" applyFill="1" applyBorder="1" applyAlignment="1">
      <alignment horizontal="center" vertical="center" wrapText="1"/>
    </xf>
    <xf numFmtId="0" fontId="9" fillId="3" borderId="2" xfId="3" applyFont="1" applyFill="1" applyBorder="1" applyAlignment="1">
      <alignment horizontal="justify" vertical="center" wrapText="1"/>
    </xf>
    <xf numFmtId="0" fontId="0" fillId="0" borderId="3" xfId="0" applyBorder="1" applyAlignment="1">
      <alignment vertical="center" wrapText="1"/>
    </xf>
    <xf numFmtId="0" fontId="0" fillId="0" borderId="4" xfId="0" applyBorder="1" applyAlignment="1">
      <alignment vertical="center" wrapText="1"/>
    </xf>
    <xf numFmtId="0" fontId="11" fillId="3" borderId="2" xfId="3"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9" fillId="0" borderId="4" xfId="0" applyFont="1" applyBorder="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4" xfId="0" applyBorder="1" applyAlignment="1">
      <alignment horizontal="justify" vertical="center" wrapText="1"/>
    </xf>
    <xf numFmtId="164" fontId="0" fillId="3" borderId="2" xfId="1" applyNumberFormat="1" applyFont="1" applyFill="1" applyBorder="1" applyAlignment="1">
      <alignment horizontal="center"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9" fontId="0" fillId="3" borderId="2" xfId="2" applyFont="1" applyFill="1" applyBorder="1" applyAlignment="1">
      <alignment vertical="center" wrapText="1"/>
    </xf>
    <xf numFmtId="9" fontId="0" fillId="3" borderId="3" xfId="2" applyFont="1" applyFill="1" applyBorder="1" applyAlignment="1">
      <alignment vertical="center" wrapText="1"/>
    </xf>
    <xf numFmtId="0" fontId="0" fillId="0" borderId="3" xfId="0" applyBorder="1" applyAlignment="1">
      <alignment horizontal="justify"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167" fontId="0" fillId="3" borderId="2" xfId="2" applyNumberFormat="1" applyFont="1" applyFill="1" applyBorder="1" applyAlignment="1">
      <alignment vertical="center" wrapText="1"/>
    </xf>
    <xf numFmtId="9" fontId="0" fillId="3" borderId="1" xfId="2" applyFont="1" applyFill="1" applyBorder="1" applyAlignment="1">
      <alignment vertical="center" wrapText="1"/>
    </xf>
    <xf numFmtId="10" fontId="0" fillId="3" borderId="2" xfId="2" applyNumberFormat="1" applyFont="1" applyFill="1" applyBorder="1" applyAlignment="1">
      <alignment vertical="center" wrapText="1"/>
    </xf>
    <xf numFmtId="10" fontId="0" fillId="3" borderId="4" xfId="2" applyNumberFormat="1" applyFont="1" applyFill="1" applyBorder="1" applyAlignment="1">
      <alignment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9" fontId="0" fillId="3" borderId="4" xfId="2" applyFont="1" applyFill="1" applyBorder="1" applyAlignment="1">
      <alignment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65" fontId="0" fillId="3" borderId="4"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0" fontId="0" fillId="3" borderId="10" xfId="0" applyFill="1" applyBorder="1" applyAlignment="1">
      <alignment horizontal="center" vertical="center" wrapText="1"/>
    </xf>
    <xf numFmtId="0" fontId="2" fillId="5" borderId="1" xfId="0" applyFont="1" applyFill="1" applyBorder="1" applyAlignment="1">
      <alignment horizontal="center" vertical="center" wrapText="1"/>
    </xf>
    <xf numFmtId="9" fontId="0" fillId="3" borderId="1" xfId="0" applyNumberFormat="1" applyFill="1" applyBorder="1" applyAlignment="1">
      <alignment vertical="center" wrapText="1"/>
    </xf>
    <xf numFmtId="0" fontId="0" fillId="3" borderId="6" xfId="0" applyFill="1" applyBorder="1" applyAlignment="1">
      <alignment vertical="center" wrapText="1"/>
    </xf>
    <xf numFmtId="0" fontId="5" fillId="3" borderId="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0" borderId="4" xfId="0" applyBorder="1" applyAlignment="1">
      <alignment horizontal="justify" vertical="center"/>
    </xf>
  </cellXfs>
  <cellStyles count="5">
    <cellStyle name="Millares" xfId="1" builtinId="3"/>
    <cellStyle name="Moneda" xfId="4" builtinId="4"/>
    <cellStyle name="Normal" xfId="0" builtinId="0"/>
    <cellStyle name="Normal 2" xfId="3" xr:uid="{00000000-0005-0000-0000-000003000000}"/>
    <cellStyle name="Porcentaje" xfId="2" builtinId="5"/>
  </cellStyles>
  <dxfs count="210">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C73"/>
  <sheetViews>
    <sheetView tabSelected="1" topLeftCell="AP65" zoomScale="60" zoomScaleNormal="60" workbookViewId="0">
      <selection activeCell="AZ69" sqref="AZ69"/>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hidden="1" customWidth="1"/>
    <col min="7" max="7" width="43.28515625" style="8" hidden="1" customWidth="1"/>
    <col min="8" max="8" width="38.5703125" style="8" hidden="1" customWidth="1"/>
    <col min="9" max="9" width="23.42578125" style="1" hidden="1" customWidth="1"/>
    <col min="10" max="10" width="32.140625" style="1" hidden="1" customWidth="1"/>
    <col min="11" max="11" width="38.28515625" style="18" customWidth="1"/>
    <col min="12" max="12" width="46" style="3" customWidth="1"/>
    <col min="13" max="13" width="14" style="1" customWidth="1"/>
    <col min="14" max="15" width="17.140625" style="1" customWidth="1"/>
    <col min="16" max="16" width="24.42578125" style="1" customWidth="1"/>
    <col min="17" max="25" width="11.42578125" style="1" customWidth="1"/>
    <col min="26" max="27" width="12.42578125" style="49" customWidth="1"/>
    <col min="28" max="28" width="30.85546875" style="1" customWidth="1"/>
    <col min="29" max="29" width="51.85546875" style="1" customWidth="1"/>
    <col min="30" max="30" width="30.5703125" style="1" customWidth="1"/>
    <col min="31" max="31" width="26.42578125" style="1" customWidth="1"/>
    <col min="32" max="32" width="29.28515625" style="1" customWidth="1"/>
    <col min="33" max="33" width="19.5703125" style="1" customWidth="1"/>
    <col min="34" max="34" width="25.42578125" style="1" customWidth="1"/>
    <col min="35" max="35" width="23.5703125" style="1" customWidth="1"/>
    <col min="36" max="36" width="21.42578125" style="1" customWidth="1"/>
    <col min="37" max="37" width="23.85546875" style="1" customWidth="1"/>
    <col min="38" max="38" width="19.7109375" style="1" customWidth="1"/>
    <col min="39" max="39" width="21.5703125" style="1" customWidth="1"/>
    <col min="40" max="40" width="31.42578125" style="1" customWidth="1"/>
    <col min="41" max="41" width="23" style="1" customWidth="1"/>
    <col min="42" max="42" width="20.140625" style="1" customWidth="1"/>
    <col min="43" max="43" width="25" style="1" customWidth="1"/>
    <col min="44" max="44" width="12" style="1" customWidth="1"/>
    <col min="45" max="45" width="37.5703125" style="63" customWidth="1"/>
    <col min="46" max="46" width="35.5703125" style="63" customWidth="1"/>
    <col min="47" max="47" width="25.85546875" style="1" customWidth="1"/>
    <col min="48" max="48" width="101.7109375" style="1" customWidth="1"/>
    <col min="49" max="16384" width="9.140625" style="1"/>
  </cols>
  <sheetData>
    <row r="1" spans="2:48" ht="57" customHeight="1" thickBot="1" x14ac:dyDescent="0.3">
      <c r="B1" s="156" t="s">
        <v>181</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60" t="s">
        <v>195</v>
      </c>
      <c r="AF1" s="161"/>
      <c r="AG1" s="161"/>
      <c r="AH1" s="161"/>
      <c r="AI1" s="161"/>
      <c r="AJ1" s="161"/>
      <c r="AK1" s="161"/>
      <c r="AL1" s="161"/>
      <c r="AM1" s="161"/>
      <c r="AN1" s="161"/>
      <c r="AO1" s="162" t="s">
        <v>258</v>
      </c>
      <c r="AP1" s="163"/>
      <c r="AQ1" s="163"/>
      <c r="AR1" s="163"/>
      <c r="AS1" s="163"/>
      <c r="AT1" s="163"/>
      <c r="AU1" s="163"/>
      <c r="AV1" s="164"/>
    </row>
    <row r="2" spans="2:48" ht="54" customHeight="1" x14ac:dyDescent="0.25">
      <c r="B2" s="20" t="s">
        <v>20</v>
      </c>
      <c r="C2" s="21" t="s">
        <v>16</v>
      </c>
      <c r="D2" s="20" t="s">
        <v>21</v>
      </c>
      <c r="E2" s="20" t="s">
        <v>68</v>
      </c>
      <c r="F2" s="20" t="s">
        <v>22</v>
      </c>
      <c r="G2" s="20" t="s">
        <v>69</v>
      </c>
      <c r="H2" s="20" t="s">
        <v>70</v>
      </c>
      <c r="I2" s="20" t="s">
        <v>7</v>
      </c>
      <c r="J2" s="20" t="s">
        <v>8</v>
      </c>
      <c r="K2" s="22" t="s">
        <v>53</v>
      </c>
      <c r="L2" s="20" t="s">
        <v>0</v>
      </c>
      <c r="M2" s="20" t="s">
        <v>1</v>
      </c>
      <c r="N2" s="20" t="s">
        <v>9</v>
      </c>
      <c r="O2" s="20" t="s">
        <v>51</v>
      </c>
      <c r="P2" s="20" t="s">
        <v>15</v>
      </c>
      <c r="Q2" s="20">
        <v>2024</v>
      </c>
      <c r="R2" s="20">
        <v>2025</v>
      </c>
      <c r="S2" s="20">
        <v>2026</v>
      </c>
      <c r="T2" s="20">
        <v>2027</v>
      </c>
      <c r="U2" s="20">
        <v>2028</v>
      </c>
      <c r="V2" s="20">
        <v>2029</v>
      </c>
      <c r="W2" s="20">
        <v>2030</v>
      </c>
      <c r="X2" s="20">
        <v>2031</v>
      </c>
      <c r="Y2" s="20">
        <v>2032</v>
      </c>
      <c r="Z2" s="20">
        <v>2033</v>
      </c>
      <c r="AA2" s="20">
        <v>2034</v>
      </c>
      <c r="AB2" s="20" t="s">
        <v>2</v>
      </c>
      <c r="AC2" s="20" t="s">
        <v>3</v>
      </c>
      <c r="AD2" s="20" t="s">
        <v>4</v>
      </c>
      <c r="AE2" s="25" t="s">
        <v>196</v>
      </c>
      <c r="AF2" s="26" t="s">
        <v>197</v>
      </c>
      <c r="AG2" s="26" t="s">
        <v>198</v>
      </c>
      <c r="AH2" s="26" t="s">
        <v>199</v>
      </c>
      <c r="AI2" s="26" t="s">
        <v>200</v>
      </c>
      <c r="AJ2" s="26" t="s">
        <v>13</v>
      </c>
      <c r="AK2" s="26" t="s">
        <v>201</v>
      </c>
      <c r="AL2" s="26" t="s">
        <v>14</v>
      </c>
      <c r="AM2" s="26" t="s">
        <v>202</v>
      </c>
      <c r="AN2" s="26" t="s">
        <v>203</v>
      </c>
      <c r="AO2" s="23" t="s">
        <v>182</v>
      </c>
      <c r="AP2" s="23" t="s">
        <v>183</v>
      </c>
      <c r="AQ2" s="23" t="s">
        <v>251</v>
      </c>
      <c r="AR2" s="23" t="s">
        <v>184</v>
      </c>
      <c r="AS2" s="24" t="s">
        <v>185</v>
      </c>
      <c r="AT2" s="24" t="s">
        <v>186</v>
      </c>
      <c r="AU2" s="23" t="s">
        <v>187</v>
      </c>
      <c r="AV2" s="23" t="s">
        <v>188</v>
      </c>
    </row>
    <row r="3" spans="2:48" ht="112.5" customHeight="1" x14ac:dyDescent="0.25">
      <c r="B3" s="138" t="s">
        <v>96</v>
      </c>
      <c r="C3" s="140" t="s">
        <v>97</v>
      </c>
      <c r="D3" s="5" t="s">
        <v>88</v>
      </c>
      <c r="E3" s="6" t="s">
        <v>90</v>
      </c>
      <c r="F3" s="6" t="s">
        <v>89</v>
      </c>
      <c r="G3" s="6" t="s">
        <v>121</v>
      </c>
      <c r="H3" s="6" t="s">
        <v>91</v>
      </c>
      <c r="I3" s="4">
        <f>(0/40630)</f>
        <v>0</v>
      </c>
      <c r="J3" s="4">
        <f>(3000/35714)</f>
        <v>8.4000672005376045E-2</v>
      </c>
      <c r="K3" s="7" t="s">
        <v>262</v>
      </c>
      <c r="L3" s="16" t="s">
        <v>171</v>
      </c>
      <c r="M3" s="9">
        <v>0</v>
      </c>
      <c r="N3" s="9">
        <v>12</v>
      </c>
      <c r="O3" s="9" t="s">
        <v>122</v>
      </c>
      <c r="P3" s="9" t="s">
        <v>49</v>
      </c>
      <c r="Q3" s="9">
        <v>12</v>
      </c>
      <c r="R3" s="9">
        <v>12</v>
      </c>
      <c r="S3" s="9">
        <v>12</v>
      </c>
      <c r="T3" s="9">
        <v>12</v>
      </c>
      <c r="U3" s="9">
        <v>12</v>
      </c>
      <c r="V3" s="9">
        <v>12</v>
      </c>
      <c r="W3" s="9">
        <v>12</v>
      </c>
      <c r="X3" s="9">
        <v>12</v>
      </c>
      <c r="Y3" s="9">
        <v>12</v>
      </c>
      <c r="Z3" s="9">
        <v>12</v>
      </c>
      <c r="AA3" s="9">
        <v>12</v>
      </c>
      <c r="AB3" s="9" t="s">
        <v>102</v>
      </c>
      <c r="AC3" s="9" t="s">
        <v>104</v>
      </c>
      <c r="AD3" s="10" t="s">
        <v>5</v>
      </c>
      <c r="AE3" s="2">
        <v>1</v>
      </c>
      <c r="AF3" s="27" t="s">
        <v>204</v>
      </c>
      <c r="AG3" s="28">
        <v>43</v>
      </c>
      <c r="AH3" s="29" t="s">
        <v>206</v>
      </c>
      <c r="AI3" s="28">
        <v>4301</v>
      </c>
      <c r="AJ3" s="29" t="s">
        <v>10</v>
      </c>
      <c r="AK3" s="28" t="s">
        <v>208</v>
      </c>
      <c r="AL3" s="29" t="s">
        <v>209</v>
      </c>
      <c r="AM3" s="30" t="s">
        <v>211</v>
      </c>
      <c r="AN3" s="29" t="s">
        <v>210</v>
      </c>
      <c r="AO3" s="9">
        <v>12</v>
      </c>
      <c r="AP3" s="9">
        <v>5</v>
      </c>
      <c r="AQ3" s="2" t="s">
        <v>248</v>
      </c>
      <c r="AR3" s="51">
        <f>(AP3/AO3)*100</f>
        <v>41.666666666666671</v>
      </c>
      <c r="AS3" s="91">
        <v>1568043899</v>
      </c>
      <c r="AT3" s="91">
        <v>17400000</v>
      </c>
      <c r="AU3" s="94">
        <f>(AT3/AS3)*100</f>
        <v>1.1096628105307911</v>
      </c>
      <c r="AV3" s="52" t="s">
        <v>353</v>
      </c>
    </row>
    <row r="4" spans="2:48" ht="96.75" customHeight="1" x14ac:dyDescent="0.25">
      <c r="B4" s="139"/>
      <c r="C4" s="141"/>
      <c r="D4" s="86" t="s">
        <v>83</v>
      </c>
      <c r="E4" s="140" t="s">
        <v>85</v>
      </c>
      <c r="F4" s="140" t="s">
        <v>24</v>
      </c>
      <c r="G4" s="140" t="s">
        <v>84</v>
      </c>
      <c r="H4" s="140" t="s">
        <v>73</v>
      </c>
      <c r="I4" s="132">
        <f>(8940/70912)</f>
        <v>0.12607175090252706</v>
      </c>
      <c r="J4" s="132">
        <f>(11610/69484)</f>
        <v>0.16708882620459387</v>
      </c>
      <c r="K4" s="7" t="s">
        <v>263</v>
      </c>
      <c r="L4" s="16" t="s">
        <v>123</v>
      </c>
      <c r="M4" s="9">
        <v>165</v>
      </c>
      <c r="N4" s="9">
        <v>215</v>
      </c>
      <c r="O4" s="9" t="s">
        <v>50</v>
      </c>
      <c r="P4" s="9" t="s">
        <v>49</v>
      </c>
      <c r="Q4" s="9">
        <v>165</v>
      </c>
      <c r="R4" s="9">
        <v>170</v>
      </c>
      <c r="S4" s="9">
        <v>175</v>
      </c>
      <c r="T4" s="9">
        <v>180</v>
      </c>
      <c r="U4" s="9">
        <v>185</v>
      </c>
      <c r="V4" s="9">
        <v>190</v>
      </c>
      <c r="W4" s="9">
        <v>195</v>
      </c>
      <c r="X4" s="9">
        <v>200</v>
      </c>
      <c r="Y4" s="9">
        <v>205</v>
      </c>
      <c r="Z4" s="9">
        <v>210</v>
      </c>
      <c r="AA4" s="9">
        <v>215</v>
      </c>
      <c r="AB4" s="9" t="s">
        <v>102</v>
      </c>
      <c r="AC4" s="9" t="s">
        <v>99</v>
      </c>
      <c r="AD4" s="10" t="s">
        <v>5</v>
      </c>
      <c r="AE4" s="2">
        <v>1</v>
      </c>
      <c r="AF4" s="27" t="s">
        <v>204</v>
      </c>
      <c r="AG4" s="28">
        <v>43</v>
      </c>
      <c r="AH4" s="29" t="s">
        <v>206</v>
      </c>
      <c r="AI4" s="28">
        <v>4301</v>
      </c>
      <c r="AJ4" s="29" t="s">
        <v>10</v>
      </c>
      <c r="AK4" s="28" t="s">
        <v>208</v>
      </c>
      <c r="AL4" s="29" t="s">
        <v>209</v>
      </c>
      <c r="AM4" s="30" t="s">
        <v>211</v>
      </c>
      <c r="AN4" s="29" t="s">
        <v>210</v>
      </c>
      <c r="AO4" s="9">
        <v>170</v>
      </c>
      <c r="AP4" s="9">
        <v>118</v>
      </c>
      <c r="AQ4" s="2" t="s">
        <v>259</v>
      </c>
      <c r="AR4" s="51">
        <f>(AP4/AO4)*100</f>
        <v>69.411764705882348</v>
      </c>
      <c r="AS4" s="92"/>
      <c r="AT4" s="92"/>
      <c r="AU4" s="95"/>
      <c r="AV4" s="45" t="s">
        <v>352</v>
      </c>
    </row>
    <row r="5" spans="2:48" ht="107.25" customHeight="1" x14ac:dyDescent="0.25">
      <c r="B5" s="139"/>
      <c r="C5" s="141"/>
      <c r="D5" s="95"/>
      <c r="E5" s="141"/>
      <c r="F5" s="141"/>
      <c r="G5" s="141"/>
      <c r="H5" s="141"/>
      <c r="I5" s="133"/>
      <c r="J5" s="133"/>
      <c r="K5" s="7" t="s">
        <v>265</v>
      </c>
      <c r="L5" s="16" t="s">
        <v>71</v>
      </c>
      <c r="M5" s="9">
        <v>12</v>
      </c>
      <c r="N5" s="9">
        <v>12</v>
      </c>
      <c r="O5" s="9" t="s">
        <v>52</v>
      </c>
      <c r="P5" s="9" t="s">
        <v>49</v>
      </c>
      <c r="Q5" s="9">
        <v>12</v>
      </c>
      <c r="R5" s="9">
        <v>12</v>
      </c>
      <c r="S5" s="9">
        <v>12</v>
      </c>
      <c r="T5" s="9">
        <v>12</v>
      </c>
      <c r="U5" s="9">
        <v>12</v>
      </c>
      <c r="V5" s="9">
        <v>12</v>
      </c>
      <c r="W5" s="9">
        <v>12</v>
      </c>
      <c r="X5" s="9">
        <v>12</v>
      </c>
      <c r="Y5" s="9">
        <v>12</v>
      </c>
      <c r="Z5" s="9">
        <v>12</v>
      </c>
      <c r="AA5" s="9">
        <v>12</v>
      </c>
      <c r="AB5" s="9" t="s">
        <v>102</v>
      </c>
      <c r="AC5" s="9" t="s">
        <v>99</v>
      </c>
      <c r="AD5" s="10" t="s">
        <v>5</v>
      </c>
      <c r="AE5" s="2">
        <v>1</v>
      </c>
      <c r="AF5" s="27" t="s">
        <v>204</v>
      </c>
      <c r="AG5" s="28">
        <v>43</v>
      </c>
      <c r="AH5" s="29" t="s">
        <v>206</v>
      </c>
      <c r="AI5" s="28">
        <v>4301</v>
      </c>
      <c r="AJ5" s="29" t="s">
        <v>10</v>
      </c>
      <c r="AK5" s="28" t="s">
        <v>208</v>
      </c>
      <c r="AL5" s="29" t="s">
        <v>209</v>
      </c>
      <c r="AM5" s="30" t="s">
        <v>211</v>
      </c>
      <c r="AN5" s="29" t="s">
        <v>210</v>
      </c>
      <c r="AO5" s="9">
        <v>12</v>
      </c>
      <c r="AP5" s="9">
        <v>8</v>
      </c>
      <c r="AQ5" s="2" t="s">
        <v>259</v>
      </c>
      <c r="AR5" s="53">
        <f>(AP5/AO5)*100</f>
        <v>66.666666666666657</v>
      </c>
      <c r="AS5" s="92"/>
      <c r="AT5" s="92"/>
      <c r="AU5" s="95"/>
      <c r="AV5" s="16" t="s">
        <v>351</v>
      </c>
    </row>
    <row r="6" spans="2:48" ht="104.25" customHeight="1" x14ac:dyDescent="0.25">
      <c r="B6" s="139"/>
      <c r="C6" s="141"/>
      <c r="D6" s="95"/>
      <c r="E6" s="141"/>
      <c r="F6" s="141"/>
      <c r="G6" s="141"/>
      <c r="H6" s="141"/>
      <c r="I6" s="133"/>
      <c r="J6" s="133"/>
      <c r="K6" s="7" t="s">
        <v>264</v>
      </c>
      <c r="L6" s="16" t="s">
        <v>57</v>
      </c>
      <c r="M6" s="9">
        <v>12</v>
      </c>
      <c r="N6" s="9">
        <v>24</v>
      </c>
      <c r="O6" s="9" t="s">
        <v>52</v>
      </c>
      <c r="P6" s="9" t="s">
        <v>49</v>
      </c>
      <c r="Q6" s="9">
        <v>24</v>
      </c>
      <c r="R6" s="9">
        <v>24</v>
      </c>
      <c r="S6" s="9">
        <v>24</v>
      </c>
      <c r="T6" s="9">
        <v>24</v>
      </c>
      <c r="U6" s="9">
        <v>24</v>
      </c>
      <c r="V6" s="9">
        <v>24</v>
      </c>
      <c r="W6" s="9">
        <v>24</v>
      </c>
      <c r="X6" s="9">
        <v>24</v>
      </c>
      <c r="Y6" s="9">
        <v>24</v>
      </c>
      <c r="Z6" s="15">
        <v>24</v>
      </c>
      <c r="AA6" s="15">
        <v>24</v>
      </c>
      <c r="AB6" s="9" t="s">
        <v>102</v>
      </c>
      <c r="AC6" s="9" t="s">
        <v>99</v>
      </c>
      <c r="AD6" s="10" t="s">
        <v>5</v>
      </c>
      <c r="AE6" s="2">
        <v>1</v>
      </c>
      <c r="AF6" s="27" t="s">
        <v>204</v>
      </c>
      <c r="AG6" s="28">
        <v>43</v>
      </c>
      <c r="AH6" s="29" t="s">
        <v>206</v>
      </c>
      <c r="AI6" s="28">
        <v>4301</v>
      </c>
      <c r="AJ6" s="29" t="s">
        <v>10</v>
      </c>
      <c r="AK6" s="28" t="s">
        <v>208</v>
      </c>
      <c r="AL6" s="29" t="s">
        <v>209</v>
      </c>
      <c r="AM6" s="30" t="s">
        <v>211</v>
      </c>
      <c r="AN6" s="29" t="s">
        <v>210</v>
      </c>
      <c r="AO6" s="9">
        <v>24</v>
      </c>
      <c r="AP6" s="9">
        <v>55</v>
      </c>
      <c r="AQ6" s="2" t="s">
        <v>250</v>
      </c>
      <c r="AR6" s="11">
        <v>100</v>
      </c>
      <c r="AS6" s="92"/>
      <c r="AT6" s="92"/>
      <c r="AU6" s="95"/>
      <c r="AV6" s="16" t="s">
        <v>350</v>
      </c>
    </row>
    <row r="7" spans="2:48" ht="130.5" customHeight="1" x14ac:dyDescent="0.25">
      <c r="B7" s="139"/>
      <c r="C7" s="141"/>
      <c r="D7" s="95"/>
      <c r="E7" s="141"/>
      <c r="F7" s="141"/>
      <c r="G7" s="141"/>
      <c r="H7" s="142"/>
      <c r="I7" s="133"/>
      <c r="J7" s="133"/>
      <c r="K7" s="7" t="s">
        <v>266</v>
      </c>
      <c r="L7" s="16" t="s">
        <v>124</v>
      </c>
      <c r="M7" s="9">
        <v>1</v>
      </c>
      <c r="N7" s="9">
        <v>2</v>
      </c>
      <c r="O7" s="9" t="s">
        <v>52</v>
      </c>
      <c r="P7" s="9" t="s">
        <v>49</v>
      </c>
      <c r="Q7" s="9">
        <v>2</v>
      </c>
      <c r="R7" s="9">
        <v>2</v>
      </c>
      <c r="S7" s="9">
        <v>2</v>
      </c>
      <c r="T7" s="9">
        <v>2</v>
      </c>
      <c r="U7" s="9">
        <v>2</v>
      </c>
      <c r="V7" s="9">
        <v>2</v>
      </c>
      <c r="W7" s="9">
        <v>2</v>
      </c>
      <c r="X7" s="9">
        <v>2</v>
      </c>
      <c r="Y7" s="9">
        <v>2</v>
      </c>
      <c r="Z7" s="15">
        <v>2</v>
      </c>
      <c r="AA7" s="15">
        <v>2</v>
      </c>
      <c r="AB7" s="9" t="s">
        <v>102</v>
      </c>
      <c r="AC7" s="9" t="s">
        <v>103</v>
      </c>
      <c r="AD7" s="10" t="s">
        <v>5</v>
      </c>
      <c r="AE7" s="2">
        <v>1</v>
      </c>
      <c r="AF7" s="27" t="s">
        <v>204</v>
      </c>
      <c r="AG7" s="28">
        <v>43</v>
      </c>
      <c r="AH7" s="29" t="s">
        <v>206</v>
      </c>
      <c r="AI7" s="28">
        <v>4301</v>
      </c>
      <c r="AJ7" s="29" t="s">
        <v>10</v>
      </c>
      <c r="AK7" s="28" t="s">
        <v>208</v>
      </c>
      <c r="AL7" s="29" t="s">
        <v>209</v>
      </c>
      <c r="AM7" s="30" t="s">
        <v>211</v>
      </c>
      <c r="AN7" s="29" t="s">
        <v>210</v>
      </c>
      <c r="AO7" s="9">
        <v>2</v>
      </c>
      <c r="AP7" s="9">
        <v>0</v>
      </c>
      <c r="AQ7" s="2" t="s">
        <v>260</v>
      </c>
      <c r="AR7" s="11">
        <f>(AP7/AO7)*100</f>
        <v>0</v>
      </c>
      <c r="AS7" s="93"/>
      <c r="AT7" s="93"/>
      <c r="AU7" s="88"/>
      <c r="AV7" s="16" t="s">
        <v>349</v>
      </c>
    </row>
    <row r="8" spans="2:48" ht="97.5" customHeight="1" x14ac:dyDescent="0.25">
      <c r="B8" s="139"/>
      <c r="C8" s="141"/>
      <c r="D8" s="86" t="s">
        <v>17</v>
      </c>
      <c r="E8" s="86" t="s">
        <v>165</v>
      </c>
      <c r="F8" s="86" t="s">
        <v>34</v>
      </c>
      <c r="G8" s="83" t="s">
        <v>172</v>
      </c>
      <c r="H8" s="86" t="s">
        <v>72</v>
      </c>
      <c r="I8" s="132">
        <f>+(7862/70912)</f>
        <v>0.11086981046931407</v>
      </c>
      <c r="J8" s="132">
        <f>+(9061/69484)</f>
        <v>0.13040412181221575</v>
      </c>
      <c r="K8" s="12" t="s">
        <v>267</v>
      </c>
      <c r="L8" s="16" t="s">
        <v>125</v>
      </c>
      <c r="M8" s="13">
        <v>7862</v>
      </c>
      <c r="N8" s="13">
        <v>9041</v>
      </c>
      <c r="O8" s="9" t="s">
        <v>50</v>
      </c>
      <c r="P8" s="9" t="s">
        <v>49</v>
      </c>
      <c r="Q8" s="9">
        <v>7862</v>
      </c>
      <c r="R8" s="9">
        <f>(Q8+117)</f>
        <v>7979</v>
      </c>
      <c r="S8" s="9">
        <f>(R8+117)</f>
        <v>8096</v>
      </c>
      <c r="T8" s="9">
        <f t="shared" ref="T8" si="0">(S8+117)</f>
        <v>8213</v>
      </c>
      <c r="U8" s="9">
        <f t="shared" ref="U8" si="1">(T8+117)</f>
        <v>8330</v>
      </c>
      <c r="V8" s="9">
        <f t="shared" ref="V8" si="2">(U8+117)</f>
        <v>8447</v>
      </c>
      <c r="W8" s="9">
        <f t="shared" ref="W8" si="3">(V8+117)</f>
        <v>8564</v>
      </c>
      <c r="X8" s="9">
        <f t="shared" ref="X8" si="4">(W8+117)</f>
        <v>8681</v>
      </c>
      <c r="Y8" s="9">
        <f t="shared" ref="Y8" si="5">(X8+117)</f>
        <v>8798</v>
      </c>
      <c r="Z8" s="9">
        <f>(Y8+117)</f>
        <v>8915</v>
      </c>
      <c r="AA8" s="9">
        <v>9041</v>
      </c>
      <c r="AB8" s="9" t="s">
        <v>105</v>
      </c>
      <c r="AC8" s="9" t="s">
        <v>106</v>
      </c>
      <c r="AD8" s="10" t="s">
        <v>5</v>
      </c>
      <c r="AE8" s="31">
        <v>1</v>
      </c>
      <c r="AF8" s="27" t="s">
        <v>204</v>
      </c>
      <c r="AG8" s="28">
        <v>43</v>
      </c>
      <c r="AH8" s="29" t="s">
        <v>206</v>
      </c>
      <c r="AI8" s="28" t="s">
        <v>207</v>
      </c>
      <c r="AJ8" s="29" t="s">
        <v>10</v>
      </c>
      <c r="AK8" s="28" t="s">
        <v>213</v>
      </c>
      <c r="AL8" s="29" t="s">
        <v>214</v>
      </c>
      <c r="AM8" s="30" t="s">
        <v>215</v>
      </c>
      <c r="AN8" s="29" t="s">
        <v>216</v>
      </c>
      <c r="AO8" s="9">
        <v>7979</v>
      </c>
      <c r="AP8" s="13">
        <v>0</v>
      </c>
      <c r="AQ8" s="2" t="s">
        <v>260</v>
      </c>
      <c r="AR8" s="11">
        <f>(AP8/AO8)*100</f>
        <v>0</v>
      </c>
      <c r="AS8" s="70">
        <v>1735336980</v>
      </c>
      <c r="AT8" s="70">
        <v>136088419</v>
      </c>
      <c r="AU8" s="94">
        <f>(AT8/AS8)*100</f>
        <v>7.8421897630510937</v>
      </c>
      <c r="AV8" s="16" t="s">
        <v>348</v>
      </c>
    </row>
    <row r="9" spans="2:48" ht="91.5" customHeight="1" x14ac:dyDescent="0.25">
      <c r="B9" s="139"/>
      <c r="C9" s="141"/>
      <c r="D9" s="95"/>
      <c r="E9" s="95"/>
      <c r="F9" s="95"/>
      <c r="G9" s="84"/>
      <c r="H9" s="95"/>
      <c r="I9" s="133"/>
      <c r="J9" s="133"/>
      <c r="K9" s="12" t="s">
        <v>268</v>
      </c>
      <c r="L9" s="16" t="s">
        <v>58</v>
      </c>
      <c r="M9" s="9">
        <v>2</v>
      </c>
      <c r="N9" s="9">
        <v>20</v>
      </c>
      <c r="O9" s="9" t="s">
        <v>50</v>
      </c>
      <c r="P9" s="9" t="s">
        <v>49</v>
      </c>
      <c r="Q9" s="9">
        <v>2</v>
      </c>
      <c r="R9" s="9">
        <f>(Q9+2)</f>
        <v>4</v>
      </c>
      <c r="S9" s="9">
        <f t="shared" ref="S9:Z9" si="6">(R9+2)</f>
        <v>6</v>
      </c>
      <c r="T9" s="9">
        <f t="shared" si="6"/>
        <v>8</v>
      </c>
      <c r="U9" s="9">
        <f t="shared" si="6"/>
        <v>10</v>
      </c>
      <c r="V9" s="9">
        <f t="shared" si="6"/>
        <v>12</v>
      </c>
      <c r="W9" s="9">
        <f t="shared" si="6"/>
        <v>14</v>
      </c>
      <c r="X9" s="9">
        <f t="shared" si="6"/>
        <v>16</v>
      </c>
      <c r="Y9" s="9">
        <f t="shared" si="6"/>
        <v>18</v>
      </c>
      <c r="Z9" s="9">
        <f t="shared" si="6"/>
        <v>20</v>
      </c>
      <c r="AA9" s="9">
        <v>20</v>
      </c>
      <c r="AB9" s="9" t="s">
        <v>105</v>
      </c>
      <c r="AC9" s="9" t="s">
        <v>106</v>
      </c>
      <c r="AD9" s="10" t="s">
        <v>5</v>
      </c>
      <c r="AE9" s="31">
        <v>1</v>
      </c>
      <c r="AF9" s="27" t="s">
        <v>204</v>
      </c>
      <c r="AG9" s="28">
        <v>43</v>
      </c>
      <c r="AH9" s="29" t="s">
        <v>206</v>
      </c>
      <c r="AI9" s="28" t="s">
        <v>207</v>
      </c>
      <c r="AJ9" s="29" t="s">
        <v>10</v>
      </c>
      <c r="AK9" s="28" t="s">
        <v>213</v>
      </c>
      <c r="AL9" s="29" t="s">
        <v>214</v>
      </c>
      <c r="AM9" s="30" t="s">
        <v>215</v>
      </c>
      <c r="AN9" s="29" t="s">
        <v>216</v>
      </c>
      <c r="AO9" s="9">
        <v>4</v>
      </c>
      <c r="AP9" s="9">
        <v>0</v>
      </c>
      <c r="AQ9" s="2" t="s">
        <v>260</v>
      </c>
      <c r="AR9" s="54">
        <f>(AP9/AO9)*100</f>
        <v>0</v>
      </c>
      <c r="AS9" s="70"/>
      <c r="AT9" s="70"/>
      <c r="AU9" s="96"/>
      <c r="AV9" s="16" t="s">
        <v>348</v>
      </c>
    </row>
    <row r="10" spans="2:48" ht="111" customHeight="1" x14ac:dyDescent="0.25">
      <c r="B10" s="139"/>
      <c r="C10" s="141"/>
      <c r="D10" s="95"/>
      <c r="E10" s="95"/>
      <c r="F10" s="95"/>
      <c r="G10" s="84"/>
      <c r="H10" s="95"/>
      <c r="I10" s="133"/>
      <c r="J10" s="133"/>
      <c r="K10" s="83" t="s">
        <v>269</v>
      </c>
      <c r="L10" s="66" t="s">
        <v>80</v>
      </c>
      <c r="M10" s="86">
        <v>0</v>
      </c>
      <c r="N10" s="86">
        <v>1</v>
      </c>
      <c r="O10" s="86" t="s">
        <v>52</v>
      </c>
      <c r="P10" s="86" t="s">
        <v>49</v>
      </c>
      <c r="Q10" s="86">
        <v>1</v>
      </c>
      <c r="R10" s="86">
        <v>1</v>
      </c>
      <c r="S10" s="86">
        <v>1</v>
      </c>
      <c r="T10" s="86">
        <v>1</v>
      </c>
      <c r="U10" s="86">
        <v>1</v>
      </c>
      <c r="V10" s="86">
        <v>1</v>
      </c>
      <c r="W10" s="86">
        <v>1</v>
      </c>
      <c r="X10" s="86">
        <v>1</v>
      </c>
      <c r="Y10" s="86">
        <v>1</v>
      </c>
      <c r="Z10" s="123">
        <v>1</v>
      </c>
      <c r="AA10" s="123">
        <v>1</v>
      </c>
      <c r="AB10" s="86" t="s">
        <v>101</v>
      </c>
      <c r="AC10" s="86" t="s">
        <v>107</v>
      </c>
      <c r="AD10" s="124" t="s">
        <v>5</v>
      </c>
      <c r="AE10" s="102">
        <v>1</v>
      </c>
      <c r="AF10" s="105" t="s">
        <v>204</v>
      </c>
      <c r="AG10" s="108">
        <v>43</v>
      </c>
      <c r="AH10" s="109" t="s">
        <v>206</v>
      </c>
      <c r="AI10" s="108" t="s">
        <v>207</v>
      </c>
      <c r="AJ10" s="109" t="s">
        <v>10</v>
      </c>
      <c r="AK10" s="108" t="s">
        <v>213</v>
      </c>
      <c r="AL10" s="109" t="s">
        <v>214</v>
      </c>
      <c r="AM10" s="112" t="s">
        <v>215</v>
      </c>
      <c r="AN10" s="109" t="s">
        <v>216</v>
      </c>
      <c r="AO10" s="86">
        <v>1</v>
      </c>
      <c r="AP10" s="86">
        <v>1</v>
      </c>
      <c r="AQ10" s="73" t="s">
        <v>250</v>
      </c>
      <c r="AR10" s="87">
        <f>(AP10/AO10)*100</f>
        <v>100</v>
      </c>
      <c r="AS10" s="70"/>
      <c r="AT10" s="70"/>
      <c r="AU10" s="96"/>
      <c r="AV10" s="66" t="s">
        <v>347</v>
      </c>
    </row>
    <row r="11" spans="2:48" ht="99.75" customHeight="1" x14ac:dyDescent="0.25">
      <c r="B11" s="139"/>
      <c r="C11" s="141"/>
      <c r="D11" s="95"/>
      <c r="E11" s="95"/>
      <c r="F11" s="95"/>
      <c r="G11" s="84"/>
      <c r="H11" s="95"/>
      <c r="I11" s="133"/>
      <c r="J11" s="133"/>
      <c r="K11" s="122"/>
      <c r="L11" s="136"/>
      <c r="M11" s="75"/>
      <c r="N11" s="75"/>
      <c r="O11" s="75"/>
      <c r="P11" s="75"/>
      <c r="Q11" s="75"/>
      <c r="R11" s="75"/>
      <c r="S11" s="75"/>
      <c r="T11" s="75"/>
      <c r="U11" s="75"/>
      <c r="V11" s="75"/>
      <c r="W11" s="75"/>
      <c r="X11" s="75"/>
      <c r="Y11" s="75"/>
      <c r="Z11" s="75"/>
      <c r="AA11" s="75"/>
      <c r="AB11" s="75"/>
      <c r="AC11" s="75"/>
      <c r="AD11" s="125"/>
      <c r="AE11" s="104"/>
      <c r="AF11" s="165"/>
      <c r="AG11" s="75"/>
      <c r="AH11" s="122"/>
      <c r="AI11" s="75"/>
      <c r="AJ11" s="122"/>
      <c r="AK11" s="75"/>
      <c r="AL11" s="122"/>
      <c r="AM11" s="75"/>
      <c r="AN11" s="122"/>
      <c r="AO11" s="75"/>
      <c r="AP11" s="88"/>
      <c r="AQ11" s="75"/>
      <c r="AR11" s="75"/>
      <c r="AS11" s="70"/>
      <c r="AT11" s="70"/>
      <c r="AU11" s="96"/>
      <c r="AV11" s="67"/>
    </row>
    <row r="12" spans="2:48" ht="127.5" customHeight="1" x14ac:dyDescent="0.25">
      <c r="B12" s="139"/>
      <c r="C12" s="141"/>
      <c r="D12" s="95"/>
      <c r="E12" s="95"/>
      <c r="F12" s="95"/>
      <c r="G12" s="84"/>
      <c r="H12" s="95"/>
      <c r="I12" s="133"/>
      <c r="J12" s="133"/>
      <c r="K12" s="14" t="s">
        <v>270</v>
      </c>
      <c r="L12" s="16" t="s">
        <v>173</v>
      </c>
      <c r="M12" s="9">
        <v>0</v>
      </c>
      <c r="N12" s="9">
        <v>12</v>
      </c>
      <c r="O12" s="9" t="s">
        <v>52</v>
      </c>
      <c r="P12" s="9" t="s">
        <v>49</v>
      </c>
      <c r="Q12" s="9">
        <v>12</v>
      </c>
      <c r="R12" s="9">
        <v>12</v>
      </c>
      <c r="S12" s="9">
        <v>12</v>
      </c>
      <c r="T12" s="9">
        <v>12</v>
      </c>
      <c r="U12" s="9">
        <v>12</v>
      </c>
      <c r="V12" s="9">
        <v>12</v>
      </c>
      <c r="W12" s="9">
        <v>12</v>
      </c>
      <c r="X12" s="9">
        <v>12</v>
      </c>
      <c r="Y12" s="9">
        <v>12</v>
      </c>
      <c r="Z12" s="9">
        <v>12</v>
      </c>
      <c r="AA12" s="9">
        <v>12</v>
      </c>
      <c r="AB12" s="9" t="s">
        <v>101</v>
      </c>
      <c r="AC12" s="9" t="s">
        <v>107</v>
      </c>
      <c r="AD12" s="10" t="s">
        <v>5</v>
      </c>
      <c r="AE12" s="31">
        <v>1</v>
      </c>
      <c r="AF12" s="27" t="s">
        <v>204</v>
      </c>
      <c r="AG12" s="28">
        <v>43</v>
      </c>
      <c r="AH12" s="29" t="s">
        <v>206</v>
      </c>
      <c r="AI12" s="28" t="s">
        <v>207</v>
      </c>
      <c r="AJ12" s="29" t="s">
        <v>10</v>
      </c>
      <c r="AK12" s="28" t="s">
        <v>213</v>
      </c>
      <c r="AL12" s="29" t="s">
        <v>214</v>
      </c>
      <c r="AM12" s="30" t="s">
        <v>215</v>
      </c>
      <c r="AN12" s="29" t="s">
        <v>216</v>
      </c>
      <c r="AO12" s="9">
        <v>12</v>
      </c>
      <c r="AP12" s="9">
        <v>7</v>
      </c>
      <c r="AQ12" s="2" t="s">
        <v>248</v>
      </c>
      <c r="AR12" s="11">
        <f>(AP12/AO12)*100</f>
        <v>58.333333333333336</v>
      </c>
      <c r="AS12" s="70"/>
      <c r="AT12" s="70"/>
      <c r="AU12" s="96"/>
      <c r="AV12" s="16" t="s">
        <v>346</v>
      </c>
    </row>
    <row r="13" spans="2:48" ht="175.5" customHeight="1" x14ac:dyDescent="0.25">
      <c r="B13" s="139"/>
      <c r="C13" s="141"/>
      <c r="D13" s="95"/>
      <c r="E13" s="95"/>
      <c r="F13" s="95"/>
      <c r="G13" s="84"/>
      <c r="H13" s="95"/>
      <c r="I13" s="133"/>
      <c r="J13" s="133"/>
      <c r="K13" s="12" t="s">
        <v>271</v>
      </c>
      <c r="L13" s="16" t="s">
        <v>59</v>
      </c>
      <c r="M13" s="9">
        <v>0</v>
      </c>
      <c r="N13" s="9">
        <v>1</v>
      </c>
      <c r="O13" s="9" t="s">
        <v>52</v>
      </c>
      <c r="P13" s="9" t="s">
        <v>49</v>
      </c>
      <c r="Q13" s="9">
        <v>1</v>
      </c>
      <c r="R13" s="9">
        <v>1</v>
      </c>
      <c r="S13" s="9">
        <v>1</v>
      </c>
      <c r="T13" s="9">
        <v>1</v>
      </c>
      <c r="U13" s="9">
        <v>1</v>
      </c>
      <c r="V13" s="9">
        <v>1</v>
      </c>
      <c r="W13" s="9">
        <v>1</v>
      </c>
      <c r="X13" s="9">
        <v>1</v>
      </c>
      <c r="Y13" s="9">
        <v>1</v>
      </c>
      <c r="Z13" s="15">
        <v>1</v>
      </c>
      <c r="AA13" s="15">
        <v>1</v>
      </c>
      <c r="AB13" s="9" t="s">
        <v>105</v>
      </c>
      <c r="AC13" s="9" t="s">
        <v>107</v>
      </c>
      <c r="AD13" s="10" t="s">
        <v>5</v>
      </c>
      <c r="AE13" s="31">
        <v>1</v>
      </c>
      <c r="AF13" s="27" t="s">
        <v>204</v>
      </c>
      <c r="AG13" s="28">
        <v>43</v>
      </c>
      <c r="AH13" s="29" t="s">
        <v>206</v>
      </c>
      <c r="AI13" s="28" t="s">
        <v>207</v>
      </c>
      <c r="AJ13" s="29" t="s">
        <v>10</v>
      </c>
      <c r="AK13" s="28" t="s">
        <v>213</v>
      </c>
      <c r="AL13" s="29" t="s">
        <v>214</v>
      </c>
      <c r="AM13" s="30" t="s">
        <v>215</v>
      </c>
      <c r="AN13" s="29" t="s">
        <v>216</v>
      </c>
      <c r="AO13" s="9">
        <v>1</v>
      </c>
      <c r="AP13" s="9">
        <v>1</v>
      </c>
      <c r="AQ13" s="2" t="s">
        <v>250</v>
      </c>
      <c r="AR13" s="11">
        <f t="shared" ref="AR13:AR19" si="7">(AP13/AO13)*100</f>
        <v>100</v>
      </c>
      <c r="AS13" s="70"/>
      <c r="AT13" s="70"/>
      <c r="AU13" s="96"/>
      <c r="AV13" s="16" t="s">
        <v>345</v>
      </c>
    </row>
    <row r="14" spans="2:48" ht="118.5" customHeight="1" x14ac:dyDescent="0.25">
      <c r="B14" s="139"/>
      <c r="C14" s="141"/>
      <c r="D14" s="95"/>
      <c r="E14" s="95"/>
      <c r="F14" s="95"/>
      <c r="G14" s="85"/>
      <c r="H14" s="88"/>
      <c r="I14" s="150"/>
      <c r="J14" s="150"/>
      <c r="K14" s="12" t="s">
        <v>252</v>
      </c>
      <c r="L14" s="44" t="s">
        <v>82</v>
      </c>
      <c r="M14" s="9">
        <v>0</v>
      </c>
      <c r="N14" s="9">
        <v>1</v>
      </c>
      <c r="O14" s="9" t="s">
        <v>52</v>
      </c>
      <c r="P14" s="9" t="s">
        <v>49</v>
      </c>
      <c r="Q14" s="9">
        <v>1</v>
      </c>
      <c r="R14" s="9">
        <v>1</v>
      </c>
      <c r="S14" s="9">
        <v>1</v>
      </c>
      <c r="T14" s="9">
        <v>1</v>
      </c>
      <c r="U14" s="9">
        <v>1</v>
      </c>
      <c r="V14" s="9">
        <v>1</v>
      </c>
      <c r="W14" s="9">
        <v>1</v>
      </c>
      <c r="X14" s="9">
        <v>1</v>
      </c>
      <c r="Y14" s="9">
        <v>1</v>
      </c>
      <c r="Z14" s="15">
        <v>1</v>
      </c>
      <c r="AA14" s="15">
        <v>1</v>
      </c>
      <c r="AB14" s="9" t="s">
        <v>105</v>
      </c>
      <c r="AC14" s="9" t="s">
        <v>106</v>
      </c>
      <c r="AD14" s="10" t="s">
        <v>5</v>
      </c>
      <c r="AE14" s="31">
        <v>1</v>
      </c>
      <c r="AF14" s="27" t="s">
        <v>204</v>
      </c>
      <c r="AG14" s="28">
        <v>43</v>
      </c>
      <c r="AH14" s="29" t="s">
        <v>206</v>
      </c>
      <c r="AI14" s="28" t="s">
        <v>207</v>
      </c>
      <c r="AJ14" s="29" t="s">
        <v>10</v>
      </c>
      <c r="AK14" s="28" t="s">
        <v>213</v>
      </c>
      <c r="AL14" s="29" t="s">
        <v>214</v>
      </c>
      <c r="AM14" s="30" t="s">
        <v>215</v>
      </c>
      <c r="AN14" s="29" t="s">
        <v>216</v>
      </c>
      <c r="AO14" s="9">
        <v>1</v>
      </c>
      <c r="AP14" s="9">
        <v>0</v>
      </c>
      <c r="AQ14" s="2" t="s">
        <v>260</v>
      </c>
      <c r="AR14" s="11">
        <f t="shared" si="7"/>
        <v>0</v>
      </c>
      <c r="AS14" s="70"/>
      <c r="AT14" s="70"/>
      <c r="AU14" s="96"/>
      <c r="AV14" s="16" t="s">
        <v>344</v>
      </c>
    </row>
    <row r="15" spans="2:48" ht="210.75" customHeight="1" x14ac:dyDescent="0.25">
      <c r="B15" s="139"/>
      <c r="C15" s="141"/>
      <c r="D15" s="86" t="s">
        <v>23</v>
      </c>
      <c r="E15" s="86" t="s">
        <v>26</v>
      </c>
      <c r="F15" s="86" t="s">
        <v>25</v>
      </c>
      <c r="G15" s="86" t="s">
        <v>74</v>
      </c>
      <c r="H15" s="86" t="s">
        <v>126</v>
      </c>
      <c r="I15" s="143">
        <f>+(4348/563076)</f>
        <v>7.7218705823015009E-3</v>
      </c>
      <c r="J15" s="132">
        <f>+(9500/583132)</f>
        <v>1.6291337124356063E-2</v>
      </c>
      <c r="K15" s="14" t="s">
        <v>253</v>
      </c>
      <c r="L15" s="16" t="s">
        <v>127</v>
      </c>
      <c r="M15" s="3">
        <v>1</v>
      </c>
      <c r="N15" s="9">
        <v>1</v>
      </c>
      <c r="O15" s="9" t="s">
        <v>52</v>
      </c>
      <c r="P15" s="9" t="s">
        <v>49</v>
      </c>
      <c r="Q15" s="9">
        <v>1</v>
      </c>
      <c r="R15" s="9">
        <v>1</v>
      </c>
      <c r="S15" s="9">
        <v>1</v>
      </c>
      <c r="T15" s="9">
        <v>1</v>
      </c>
      <c r="U15" s="9">
        <v>1</v>
      </c>
      <c r="V15" s="9">
        <v>1</v>
      </c>
      <c r="W15" s="9">
        <v>1</v>
      </c>
      <c r="X15" s="9">
        <v>1</v>
      </c>
      <c r="Y15" s="9">
        <v>1</v>
      </c>
      <c r="Z15" s="15">
        <v>1</v>
      </c>
      <c r="AA15" s="15">
        <v>1</v>
      </c>
      <c r="AB15" s="9" t="s">
        <v>102</v>
      </c>
      <c r="AC15" s="9" t="s">
        <v>108</v>
      </c>
      <c r="AD15" s="10" t="s">
        <v>5</v>
      </c>
      <c r="AE15" s="31">
        <v>1</v>
      </c>
      <c r="AF15" s="27" t="s">
        <v>204</v>
      </c>
      <c r="AG15" s="28">
        <v>43</v>
      </c>
      <c r="AH15" s="29" t="s">
        <v>206</v>
      </c>
      <c r="AI15" s="28" t="s">
        <v>207</v>
      </c>
      <c r="AJ15" s="29" t="s">
        <v>10</v>
      </c>
      <c r="AK15" s="28" t="s">
        <v>213</v>
      </c>
      <c r="AL15" s="29" t="s">
        <v>214</v>
      </c>
      <c r="AM15" s="30" t="s">
        <v>215</v>
      </c>
      <c r="AN15" s="29" t="s">
        <v>216</v>
      </c>
      <c r="AO15" s="9">
        <v>1</v>
      </c>
      <c r="AP15" s="9">
        <v>1</v>
      </c>
      <c r="AQ15" s="2" t="s">
        <v>250</v>
      </c>
      <c r="AR15" s="11">
        <f t="shared" si="7"/>
        <v>100</v>
      </c>
      <c r="AS15" s="70"/>
      <c r="AT15" s="70"/>
      <c r="AU15" s="96"/>
      <c r="AV15" s="16" t="s">
        <v>343</v>
      </c>
    </row>
    <row r="16" spans="2:48" ht="216" customHeight="1" x14ac:dyDescent="0.25">
      <c r="B16" s="139"/>
      <c r="C16" s="141"/>
      <c r="D16" s="95"/>
      <c r="E16" s="95"/>
      <c r="F16" s="95"/>
      <c r="G16" s="95"/>
      <c r="H16" s="95"/>
      <c r="I16" s="141"/>
      <c r="J16" s="141"/>
      <c r="K16" s="14" t="s">
        <v>272</v>
      </c>
      <c r="L16" s="16" t="s">
        <v>174</v>
      </c>
      <c r="M16" s="9">
        <v>1</v>
      </c>
      <c r="N16" s="9">
        <v>1</v>
      </c>
      <c r="O16" s="9" t="s">
        <v>52</v>
      </c>
      <c r="P16" s="9" t="s">
        <v>49</v>
      </c>
      <c r="Q16" s="9">
        <v>1</v>
      </c>
      <c r="R16" s="9">
        <v>1</v>
      </c>
      <c r="S16" s="9">
        <v>1</v>
      </c>
      <c r="T16" s="9">
        <v>1</v>
      </c>
      <c r="U16" s="9">
        <v>1</v>
      </c>
      <c r="V16" s="9">
        <v>1</v>
      </c>
      <c r="W16" s="9">
        <v>1</v>
      </c>
      <c r="X16" s="9">
        <v>1</v>
      </c>
      <c r="Y16" s="9">
        <v>1</v>
      </c>
      <c r="Z16" s="15">
        <v>1</v>
      </c>
      <c r="AA16" s="15">
        <v>1</v>
      </c>
      <c r="AB16" s="9" t="s">
        <v>102</v>
      </c>
      <c r="AC16" s="9" t="s">
        <v>108</v>
      </c>
      <c r="AD16" s="10" t="s">
        <v>5</v>
      </c>
      <c r="AE16" s="31">
        <v>1</v>
      </c>
      <c r="AF16" s="27" t="s">
        <v>204</v>
      </c>
      <c r="AG16" s="28">
        <v>43</v>
      </c>
      <c r="AH16" s="29" t="s">
        <v>206</v>
      </c>
      <c r="AI16" s="28" t="s">
        <v>207</v>
      </c>
      <c r="AJ16" s="29" t="s">
        <v>10</v>
      </c>
      <c r="AK16" s="28" t="s">
        <v>213</v>
      </c>
      <c r="AL16" s="29" t="s">
        <v>214</v>
      </c>
      <c r="AM16" s="30" t="s">
        <v>215</v>
      </c>
      <c r="AN16" s="29" t="s">
        <v>216</v>
      </c>
      <c r="AO16" s="9">
        <v>1</v>
      </c>
      <c r="AP16" s="9">
        <v>1</v>
      </c>
      <c r="AQ16" s="2" t="s">
        <v>250</v>
      </c>
      <c r="AR16" s="11">
        <f t="shared" si="7"/>
        <v>100</v>
      </c>
      <c r="AS16" s="70"/>
      <c r="AT16" s="70"/>
      <c r="AU16" s="96"/>
      <c r="AV16" s="16" t="s">
        <v>342</v>
      </c>
    </row>
    <row r="17" spans="2:48" ht="228" customHeight="1" x14ac:dyDescent="0.25">
      <c r="B17" s="139"/>
      <c r="C17" s="141"/>
      <c r="D17" s="95"/>
      <c r="E17" s="95"/>
      <c r="F17" s="95"/>
      <c r="G17" s="95"/>
      <c r="H17" s="95"/>
      <c r="I17" s="141"/>
      <c r="J17" s="141"/>
      <c r="K17" s="14" t="s">
        <v>254</v>
      </c>
      <c r="L17" s="16" t="s">
        <v>60</v>
      </c>
      <c r="M17" s="9">
        <v>1</v>
      </c>
      <c r="N17" s="9">
        <v>1</v>
      </c>
      <c r="O17" s="9" t="s">
        <v>52</v>
      </c>
      <c r="P17" s="9" t="s">
        <v>49</v>
      </c>
      <c r="Q17" s="9">
        <v>1</v>
      </c>
      <c r="R17" s="9">
        <v>1</v>
      </c>
      <c r="S17" s="9">
        <v>1</v>
      </c>
      <c r="T17" s="9">
        <v>1</v>
      </c>
      <c r="U17" s="9">
        <v>1</v>
      </c>
      <c r="V17" s="9">
        <v>1</v>
      </c>
      <c r="W17" s="9">
        <v>1</v>
      </c>
      <c r="X17" s="9">
        <v>1</v>
      </c>
      <c r="Y17" s="9">
        <v>1</v>
      </c>
      <c r="Z17" s="15">
        <v>1</v>
      </c>
      <c r="AA17" s="15">
        <v>1</v>
      </c>
      <c r="AB17" s="9" t="s">
        <v>102</v>
      </c>
      <c r="AC17" s="9" t="s">
        <v>108</v>
      </c>
      <c r="AD17" s="10" t="s">
        <v>5</v>
      </c>
      <c r="AE17" s="31">
        <v>1</v>
      </c>
      <c r="AF17" s="27" t="s">
        <v>204</v>
      </c>
      <c r="AG17" s="28">
        <v>43</v>
      </c>
      <c r="AH17" s="29" t="s">
        <v>206</v>
      </c>
      <c r="AI17" s="28" t="s">
        <v>207</v>
      </c>
      <c r="AJ17" s="29" t="s">
        <v>10</v>
      </c>
      <c r="AK17" s="28" t="s">
        <v>213</v>
      </c>
      <c r="AL17" s="29" t="s">
        <v>214</v>
      </c>
      <c r="AM17" s="30" t="s">
        <v>215</v>
      </c>
      <c r="AN17" s="29" t="s">
        <v>216</v>
      </c>
      <c r="AO17" s="9">
        <v>1</v>
      </c>
      <c r="AP17" s="9">
        <v>1</v>
      </c>
      <c r="AQ17" s="2" t="s">
        <v>250</v>
      </c>
      <c r="AR17" s="11">
        <f t="shared" si="7"/>
        <v>100</v>
      </c>
      <c r="AS17" s="70"/>
      <c r="AT17" s="70"/>
      <c r="AU17" s="96"/>
      <c r="AV17" s="16" t="s">
        <v>341</v>
      </c>
    </row>
    <row r="18" spans="2:48" ht="156.75" customHeight="1" x14ac:dyDescent="0.25">
      <c r="B18" s="139"/>
      <c r="C18" s="141"/>
      <c r="D18" s="88"/>
      <c r="E18" s="88"/>
      <c r="F18" s="88"/>
      <c r="G18" s="88"/>
      <c r="H18" s="88"/>
      <c r="I18" s="142"/>
      <c r="J18" s="142"/>
      <c r="K18" s="14" t="s">
        <v>273</v>
      </c>
      <c r="L18" s="16" t="s">
        <v>128</v>
      </c>
      <c r="M18" s="9">
        <v>1</v>
      </c>
      <c r="N18" s="9">
        <v>2</v>
      </c>
      <c r="O18" s="9" t="s">
        <v>52</v>
      </c>
      <c r="P18" s="9" t="s">
        <v>49</v>
      </c>
      <c r="Q18" s="9">
        <v>2</v>
      </c>
      <c r="R18" s="9">
        <v>2</v>
      </c>
      <c r="S18" s="9">
        <v>2</v>
      </c>
      <c r="T18" s="9">
        <v>2</v>
      </c>
      <c r="U18" s="9">
        <v>2</v>
      </c>
      <c r="V18" s="9">
        <v>2</v>
      </c>
      <c r="W18" s="9">
        <v>2</v>
      </c>
      <c r="X18" s="9">
        <v>2</v>
      </c>
      <c r="Y18" s="9">
        <v>2</v>
      </c>
      <c r="Z18" s="15">
        <v>2</v>
      </c>
      <c r="AA18" s="15">
        <v>2</v>
      </c>
      <c r="AB18" s="9" t="s">
        <v>102</v>
      </c>
      <c r="AC18" s="9" t="s">
        <v>109</v>
      </c>
      <c r="AD18" s="10" t="s">
        <v>5</v>
      </c>
      <c r="AE18" s="31">
        <v>1</v>
      </c>
      <c r="AF18" s="27" t="s">
        <v>204</v>
      </c>
      <c r="AG18" s="28">
        <v>43</v>
      </c>
      <c r="AH18" s="29" t="s">
        <v>206</v>
      </c>
      <c r="AI18" s="28" t="s">
        <v>207</v>
      </c>
      <c r="AJ18" s="29" t="s">
        <v>10</v>
      </c>
      <c r="AK18" s="28" t="s">
        <v>213</v>
      </c>
      <c r="AL18" s="29" t="s">
        <v>214</v>
      </c>
      <c r="AM18" s="30" t="s">
        <v>215</v>
      </c>
      <c r="AN18" s="29" t="s">
        <v>217</v>
      </c>
      <c r="AO18" s="9">
        <v>2</v>
      </c>
      <c r="AP18" s="9">
        <v>0</v>
      </c>
      <c r="AQ18" s="2" t="s">
        <v>260</v>
      </c>
      <c r="AR18" s="11">
        <f t="shared" si="7"/>
        <v>0</v>
      </c>
      <c r="AS18" s="70"/>
      <c r="AT18" s="70"/>
      <c r="AU18" s="96"/>
      <c r="AV18" s="16" t="s">
        <v>340</v>
      </c>
    </row>
    <row r="19" spans="2:48" ht="119.25" customHeight="1" x14ac:dyDescent="0.25">
      <c r="B19" s="139"/>
      <c r="C19" s="141"/>
      <c r="D19" s="95" t="s">
        <v>27</v>
      </c>
      <c r="E19" s="95" t="s">
        <v>129</v>
      </c>
      <c r="F19" s="95" t="s">
        <v>189</v>
      </c>
      <c r="G19" s="159" t="s">
        <v>86</v>
      </c>
      <c r="H19" s="86" t="s">
        <v>190</v>
      </c>
      <c r="I19" s="147">
        <f>+(74/109809)</f>
        <v>6.7389740367365149E-4</v>
      </c>
      <c r="J19" s="144">
        <f>+(3800/109809)</f>
        <v>3.4605542350809135E-2</v>
      </c>
      <c r="K19" s="83" t="s">
        <v>246</v>
      </c>
      <c r="L19" s="66" t="s">
        <v>175</v>
      </c>
      <c r="M19" s="86">
        <v>1</v>
      </c>
      <c r="N19" s="86">
        <v>1</v>
      </c>
      <c r="O19" s="86" t="s">
        <v>52</v>
      </c>
      <c r="P19" s="86" t="s">
        <v>49</v>
      </c>
      <c r="Q19" s="86">
        <v>1</v>
      </c>
      <c r="R19" s="86">
        <v>1</v>
      </c>
      <c r="S19" s="86">
        <v>1</v>
      </c>
      <c r="T19" s="86">
        <v>1</v>
      </c>
      <c r="U19" s="86">
        <v>1</v>
      </c>
      <c r="V19" s="86">
        <v>1</v>
      </c>
      <c r="W19" s="86">
        <v>1</v>
      </c>
      <c r="X19" s="86">
        <v>1</v>
      </c>
      <c r="Y19" s="86">
        <v>1</v>
      </c>
      <c r="Z19" s="123">
        <v>1</v>
      </c>
      <c r="AA19" s="123">
        <v>1</v>
      </c>
      <c r="AB19" s="86" t="s">
        <v>102</v>
      </c>
      <c r="AC19" s="86" t="s">
        <v>108</v>
      </c>
      <c r="AD19" s="124" t="s">
        <v>5</v>
      </c>
      <c r="AE19" s="102">
        <v>1</v>
      </c>
      <c r="AF19" s="105" t="s">
        <v>204</v>
      </c>
      <c r="AG19" s="108">
        <v>43</v>
      </c>
      <c r="AH19" s="109" t="s">
        <v>206</v>
      </c>
      <c r="AI19" s="108" t="s">
        <v>207</v>
      </c>
      <c r="AJ19" s="109" t="s">
        <v>10</v>
      </c>
      <c r="AK19" s="108" t="s">
        <v>213</v>
      </c>
      <c r="AL19" s="109" t="s">
        <v>214</v>
      </c>
      <c r="AM19" s="112" t="s">
        <v>215</v>
      </c>
      <c r="AN19" s="109" t="s">
        <v>217</v>
      </c>
      <c r="AO19" s="86">
        <v>1</v>
      </c>
      <c r="AP19" s="86">
        <v>1</v>
      </c>
      <c r="AQ19" s="73" t="s">
        <v>250</v>
      </c>
      <c r="AR19" s="87">
        <f t="shared" si="7"/>
        <v>100</v>
      </c>
      <c r="AS19" s="70"/>
      <c r="AT19" s="70"/>
      <c r="AU19" s="96"/>
      <c r="AV19" s="66" t="s">
        <v>339</v>
      </c>
    </row>
    <row r="20" spans="2:48" ht="111" customHeight="1" x14ac:dyDescent="0.25">
      <c r="B20" s="139"/>
      <c r="C20" s="141"/>
      <c r="D20" s="95"/>
      <c r="E20" s="95"/>
      <c r="F20" s="95"/>
      <c r="G20" s="159"/>
      <c r="H20" s="95"/>
      <c r="I20" s="148"/>
      <c r="J20" s="144"/>
      <c r="K20" s="85"/>
      <c r="L20" s="67"/>
      <c r="M20" s="88"/>
      <c r="N20" s="88"/>
      <c r="O20" s="88"/>
      <c r="P20" s="88"/>
      <c r="Q20" s="88"/>
      <c r="R20" s="88"/>
      <c r="S20" s="88"/>
      <c r="T20" s="88"/>
      <c r="U20" s="88"/>
      <c r="V20" s="88"/>
      <c r="W20" s="88"/>
      <c r="X20" s="88"/>
      <c r="Y20" s="88"/>
      <c r="Z20" s="88"/>
      <c r="AA20" s="88"/>
      <c r="AB20" s="75"/>
      <c r="AC20" s="75"/>
      <c r="AD20" s="125"/>
      <c r="AE20" s="104"/>
      <c r="AF20" s="165"/>
      <c r="AG20" s="75"/>
      <c r="AH20" s="122"/>
      <c r="AI20" s="75"/>
      <c r="AJ20" s="122"/>
      <c r="AK20" s="75"/>
      <c r="AL20" s="122"/>
      <c r="AM20" s="75"/>
      <c r="AN20" s="122"/>
      <c r="AO20" s="88"/>
      <c r="AP20" s="88"/>
      <c r="AQ20" s="75"/>
      <c r="AR20" s="75"/>
      <c r="AS20" s="70"/>
      <c r="AT20" s="70"/>
      <c r="AU20" s="96"/>
      <c r="AV20" s="67"/>
    </row>
    <row r="21" spans="2:48" ht="149.25" customHeight="1" x14ac:dyDescent="0.25">
      <c r="B21" s="139"/>
      <c r="C21" s="141"/>
      <c r="D21" s="95"/>
      <c r="E21" s="95"/>
      <c r="F21" s="95"/>
      <c r="G21" s="159"/>
      <c r="H21" s="95"/>
      <c r="I21" s="148"/>
      <c r="J21" s="144"/>
      <c r="K21" s="14" t="s">
        <v>54</v>
      </c>
      <c r="L21" s="16" t="s">
        <v>62</v>
      </c>
      <c r="M21" s="9">
        <v>0</v>
      </c>
      <c r="N21" s="9">
        <v>1</v>
      </c>
      <c r="O21" s="9" t="s">
        <v>52</v>
      </c>
      <c r="P21" s="9" t="s">
        <v>49</v>
      </c>
      <c r="Q21" s="9">
        <v>1</v>
      </c>
      <c r="R21" s="9">
        <v>1</v>
      </c>
      <c r="S21" s="9">
        <v>1</v>
      </c>
      <c r="T21" s="9">
        <v>1</v>
      </c>
      <c r="U21" s="9">
        <v>1</v>
      </c>
      <c r="V21" s="9">
        <v>1</v>
      </c>
      <c r="W21" s="9">
        <v>1</v>
      </c>
      <c r="X21" s="9">
        <v>1</v>
      </c>
      <c r="Y21" s="9">
        <v>1</v>
      </c>
      <c r="Z21" s="15">
        <v>1</v>
      </c>
      <c r="AA21" s="15">
        <v>1</v>
      </c>
      <c r="AB21" s="9" t="s">
        <v>102</v>
      </c>
      <c r="AC21" s="9" t="s">
        <v>108</v>
      </c>
      <c r="AD21" s="10" t="s">
        <v>5</v>
      </c>
      <c r="AE21" s="31">
        <v>1</v>
      </c>
      <c r="AF21" s="27" t="s">
        <v>204</v>
      </c>
      <c r="AG21" s="28">
        <v>43</v>
      </c>
      <c r="AH21" s="29" t="s">
        <v>206</v>
      </c>
      <c r="AI21" s="28" t="s">
        <v>207</v>
      </c>
      <c r="AJ21" s="29" t="s">
        <v>10</v>
      </c>
      <c r="AK21" s="28" t="s">
        <v>213</v>
      </c>
      <c r="AL21" s="29" t="s">
        <v>214</v>
      </c>
      <c r="AM21" s="30" t="s">
        <v>215</v>
      </c>
      <c r="AN21" s="29" t="s">
        <v>217</v>
      </c>
      <c r="AO21" s="9">
        <v>1</v>
      </c>
      <c r="AP21" s="9">
        <v>0</v>
      </c>
      <c r="AQ21" s="2" t="s">
        <v>260</v>
      </c>
      <c r="AR21" s="11">
        <f t="shared" ref="AR21:AR30" si="8">(AP21/AO21)*100</f>
        <v>0</v>
      </c>
      <c r="AS21" s="70"/>
      <c r="AT21" s="70"/>
      <c r="AU21" s="96"/>
      <c r="AV21" s="16" t="s">
        <v>338</v>
      </c>
    </row>
    <row r="22" spans="2:48" ht="181.5" customHeight="1" x14ac:dyDescent="0.25">
      <c r="B22" s="139"/>
      <c r="C22" s="141"/>
      <c r="D22" s="95"/>
      <c r="E22" s="95"/>
      <c r="F22" s="95"/>
      <c r="G22" s="159"/>
      <c r="H22" s="95"/>
      <c r="I22" s="148"/>
      <c r="J22" s="144"/>
      <c r="K22" s="14" t="s">
        <v>55</v>
      </c>
      <c r="L22" s="16" t="s">
        <v>130</v>
      </c>
      <c r="M22" s="9">
        <v>0</v>
      </c>
      <c r="N22" s="9">
        <v>1</v>
      </c>
      <c r="O22" s="9" t="s">
        <v>52</v>
      </c>
      <c r="P22" s="9" t="s">
        <v>49</v>
      </c>
      <c r="Q22" s="9">
        <v>1</v>
      </c>
      <c r="R22" s="9">
        <v>1</v>
      </c>
      <c r="S22" s="9">
        <v>1</v>
      </c>
      <c r="T22" s="9">
        <v>1</v>
      </c>
      <c r="U22" s="9">
        <v>1</v>
      </c>
      <c r="V22" s="9">
        <v>1</v>
      </c>
      <c r="W22" s="9">
        <v>1</v>
      </c>
      <c r="X22" s="9">
        <v>1</v>
      </c>
      <c r="Y22" s="9">
        <v>1</v>
      </c>
      <c r="Z22" s="15">
        <v>1</v>
      </c>
      <c r="AA22" s="15">
        <v>1</v>
      </c>
      <c r="AB22" s="9" t="s">
        <v>102</v>
      </c>
      <c r="AC22" s="9" t="s">
        <v>108</v>
      </c>
      <c r="AD22" s="10" t="s">
        <v>5</v>
      </c>
      <c r="AE22" s="31">
        <v>1</v>
      </c>
      <c r="AF22" s="27" t="s">
        <v>204</v>
      </c>
      <c r="AG22" s="28">
        <v>43</v>
      </c>
      <c r="AH22" s="29" t="s">
        <v>206</v>
      </c>
      <c r="AI22" s="28" t="s">
        <v>207</v>
      </c>
      <c r="AJ22" s="29" t="s">
        <v>10</v>
      </c>
      <c r="AK22" s="28" t="s">
        <v>213</v>
      </c>
      <c r="AL22" s="29" t="s">
        <v>214</v>
      </c>
      <c r="AM22" s="30" t="s">
        <v>215</v>
      </c>
      <c r="AN22" s="29" t="s">
        <v>217</v>
      </c>
      <c r="AO22" s="9">
        <v>1</v>
      </c>
      <c r="AP22" s="9">
        <v>1</v>
      </c>
      <c r="AQ22" s="2" t="s">
        <v>250</v>
      </c>
      <c r="AR22" s="11">
        <f t="shared" si="8"/>
        <v>100</v>
      </c>
      <c r="AS22" s="70"/>
      <c r="AT22" s="70"/>
      <c r="AU22" s="96"/>
      <c r="AV22" s="16" t="s">
        <v>337</v>
      </c>
    </row>
    <row r="23" spans="2:48" ht="117.75" customHeight="1" x14ac:dyDescent="0.25">
      <c r="B23" s="139"/>
      <c r="C23" s="141"/>
      <c r="D23" s="88"/>
      <c r="E23" s="88"/>
      <c r="F23" s="88"/>
      <c r="G23" s="159"/>
      <c r="H23" s="88"/>
      <c r="I23" s="149"/>
      <c r="J23" s="144"/>
      <c r="K23" s="14" t="s">
        <v>274</v>
      </c>
      <c r="L23" s="16" t="s">
        <v>61</v>
      </c>
      <c r="M23" s="9">
        <v>1</v>
      </c>
      <c r="N23" s="9">
        <v>2</v>
      </c>
      <c r="O23" s="9" t="s">
        <v>52</v>
      </c>
      <c r="P23" s="9" t="s">
        <v>49</v>
      </c>
      <c r="Q23" s="9">
        <v>2</v>
      </c>
      <c r="R23" s="9">
        <v>2</v>
      </c>
      <c r="S23" s="9">
        <v>2</v>
      </c>
      <c r="T23" s="9">
        <v>2</v>
      </c>
      <c r="U23" s="9">
        <v>2</v>
      </c>
      <c r="V23" s="9">
        <v>2</v>
      </c>
      <c r="W23" s="9">
        <v>2</v>
      </c>
      <c r="X23" s="9">
        <v>2</v>
      </c>
      <c r="Y23" s="9">
        <v>2</v>
      </c>
      <c r="Z23" s="15">
        <v>2</v>
      </c>
      <c r="AA23" s="15"/>
      <c r="AB23" s="9" t="s">
        <v>102</v>
      </c>
      <c r="AC23" s="9" t="s">
        <v>109</v>
      </c>
      <c r="AD23" s="10" t="s">
        <v>5</v>
      </c>
      <c r="AE23" s="31">
        <v>1</v>
      </c>
      <c r="AF23" s="27" t="s">
        <v>204</v>
      </c>
      <c r="AG23" s="28">
        <v>43</v>
      </c>
      <c r="AH23" s="29" t="s">
        <v>206</v>
      </c>
      <c r="AI23" s="28" t="s">
        <v>207</v>
      </c>
      <c r="AJ23" s="29" t="s">
        <v>10</v>
      </c>
      <c r="AK23" s="28" t="s">
        <v>213</v>
      </c>
      <c r="AL23" s="29" t="s">
        <v>214</v>
      </c>
      <c r="AM23" s="30" t="s">
        <v>215</v>
      </c>
      <c r="AN23" s="29" t="s">
        <v>217</v>
      </c>
      <c r="AO23" s="9">
        <v>2</v>
      </c>
      <c r="AP23" s="9">
        <v>0</v>
      </c>
      <c r="AQ23" s="2" t="s">
        <v>260</v>
      </c>
      <c r="AR23" s="11">
        <f t="shared" si="8"/>
        <v>0</v>
      </c>
      <c r="AS23" s="70"/>
      <c r="AT23" s="70"/>
      <c r="AU23" s="96"/>
      <c r="AV23" s="16" t="s">
        <v>336</v>
      </c>
    </row>
    <row r="24" spans="2:48" ht="111" customHeight="1" x14ac:dyDescent="0.25">
      <c r="B24" s="139"/>
      <c r="C24" s="141"/>
      <c r="D24" s="86" t="s">
        <v>31</v>
      </c>
      <c r="E24" s="86" t="s">
        <v>35</v>
      </c>
      <c r="F24" s="86" t="s">
        <v>36</v>
      </c>
      <c r="G24" s="83" t="s">
        <v>92</v>
      </c>
      <c r="H24" s="86" t="s">
        <v>191</v>
      </c>
      <c r="I24" s="145">
        <f>+(6000/563076)</f>
        <v>1.0655755173369136E-2</v>
      </c>
      <c r="J24" s="151">
        <f>+(15000/583132)</f>
        <v>2.5723163880562207E-2</v>
      </c>
      <c r="K24" s="14" t="s">
        <v>275</v>
      </c>
      <c r="L24" s="16" t="s">
        <v>131</v>
      </c>
      <c r="M24" s="13">
        <v>120</v>
      </c>
      <c r="N24" s="13">
        <v>300</v>
      </c>
      <c r="O24" s="9" t="s">
        <v>50</v>
      </c>
      <c r="P24" s="9" t="s">
        <v>49</v>
      </c>
      <c r="Q24" s="9">
        <v>120</v>
      </c>
      <c r="R24" s="9">
        <f>(Q24+18)</f>
        <v>138</v>
      </c>
      <c r="S24" s="9">
        <f t="shared" ref="S24" si="9">(R24+18)</f>
        <v>156</v>
      </c>
      <c r="T24" s="9">
        <f t="shared" ref="T24" si="10">(S24+18)</f>
        <v>174</v>
      </c>
      <c r="U24" s="9">
        <f t="shared" ref="U24" si="11">(T24+18)</f>
        <v>192</v>
      </c>
      <c r="V24" s="9">
        <f t="shared" ref="V24" si="12">(U24+18)</f>
        <v>210</v>
      </c>
      <c r="W24" s="9">
        <f t="shared" ref="W24" si="13">(V24+18)</f>
        <v>228</v>
      </c>
      <c r="X24" s="9">
        <f t="shared" ref="X24" si="14">(W24+18)</f>
        <v>246</v>
      </c>
      <c r="Y24" s="9">
        <f t="shared" ref="Y24" si="15">(X24+18)</f>
        <v>264</v>
      </c>
      <c r="Z24" s="9">
        <f t="shared" ref="Z24" si="16">(Y24+18)</f>
        <v>282</v>
      </c>
      <c r="AA24" s="9">
        <f t="shared" ref="AA24" si="17">(Z24+18)</f>
        <v>300</v>
      </c>
      <c r="AB24" s="9" t="s">
        <v>102</v>
      </c>
      <c r="AC24" s="9" t="s">
        <v>108</v>
      </c>
      <c r="AD24" s="10" t="s">
        <v>5</v>
      </c>
      <c r="AE24" s="31">
        <v>1</v>
      </c>
      <c r="AF24" s="27" t="s">
        <v>204</v>
      </c>
      <c r="AG24" s="28">
        <v>43</v>
      </c>
      <c r="AH24" s="29" t="s">
        <v>206</v>
      </c>
      <c r="AI24" s="28" t="s">
        <v>207</v>
      </c>
      <c r="AJ24" s="29" t="s">
        <v>10</v>
      </c>
      <c r="AK24" s="28" t="s">
        <v>213</v>
      </c>
      <c r="AL24" s="29" t="s">
        <v>214</v>
      </c>
      <c r="AM24" s="30" t="s">
        <v>215</v>
      </c>
      <c r="AN24" s="29" t="s">
        <v>217</v>
      </c>
      <c r="AO24" s="9">
        <v>138</v>
      </c>
      <c r="AP24" s="9">
        <v>149</v>
      </c>
      <c r="AQ24" s="2" t="s">
        <v>250</v>
      </c>
      <c r="AR24" s="50">
        <f t="shared" si="8"/>
        <v>107.97101449275361</v>
      </c>
      <c r="AS24" s="70"/>
      <c r="AT24" s="70"/>
      <c r="AU24" s="96"/>
      <c r="AV24" s="16" t="s">
        <v>335</v>
      </c>
    </row>
    <row r="25" spans="2:48" ht="121.5" customHeight="1" x14ac:dyDescent="0.25">
      <c r="B25" s="139"/>
      <c r="C25" s="141"/>
      <c r="D25" s="95"/>
      <c r="E25" s="95"/>
      <c r="F25" s="95"/>
      <c r="G25" s="84"/>
      <c r="H25" s="95"/>
      <c r="I25" s="154"/>
      <c r="J25" s="152"/>
      <c r="K25" s="14" t="s">
        <v>247</v>
      </c>
      <c r="L25" s="16" t="s">
        <v>176</v>
      </c>
      <c r="M25" s="9">
        <v>2</v>
      </c>
      <c r="N25" s="9">
        <v>12</v>
      </c>
      <c r="O25" s="9" t="s">
        <v>56</v>
      </c>
      <c r="P25" s="9" t="s">
        <v>49</v>
      </c>
      <c r="Q25" s="9">
        <v>2</v>
      </c>
      <c r="R25" s="9">
        <v>5</v>
      </c>
      <c r="S25" s="9">
        <v>12</v>
      </c>
      <c r="T25" s="9">
        <v>12</v>
      </c>
      <c r="U25" s="9">
        <v>12</v>
      </c>
      <c r="V25" s="9">
        <v>12</v>
      </c>
      <c r="W25" s="9">
        <v>12</v>
      </c>
      <c r="X25" s="9">
        <v>12</v>
      </c>
      <c r="Y25" s="9">
        <v>12</v>
      </c>
      <c r="Z25" s="9">
        <v>12</v>
      </c>
      <c r="AA25" s="9">
        <v>12</v>
      </c>
      <c r="AB25" s="9" t="s">
        <v>102</v>
      </c>
      <c r="AC25" s="9" t="s">
        <v>108</v>
      </c>
      <c r="AD25" s="10" t="s">
        <v>5</v>
      </c>
      <c r="AE25" s="31">
        <v>1</v>
      </c>
      <c r="AF25" s="27" t="s">
        <v>204</v>
      </c>
      <c r="AG25" s="28">
        <v>43</v>
      </c>
      <c r="AH25" s="29" t="s">
        <v>206</v>
      </c>
      <c r="AI25" s="28" t="s">
        <v>207</v>
      </c>
      <c r="AJ25" s="29" t="s">
        <v>10</v>
      </c>
      <c r="AK25" s="28" t="s">
        <v>213</v>
      </c>
      <c r="AL25" s="29" t="s">
        <v>214</v>
      </c>
      <c r="AM25" s="30" t="s">
        <v>215</v>
      </c>
      <c r="AN25" s="29" t="s">
        <v>217</v>
      </c>
      <c r="AO25" s="9">
        <v>5</v>
      </c>
      <c r="AP25" s="9">
        <v>4</v>
      </c>
      <c r="AQ25" s="2" t="s">
        <v>250</v>
      </c>
      <c r="AR25" s="11">
        <f t="shared" si="8"/>
        <v>80</v>
      </c>
      <c r="AS25" s="70"/>
      <c r="AT25" s="70"/>
      <c r="AU25" s="96"/>
      <c r="AV25" s="16" t="s">
        <v>334</v>
      </c>
    </row>
    <row r="26" spans="2:48" ht="105.75" customHeight="1" x14ac:dyDescent="0.25">
      <c r="B26" s="139"/>
      <c r="C26" s="141"/>
      <c r="D26" s="95"/>
      <c r="E26" s="95"/>
      <c r="F26" s="95"/>
      <c r="G26" s="84"/>
      <c r="H26" s="95"/>
      <c r="I26" s="154"/>
      <c r="J26" s="152"/>
      <c r="K26" s="14" t="s">
        <v>276</v>
      </c>
      <c r="L26" s="45" t="s">
        <v>132</v>
      </c>
      <c r="M26" s="9">
        <v>2</v>
      </c>
      <c r="N26" s="9">
        <v>12</v>
      </c>
      <c r="O26" s="9" t="s">
        <v>56</v>
      </c>
      <c r="P26" s="9" t="s">
        <v>49</v>
      </c>
      <c r="Q26" s="9">
        <v>2</v>
      </c>
      <c r="R26" s="9">
        <v>5</v>
      </c>
      <c r="S26" s="9">
        <v>12</v>
      </c>
      <c r="T26" s="9">
        <v>12</v>
      </c>
      <c r="U26" s="9">
        <v>12</v>
      </c>
      <c r="V26" s="9">
        <v>12</v>
      </c>
      <c r="W26" s="9">
        <v>12</v>
      </c>
      <c r="X26" s="9">
        <v>12</v>
      </c>
      <c r="Y26" s="9">
        <v>12</v>
      </c>
      <c r="Z26" s="9">
        <v>12</v>
      </c>
      <c r="AA26" s="9">
        <v>12</v>
      </c>
      <c r="AB26" s="9" t="s">
        <v>102</v>
      </c>
      <c r="AC26" s="9" t="s">
        <v>108</v>
      </c>
      <c r="AD26" s="10" t="s">
        <v>5</v>
      </c>
      <c r="AE26" s="31">
        <v>1</v>
      </c>
      <c r="AF26" s="27" t="s">
        <v>204</v>
      </c>
      <c r="AG26" s="28">
        <v>43</v>
      </c>
      <c r="AH26" s="29" t="s">
        <v>206</v>
      </c>
      <c r="AI26" s="28" t="s">
        <v>207</v>
      </c>
      <c r="AJ26" s="29" t="s">
        <v>10</v>
      </c>
      <c r="AK26" s="28" t="s">
        <v>213</v>
      </c>
      <c r="AL26" s="29" t="s">
        <v>214</v>
      </c>
      <c r="AM26" s="30" t="s">
        <v>215</v>
      </c>
      <c r="AN26" s="29" t="s">
        <v>217</v>
      </c>
      <c r="AO26" s="9">
        <v>5</v>
      </c>
      <c r="AP26" s="9">
        <v>8</v>
      </c>
      <c r="AQ26" s="2" t="s">
        <v>250</v>
      </c>
      <c r="AR26" s="50">
        <f t="shared" si="8"/>
        <v>160</v>
      </c>
      <c r="AS26" s="70"/>
      <c r="AT26" s="70"/>
      <c r="AU26" s="96"/>
      <c r="AV26" s="16" t="s">
        <v>333</v>
      </c>
    </row>
    <row r="27" spans="2:48" ht="120" customHeight="1" x14ac:dyDescent="0.25">
      <c r="B27" s="139"/>
      <c r="C27" s="141"/>
      <c r="D27" s="95"/>
      <c r="E27" s="95"/>
      <c r="F27" s="95"/>
      <c r="G27" s="84"/>
      <c r="H27" s="95"/>
      <c r="I27" s="154"/>
      <c r="J27" s="152"/>
      <c r="K27" s="14" t="s">
        <v>277</v>
      </c>
      <c r="L27" s="16" t="s">
        <v>63</v>
      </c>
      <c r="M27" s="9">
        <v>41</v>
      </c>
      <c r="N27" s="9">
        <v>100</v>
      </c>
      <c r="O27" s="9" t="s">
        <v>56</v>
      </c>
      <c r="P27" s="9" t="s">
        <v>49</v>
      </c>
      <c r="Q27" s="9">
        <v>41</v>
      </c>
      <c r="R27" s="9">
        <f>(Q27+6)</f>
        <v>47</v>
      </c>
      <c r="S27" s="9">
        <f t="shared" ref="S27:Z27" si="18">(R27+6)</f>
        <v>53</v>
      </c>
      <c r="T27" s="9">
        <f t="shared" si="18"/>
        <v>59</v>
      </c>
      <c r="U27" s="9">
        <f t="shared" si="18"/>
        <v>65</v>
      </c>
      <c r="V27" s="9">
        <f t="shared" si="18"/>
        <v>71</v>
      </c>
      <c r="W27" s="9">
        <f t="shared" si="18"/>
        <v>77</v>
      </c>
      <c r="X27" s="9">
        <f t="shared" si="18"/>
        <v>83</v>
      </c>
      <c r="Y27" s="9">
        <f t="shared" si="18"/>
        <v>89</v>
      </c>
      <c r="Z27" s="9">
        <f t="shared" si="18"/>
        <v>95</v>
      </c>
      <c r="AA27" s="9">
        <v>100</v>
      </c>
      <c r="AB27" s="9" t="s">
        <v>102</v>
      </c>
      <c r="AC27" s="9" t="s">
        <v>108</v>
      </c>
      <c r="AD27" s="10" t="s">
        <v>5</v>
      </c>
      <c r="AE27" s="31">
        <v>1</v>
      </c>
      <c r="AF27" s="27" t="s">
        <v>204</v>
      </c>
      <c r="AG27" s="28">
        <v>43</v>
      </c>
      <c r="AH27" s="29" t="s">
        <v>206</v>
      </c>
      <c r="AI27" s="28" t="s">
        <v>207</v>
      </c>
      <c r="AJ27" s="29" t="s">
        <v>10</v>
      </c>
      <c r="AK27" s="28" t="s">
        <v>213</v>
      </c>
      <c r="AL27" s="29" t="s">
        <v>214</v>
      </c>
      <c r="AM27" s="30" t="s">
        <v>215</v>
      </c>
      <c r="AN27" s="29" t="s">
        <v>217</v>
      </c>
      <c r="AO27" s="9">
        <v>47</v>
      </c>
      <c r="AP27" s="9">
        <v>46</v>
      </c>
      <c r="AQ27" s="2" t="s">
        <v>250</v>
      </c>
      <c r="AR27" s="11">
        <f t="shared" si="8"/>
        <v>97.872340425531917</v>
      </c>
      <c r="AS27" s="70"/>
      <c r="AT27" s="70"/>
      <c r="AU27" s="96"/>
      <c r="AV27" s="16" t="s">
        <v>332</v>
      </c>
    </row>
    <row r="28" spans="2:48" ht="113.25" customHeight="1" x14ac:dyDescent="0.25">
      <c r="B28" s="139"/>
      <c r="C28" s="141"/>
      <c r="D28" s="95"/>
      <c r="E28" s="95"/>
      <c r="F28" s="95"/>
      <c r="G28" s="84"/>
      <c r="H28" s="95"/>
      <c r="I28" s="154"/>
      <c r="J28" s="152"/>
      <c r="K28" s="14" t="s">
        <v>278</v>
      </c>
      <c r="L28" s="16" t="s">
        <v>133</v>
      </c>
      <c r="M28" s="9">
        <v>207</v>
      </c>
      <c r="N28" s="9">
        <v>300</v>
      </c>
      <c r="O28" s="9" t="s">
        <v>56</v>
      </c>
      <c r="P28" s="9" t="s">
        <v>49</v>
      </c>
      <c r="Q28" s="9">
        <v>207</v>
      </c>
      <c r="R28" s="9">
        <f t="shared" ref="R28:Z28" si="19">(Q28+9)</f>
        <v>216</v>
      </c>
      <c r="S28" s="9">
        <f t="shared" si="19"/>
        <v>225</v>
      </c>
      <c r="T28" s="9">
        <f t="shared" si="19"/>
        <v>234</v>
      </c>
      <c r="U28" s="9">
        <f t="shared" si="19"/>
        <v>243</v>
      </c>
      <c r="V28" s="9">
        <f t="shared" si="19"/>
        <v>252</v>
      </c>
      <c r="W28" s="9">
        <f t="shared" si="19"/>
        <v>261</v>
      </c>
      <c r="X28" s="9">
        <f t="shared" si="19"/>
        <v>270</v>
      </c>
      <c r="Y28" s="9">
        <f t="shared" si="19"/>
        <v>279</v>
      </c>
      <c r="Z28" s="9">
        <f t="shared" si="19"/>
        <v>288</v>
      </c>
      <c r="AA28" s="9">
        <v>300</v>
      </c>
      <c r="AB28" s="9" t="s">
        <v>102</v>
      </c>
      <c r="AC28" s="9" t="s">
        <v>108</v>
      </c>
      <c r="AD28" s="10" t="s">
        <v>5</v>
      </c>
      <c r="AE28" s="31">
        <v>1</v>
      </c>
      <c r="AF28" s="27" t="s">
        <v>204</v>
      </c>
      <c r="AG28" s="28">
        <v>43</v>
      </c>
      <c r="AH28" s="29" t="s">
        <v>206</v>
      </c>
      <c r="AI28" s="28" t="s">
        <v>207</v>
      </c>
      <c r="AJ28" s="29" t="s">
        <v>10</v>
      </c>
      <c r="AK28" s="28" t="s">
        <v>213</v>
      </c>
      <c r="AL28" s="29" t="s">
        <v>214</v>
      </c>
      <c r="AM28" s="30" t="s">
        <v>215</v>
      </c>
      <c r="AN28" s="29" t="s">
        <v>217</v>
      </c>
      <c r="AO28" s="9">
        <v>216</v>
      </c>
      <c r="AP28" s="9">
        <v>148</v>
      </c>
      <c r="AQ28" s="2" t="s">
        <v>259</v>
      </c>
      <c r="AR28" s="11">
        <f t="shared" si="8"/>
        <v>68.518518518518519</v>
      </c>
      <c r="AS28" s="70"/>
      <c r="AT28" s="70"/>
      <c r="AU28" s="96"/>
      <c r="AV28" s="16" t="s">
        <v>303</v>
      </c>
    </row>
    <row r="29" spans="2:48" ht="131.25" customHeight="1" x14ac:dyDescent="0.25">
      <c r="B29" s="139"/>
      <c r="C29" s="141"/>
      <c r="D29" s="88"/>
      <c r="E29" s="88"/>
      <c r="F29" s="95"/>
      <c r="G29" s="85"/>
      <c r="H29" s="88"/>
      <c r="I29" s="146"/>
      <c r="J29" s="153"/>
      <c r="K29" s="14" t="s">
        <v>279</v>
      </c>
      <c r="L29" s="16" t="s">
        <v>81</v>
      </c>
      <c r="M29" s="9">
        <v>2</v>
      </c>
      <c r="N29" s="9">
        <v>2</v>
      </c>
      <c r="O29" s="9" t="s">
        <v>52</v>
      </c>
      <c r="P29" s="9" t="s">
        <v>49</v>
      </c>
      <c r="Q29" s="9">
        <v>2</v>
      </c>
      <c r="R29" s="9">
        <v>2</v>
      </c>
      <c r="S29" s="9">
        <v>2</v>
      </c>
      <c r="T29" s="9">
        <v>2</v>
      </c>
      <c r="U29" s="9">
        <v>2</v>
      </c>
      <c r="V29" s="9">
        <v>2</v>
      </c>
      <c r="W29" s="9">
        <v>2</v>
      </c>
      <c r="X29" s="9">
        <v>2</v>
      </c>
      <c r="Y29" s="9">
        <v>2</v>
      </c>
      <c r="Z29" s="9">
        <v>2</v>
      </c>
      <c r="AA29" s="9">
        <v>2</v>
      </c>
      <c r="AB29" s="9" t="s">
        <v>102</v>
      </c>
      <c r="AC29" s="9" t="s">
        <v>109</v>
      </c>
      <c r="AD29" s="10" t="s">
        <v>5</v>
      </c>
      <c r="AE29" s="31">
        <v>1</v>
      </c>
      <c r="AF29" s="27" t="s">
        <v>204</v>
      </c>
      <c r="AG29" s="28">
        <v>43</v>
      </c>
      <c r="AH29" s="29" t="s">
        <v>206</v>
      </c>
      <c r="AI29" s="28" t="s">
        <v>207</v>
      </c>
      <c r="AJ29" s="29" t="s">
        <v>10</v>
      </c>
      <c r="AK29" s="28" t="s">
        <v>213</v>
      </c>
      <c r="AL29" s="29" t="s">
        <v>214</v>
      </c>
      <c r="AM29" s="30" t="s">
        <v>215</v>
      </c>
      <c r="AN29" s="29" t="s">
        <v>217</v>
      </c>
      <c r="AO29" s="9">
        <v>2</v>
      </c>
      <c r="AP29" s="9">
        <v>0</v>
      </c>
      <c r="AQ29" s="2" t="s">
        <v>260</v>
      </c>
      <c r="AR29" s="11">
        <f t="shared" si="8"/>
        <v>0</v>
      </c>
      <c r="AS29" s="70"/>
      <c r="AT29" s="70"/>
      <c r="AU29" s="96"/>
      <c r="AV29" s="16" t="s">
        <v>331</v>
      </c>
    </row>
    <row r="30" spans="2:48" ht="48.75" customHeight="1" x14ac:dyDescent="0.25">
      <c r="B30" s="139"/>
      <c r="C30" s="141"/>
      <c r="D30" s="86" t="s">
        <v>32</v>
      </c>
      <c r="E30" s="86" t="s">
        <v>87</v>
      </c>
      <c r="F30" s="86" t="s">
        <v>134</v>
      </c>
      <c r="G30" s="83" t="s">
        <v>135</v>
      </c>
      <c r="H30" s="86" t="s">
        <v>136</v>
      </c>
      <c r="I30" s="145">
        <f>+(100/70912)</f>
        <v>1.4101985559566788E-3</v>
      </c>
      <c r="J30" s="145">
        <f>+(500/69484)</f>
        <v>7.1959012146681246E-3</v>
      </c>
      <c r="K30" s="83" t="s">
        <v>280</v>
      </c>
      <c r="L30" s="66" t="s">
        <v>64</v>
      </c>
      <c r="M30" s="86">
        <v>0</v>
      </c>
      <c r="N30" s="86">
        <v>6</v>
      </c>
      <c r="O30" s="86" t="s">
        <v>52</v>
      </c>
      <c r="P30" s="86" t="s">
        <v>49</v>
      </c>
      <c r="Q30" s="86">
        <v>6</v>
      </c>
      <c r="R30" s="86">
        <v>6</v>
      </c>
      <c r="S30" s="86">
        <v>6</v>
      </c>
      <c r="T30" s="86">
        <v>6</v>
      </c>
      <c r="U30" s="86">
        <v>6</v>
      </c>
      <c r="V30" s="86">
        <v>6</v>
      </c>
      <c r="W30" s="86">
        <v>6</v>
      </c>
      <c r="X30" s="86">
        <v>6</v>
      </c>
      <c r="Y30" s="86">
        <v>6</v>
      </c>
      <c r="Z30" s="86">
        <v>6</v>
      </c>
      <c r="AA30" s="86">
        <v>6</v>
      </c>
      <c r="AB30" s="86" t="s">
        <v>102</v>
      </c>
      <c r="AC30" s="86" t="s">
        <v>99</v>
      </c>
      <c r="AD30" s="124" t="s">
        <v>5</v>
      </c>
      <c r="AE30" s="102">
        <v>1</v>
      </c>
      <c r="AF30" s="105" t="s">
        <v>204</v>
      </c>
      <c r="AG30" s="108">
        <v>43</v>
      </c>
      <c r="AH30" s="109" t="s">
        <v>206</v>
      </c>
      <c r="AI30" s="108" t="s">
        <v>207</v>
      </c>
      <c r="AJ30" s="109" t="s">
        <v>10</v>
      </c>
      <c r="AK30" s="108" t="s">
        <v>213</v>
      </c>
      <c r="AL30" s="109" t="s">
        <v>214</v>
      </c>
      <c r="AM30" s="112" t="s">
        <v>215</v>
      </c>
      <c r="AN30" s="109" t="s">
        <v>217</v>
      </c>
      <c r="AO30" s="86">
        <v>6</v>
      </c>
      <c r="AP30" s="86">
        <v>6</v>
      </c>
      <c r="AQ30" s="73" t="s">
        <v>250</v>
      </c>
      <c r="AR30" s="87">
        <f t="shared" si="8"/>
        <v>100</v>
      </c>
      <c r="AS30" s="70"/>
      <c r="AT30" s="70"/>
      <c r="AU30" s="96"/>
      <c r="AV30" s="66" t="s">
        <v>330</v>
      </c>
    </row>
    <row r="31" spans="2:48" ht="76.5" customHeight="1" x14ac:dyDescent="0.25">
      <c r="B31" s="139"/>
      <c r="C31" s="141"/>
      <c r="D31" s="88"/>
      <c r="E31" s="88"/>
      <c r="F31" s="88"/>
      <c r="G31" s="85"/>
      <c r="H31" s="88"/>
      <c r="I31" s="146"/>
      <c r="J31" s="146"/>
      <c r="K31" s="85"/>
      <c r="L31" s="67"/>
      <c r="M31" s="88"/>
      <c r="N31" s="88"/>
      <c r="O31" s="88"/>
      <c r="P31" s="88"/>
      <c r="Q31" s="88"/>
      <c r="R31" s="88"/>
      <c r="S31" s="88"/>
      <c r="T31" s="88"/>
      <c r="U31" s="88"/>
      <c r="V31" s="88"/>
      <c r="W31" s="88"/>
      <c r="X31" s="88"/>
      <c r="Y31" s="88"/>
      <c r="Z31" s="88"/>
      <c r="AA31" s="88"/>
      <c r="AB31" s="75"/>
      <c r="AC31" s="75"/>
      <c r="AD31" s="125"/>
      <c r="AE31" s="104"/>
      <c r="AF31" s="165"/>
      <c r="AG31" s="75"/>
      <c r="AH31" s="122"/>
      <c r="AI31" s="75"/>
      <c r="AJ31" s="122"/>
      <c r="AK31" s="75"/>
      <c r="AL31" s="122"/>
      <c r="AM31" s="75"/>
      <c r="AN31" s="122"/>
      <c r="AO31" s="88"/>
      <c r="AP31" s="88"/>
      <c r="AQ31" s="75"/>
      <c r="AR31" s="75"/>
      <c r="AS31" s="70"/>
      <c r="AT31" s="70"/>
      <c r="AU31" s="96"/>
      <c r="AV31" s="67"/>
    </row>
    <row r="32" spans="2:48" ht="62.25" customHeight="1" x14ac:dyDescent="0.25">
      <c r="B32" s="139"/>
      <c r="C32" s="141"/>
      <c r="D32" s="86" t="s">
        <v>33</v>
      </c>
      <c r="E32" s="86" t="s">
        <v>28</v>
      </c>
      <c r="F32" s="86" t="s">
        <v>37</v>
      </c>
      <c r="G32" s="83" t="s">
        <v>192</v>
      </c>
      <c r="H32" s="86" t="s">
        <v>137</v>
      </c>
      <c r="I32" s="151">
        <f>+(160/21053)</f>
        <v>7.5998670023274591E-3</v>
      </c>
      <c r="J32" s="145">
        <f>+(3000/21053)</f>
        <v>0.14249750629363986</v>
      </c>
      <c r="K32" s="83" t="s">
        <v>281</v>
      </c>
      <c r="L32" s="66" t="s">
        <v>138</v>
      </c>
      <c r="M32" s="86">
        <v>0</v>
      </c>
      <c r="N32" s="86">
        <v>1</v>
      </c>
      <c r="O32" s="86" t="s">
        <v>52</v>
      </c>
      <c r="P32" s="86" t="s">
        <v>49</v>
      </c>
      <c r="Q32" s="86">
        <v>1</v>
      </c>
      <c r="R32" s="86">
        <v>1</v>
      </c>
      <c r="S32" s="86">
        <v>1</v>
      </c>
      <c r="T32" s="86">
        <v>1</v>
      </c>
      <c r="U32" s="86">
        <v>1</v>
      </c>
      <c r="V32" s="86">
        <v>1</v>
      </c>
      <c r="W32" s="86">
        <v>1</v>
      </c>
      <c r="X32" s="86">
        <v>1</v>
      </c>
      <c r="Y32" s="86">
        <v>1</v>
      </c>
      <c r="Z32" s="123">
        <v>1</v>
      </c>
      <c r="AA32" s="123">
        <v>1</v>
      </c>
      <c r="AB32" s="86" t="s">
        <v>6</v>
      </c>
      <c r="AC32" s="86" t="s">
        <v>110</v>
      </c>
      <c r="AD32" s="124" t="s">
        <v>5</v>
      </c>
      <c r="AE32" s="102">
        <v>1</v>
      </c>
      <c r="AF32" s="105" t="s">
        <v>204</v>
      </c>
      <c r="AG32" s="108" t="s">
        <v>205</v>
      </c>
      <c r="AH32" s="109" t="s">
        <v>206</v>
      </c>
      <c r="AI32" s="108">
        <v>4301</v>
      </c>
      <c r="AJ32" s="109" t="s">
        <v>10</v>
      </c>
      <c r="AK32" s="108">
        <v>4301035</v>
      </c>
      <c r="AL32" s="109" t="s">
        <v>218</v>
      </c>
      <c r="AM32" s="112">
        <v>430103500</v>
      </c>
      <c r="AN32" s="109" t="s">
        <v>219</v>
      </c>
      <c r="AO32" s="86">
        <v>1</v>
      </c>
      <c r="AP32" s="86">
        <v>1</v>
      </c>
      <c r="AQ32" s="73" t="s">
        <v>250</v>
      </c>
      <c r="AR32" s="87">
        <f>(AP32/AO32)*100</f>
        <v>100</v>
      </c>
      <c r="AS32" s="91">
        <v>25000000</v>
      </c>
      <c r="AT32" s="91">
        <v>933334</v>
      </c>
      <c r="AU32" s="97">
        <f>(AT32/AS32)*100</f>
        <v>3.7333360000000004</v>
      </c>
      <c r="AV32" s="66" t="s">
        <v>329</v>
      </c>
    </row>
    <row r="33" spans="2:48" ht="57" customHeight="1" x14ac:dyDescent="0.25">
      <c r="B33" s="139"/>
      <c r="C33" s="141"/>
      <c r="D33" s="95"/>
      <c r="E33" s="95"/>
      <c r="F33" s="95"/>
      <c r="G33" s="84"/>
      <c r="H33" s="95"/>
      <c r="I33" s="152"/>
      <c r="J33" s="154"/>
      <c r="K33" s="85"/>
      <c r="L33" s="67"/>
      <c r="M33" s="88"/>
      <c r="N33" s="88"/>
      <c r="O33" s="88"/>
      <c r="P33" s="88"/>
      <c r="Q33" s="88"/>
      <c r="R33" s="88"/>
      <c r="S33" s="88"/>
      <c r="T33" s="88"/>
      <c r="U33" s="88"/>
      <c r="V33" s="88"/>
      <c r="W33" s="88"/>
      <c r="X33" s="88"/>
      <c r="Y33" s="88"/>
      <c r="Z33" s="88"/>
      <c r="AA33" s="88"/>
      <c r="AB33" s="75"/>
      <c r="AC33" s="75"/>
      <c r="AD33" s="125"/>
      <c r="AE33" s="104"/>
      <c r="AF33" s="165"/>
      <c r="AG33" s="75"/>
      <c r="AH33" s="122"/>
      <c r="AI33" s="75"/>
      <c r="AJ33" s="122"/>
      <c r="AK33" s="75"/>
      <c r="AL33" s="122"/>
      <c r="AM33" s="75"/>
      <c r="AN33" s="122"/>
      <c r="AO33" s="88"/>
      <c r="AP33" s="88"/>
      <c r="AQ33" s="75"/>
      <c r="AR33" s="75"/>
      <c r="AS33" s="98"/>
      <c r="AT33" s="98"/>
      <c r="AU33" s="97"/>
      <c r="AV33" s="67"/>
    </row>
    <row r="34" spans="2:48" ht="75" customHeight="1" x14ac:dyDescent="0.25">
      <c r="B34" s="139"/>
      <c r="C34" s="141"/>
      <c r="D34" s="95"/>
      <c r="E34" s="95"/>
      <c r="F34" s="95"/>
      <c r="G34" s="84"/>
      <c r="H34" s="95"/>
      <c r="I34" s="152"/>
      <c r="J34" s="154"/>
      <c r="K34" s="14" t="s">
        <v>282</v>
      </c>
      <c r="L34" s="16" t="s">
        <v>65</v>
      </c>
      <c r="M34" s="9">
        <v>1</v>
      </c>
      <c r="N34" s="9">
        <v>2</v>
      </c>
      <c r="O34" s="9" t="s">
        <v>52</v>
      </c>
      <c r="P34" s="9" t="s">
        <v>49</v>
      </c>
      <c r="Q34" s="9">
        <v>2</v>
      </c>
      <c r="R34" s="9">
        <v>2</v>
      </c>
      <c r="S34" s="9">
        <v>2</v>
      </c>
      <c r="T34" s="9">
        <v>2</v>
      </c>
      <c r="U34" s="9">
        <v>2</v>
      </c>
      <c r="V34" s="9">
        <v>2</v>
      </c>
      <c r="W34" s="9">
        <v>2</v>
      </c>
      <c r="X34" s="9">
        <v>2</v>
      </c>
      <c r="Y34" s="9">
        <v>2</v>
      </c>
      <c r="Z34" s="15">
        <v>2</v>
      </c>
      <c r="AA34" s="15">
        <v>2</v>
      </c>
      <c r="AB34" s="9" t="s">
        <v>6</v>
      </c>
      <c r="AC34" s="9" t="s">
        <v>110</v>
      </c>
      <c r="AD34" s="10" t="s">
        <v>5</v>
      </c>
      <c r="AE34" s="31">
        <v>1</v>
      </c>
      <c r="AF34" s="27" t="s">
        <v>204</v>
      </c>
      <c r="AG34" s="28">
        <v>43</v>
      </c>
      <c r="AH34" s="29" t="s">
        <v>206</v>
      </c>
      <c r="AI34" s="28">
        <v>4301</v>
      </c>
      <c r="AJ34" s="29" t="s">
        <v>10</v>
      </c>
      <c r="AK34" s="28">
        <v>4301035</v>
      </c>
      <c r="AL34" s="29" t="s">
        <v>218</v>
      </c>
      <c r="AM34" s="30">
        <v>430103500</v>
      </c>
      <c r="AN34" s="29" t="s">
        <v>219</v>
      </c>
      <c r="AO34" s="9">
        <v>2</v>
      </c>
      <c r="AP34" s="9">
        <v>0</v>
      </c>
      <c r="AQ34" s="2" t="s">
        <v>260</v>
      </c>
      <c r="AR34" s="11">
        <f>(AP34/AO34)*100</f>
        <v>0</v>
      </c>
      <c r="AS34" s="98"/>
      <c r="AT34" s="98"/>
      <c r="AU34" s="97"/>
      <c r="AV34" s="16" t="s">
        <v>328</v>
      </c>
    </row>
    <row r="35" spans="2:48" ht="87.75" customHeight="1" x14ac:dyDescent="0.25">
      <c r="B35" s="139"/>
      <c r="C35" s="141"/>
      <c r="D35" s="95"/>
      <c r="E35" s="95"/>
      <c r="F35" s="95"/>
      <c r="G35" s="84"/>
      <c r="H35" s="95"/>
      <c r="I35" s="152"/>
      <c r="J35" s="154"/>
      <c r="K35" s="14" t="s">
        <v>283</v>
      </c>
      <c r="L35" s="16" t="s">
        <v>139</v>
      </c>
      <c r="M35" s="9">
        <v>0</v>
      </c>
      <c r="N35" s="9">
        <v>1</v>
      </c>
      <c r="O35" s="9" t="s">
        <v>52</v>
      </c>
      <c r="P35" s="9" t="s">
        <v>49</v>
      </c>
      <c r="Q35" s="9">
        <v>1</v>
      </c>
      <c r="R35" s="9">
        <v>1</v>
      </c>
      <c r="S35" s="9">
        <v>1</v>
      </c>
      <c r="T35" s="9">
        <v>1</v>
      </c>
      <c r="U35" s="9">
        <v>1</v>
      </c>
      <c r="V35" s="9">
        <v>1</v>
      </c>
      <c r="W35" s="9">
        <v>1</v>
      </c>
      <c r="X35" s="9">
        <v>1</v>
      </c>
      <c r="Y35" s="9">
        <v>1</v>
      </c>
      <c r="Z35" s="15">
        <v>1</v>
      </c>
      <c r="AA35" s="15">
        <v>1</v>
      </c>
      <c r="AB35" s="9" t="s">
        <v>6</v>
      </c>
      <c r="AC35" s="9" t="s">
        <v>110</v>
      </c>
      <c r="AD35" s="10" t="s">
        <v>5</v>
      </c>
      <c r="AE35" s="31">
        <v>1</v>
      </c>
      <c r="AF35" s="27" t="s">
        <v>204</v>
      </c>
      <c r="AG35" s="28">
        <v>43</v>
      </c>
      <c r="AH35" s="29" t="s">
        <v>206</v>
      </c>
      <c r="AI35" s="28">
        <v>4301</v>
      </c>
      <c r="AJ35" s="29" t="s">
        <v>10</v>
      </c>
      <c r="AK35" s="28">
        <v>4301035</v>
      </c>
      <c r="AL35" s="29" t="s">
        <v>218</v>
      </c>
      <c r="AM35" s="30">
        <v>430103500</v>
      </c>
      <c r="AN35" s="29" t="s">
        <v>219</v>
      </c>
      <c r="AO35" s="9">
        <v>1</v>
      </c>
      <c r="AP35" s="9">
        <v>0</v>
      </c>
      <c r="AQ35" s="2" t="s">
        <v>260</v>
      </c>
      <c r="AR35" s="11">
        <f>(AP35/AO35)*100</f>
        <v>0</v>
      </c>
      <c r="AS35" s="98"/>
      <c r="AT35" s="98"/>
      <c r="AU35" s="97"/>
      <c r="AV35" s="16" t="s">
        <v>327</v>
      </c>
    </row>
    <row r="36" spans="2:48" ht="76.5" customHeight="1" x14ac:dyDescent="0.25">
      <c r="B36" s="139"/>
      <c r="C36" s="141"/>
      <c r="D36" s="95"/>
      <c r="E36" s="95"/>
      <c r="F36" s="95"/>
      <c r="G36" s="84"/>
      <c r="H36" s="95"/>
      <c r="I36" s="152"/>
      <c r="J36" s="154"/>
      <c r="K36" s="14" t="s">
        <v>284</v>
      </c>
      <c r="L36" s="16" t="s">
        <v>140</v>
      </c>
      <c r="M36" s="9">
        <v>2</v>
      </c>
      <c r="N36" s="9">
        <v>2</v>
      </c>
      <c r="O36" s="9" t="s">
        <v>52</v>
      </c>
      <c r="P36" s="9" t="s">
        <v>49</v>
      </c>
      <c r="Q36" s="9">
        <v>2</v>
      </c>
      <c r="R36" s="9">
        <v>2</v>
      </c>
      <c r="S36" s="9">
        <v>2</v>
      </c>
      <c r="T36" s="9">
        <v>2</v>
      </c>
      <c r="U36" s="9">
        <v>2</v>
      </c>
      <c r="V36" s="9">
        <v>2</v>
      </c>
      <c r="W36" s="9">
        <v>2</v>
      </c>
      <c r="X36" s="9">
        <v>2</v>
      </c>
      <c r="Y36" s="9">
        <v>2</v>
      </c>
      <c r="Z36" s="15">
        <v>2</v>
      </c>
      <c r="AA36" s="15">
        <v>2</v>
      </c>
      <c r="AB36" s="9" t="s">
        <v>6</v>
      </c>
      <c r="AC36" s="9" t="s">
        <v>110</v>
      </c>
      <c r="AD36" s="10" t="s">
        <v>5</v>
      </c>
      <c r="AE36" s="31">
        <v>1</v>
      </c>
      <c r="AF36" s="27" t="s">
        <v>204</v>
      </c>
      <c r="AG36" s="28">
        <v>43</v>
      </c>
      <c r="AH36" s="29" t="s">
        <v>206</v>
      </c>
      <c r="AI36" s="28">
        <v>4301</v>
      </c>
      <c r="AJ36" s="29" t="s">
        <v>10</v>
      </c>
      <c r="AK36" s="28">
        <v>4301035</v>
      </c>
      <c r="AL36" s="29" t="s">
        <v>218</v>
      </c>
      <c r="AM36" s="30">
        <v>430103500</v>
      </c>
      <c r="AN36" s="29" t="s">
        <v>219</v>
      </c>
      <c r="AO36" s="9">
        <v>2</v>
      </c>
      <c r="AP36" s="9">
        <v>0</v>
      </c>
      <c r="AQ36" s="2" t="s">
        <v>260</v>
      </c>
      <c r="AR36" s="11">
        <f>(AP36/AO36)*100</f>
        <v>0</v>
      </c>
      <c r="AS36" s="98"/>
      <c r="AT36" s="98"/>
      <c r="AU36" s="97"/>
      <c r="AV36" s="16" t="s">
        <v>326</v>
      </c>
    </row>
    <row r="37" spans="2:48" ht="79.5" customHeight="1" x14ac:dyDescent="0.25">
      <c r="B37" s="139"/>
      <c r="C37" s="142"/>
      <c r="D37" s="95"/>
      <c r="E37" s="95"/>
      <c r="F37" s="95"/>
      <c r="G37" s="84"/>
      <c r="H37" s="88"/>
      <c r="I37" s="152"/>
      <c r="J37" s="154"/>
      <c r="K37" s="14" t="s">
        <v>285</v>
      </c>
      <c r="L37" s="16" t="s">
        <v>141</v>
      </c>
      <c r="M37" s="9">
        <v>1</v>
      </c>
      <c r="N37" s="9">
        <v>2</v>
      </c>
      <c r="O37" s="9" t="s">
        <v>52</v>
      </c>
      <c r="P37" s="9" t="s">
        <v>49</v>
      </c>
      <c r="Q37" s="9">
        <v>2</v>
      </c>
      <c r="R37" s="9">
        <v>2</v>
      </c>
      <c r="S37" s="9">
        <v>2</v>
      </c>
      <c r="T37" s="9">
        <v>2</v>
      </c>
      <c r="U37" s="9">
        <v>2</v>
      </c>
      <c r="V37" s="9">
        <v>2</v>
      </c>
      <c r="W37" s="9">
        <v>2</v>
      </c>
      <c r="X37" s="9">
        <v>2</v>
      </c>
      <c r="Y37" s="9">
        <v>2</v>
      </c>
      <c r="Z37" s="15">
        <v>2</v>
      </c>
      <c r="AA37" s="15">
        <v>2</v>
      </c>
      <c r="AB37" s="9" t="s">
        <v>6</v>
      </c>
      <c r="AC37" s="9" t="s">
        <v>110</v>
      </c>
      <c r="AD37" s="10" t="s">
        <v>5</v>
      </c>
      <c r="AE37" s="31">
        <v>1</v>
      </c>
      <c r="AF37" s="27" t="s">
        <v>204</v>
      </c>
      <c r="AG37" s="28">
        <v>43</v>
      </c>
      <c r="AH37" s="29" t="s">
        <v>206</v>
      </c>
      <c r="AI37" s="28">
        <v>4301</v>
      </c>
      <c r="AJ37" s="29" t="s">
        <v>10</v>
      </c>
      <c r="AK37" s="28">
        <v>4301035</v>
      </c>
      <c r="AL37" s="29" t="s">
        <v>218</v>
      </c>
      <c r="AM37" s="30">
        <v>430103500</v>
      </c>
      <c r="AN37" s="29" t="s">
        <v>219</v>
      </c>
      <c r="AO37" s="9">
        <v>2</v>
      </c>
      <c r="AP37" s="9">
        <v>0</v>
      </c>
      <c r="AQ37" s="2" t="s">
        <v>260</v>
      </c>
      <c r="AR37" s="11">
        <f>(AP37/AO37)*100</f>
        <v>0</v>
      </c>
      <c r="AS37" s="99"/>
      <c r="AT37" s="99"/>
      <c r="AU37" s="97"/>
      <c r="AV37" s="16" t="s">
        <v>325</v>
      </c>
    </row>
    <row r="38" spans="2:48" ht="70.5" customHeight="1" x14ac:dyDescent="0.25">
      <c r="B38" s="65" t="s">
        <v>18</v>
      </c>
      <c r="C38" s="95" t="s">
        <v>38</v>
      </c>
      <c r="D38" s="86" t="s">
        <v>39</v>
      </c>
      <c r="E38" s="86" t="s">
        <v>40</v>
      </c>
      <c r="F38" s="86" t="s">
        <v>41</v>
      </c>
      <c r="G38" s="86" t="s">
        <v>166</v>
      </c>
      <c r="H38" s="86" t="s">
        <v>193</v>
      </c>
      <c r="I38" s="151">
        <f>+(2/138)</f>
        <v>1.4492753623188406E-2</v>
      </c>
      <c r="J38" s="151">
        <f>+(14/138)</f>
        <v>0.10144927536231885</v>
      </c>
      <c r="K38" s="83" t="s">
        <v>286</v>
      </c>
      <c r="L38" s="66" t="s">
        <v>144</v>
      </c>
      <c r="M38" s="86">
        <v>60</v>
      </c>
      <c r="N38" s="86">
        <v>80</v>
      </c>
      <c r="O38" s="86" t="s">
        <v>50</v>
      </c>
      <c r="P38" s="86" t="s">
        <v>49</v>
      </c>
      <c r="Q38" s="86">
        <v>60</v>
      </c>
      <c r="R38" s="86">
        <f t="shared" ref="R38:AA38" si="20">(Q38+2)</f>
        <v>62</v>
      </c>
      <c r="S38" s="86">
        <f t="shared" si="20"/>
        <v>64</v>
      </c>
      <c r="T38" s="86">
        <f t="shared" si="20"/>
        <v>66</v>
      </c>
      <c r="U38" s="86">
        <f t="shared" si="20"/>
        <v>68</v>
      </c>
      <c r="V38" s="86">
        <f t="shared" si="20"/>
        <v>70</v>
      </c>
      <c r="W38" s="86">
        <f t="shared" si="20"/>
        <v>72</v>
      </c>
      <c r="X38" s="86">
        <f t="shared" si="20"/>
        <v>74</v>
      </c>
      <c r="Y38" s="86">
        <f t="shared" si="20"/>
        <v>76</v>
      </c>
      <c r="Z38" s="86">
        <f t="shared" si="20"/>
        <v>78</v>
      </c>
      <c r="AA38" s="86">
        <f t="shared" si="20"/>
        <v>80</v>
      </c>
      <c r="AB38" s="86" t="s">
        <v>6</v>
      </c>
      <c r="AC38" s="86" t="s">
        <v>111</v>
      </c>
      <c r="AD38" s="124" t="s">
        <v>5</v>
      </c>
      <c r="AE38" s="102">
        <v>1</v>
      </c>
      <c r="AF38" s="105" t="s">
        <v>204</v>
      </c>
      <c r="AG38" s="108">
        <v>43</v>
      </c>
      <c r="AH38" s="109" t="s">
        <v>206</v>
      </c>
      <c r="AI38" s="108">
        <v>4302</v>
      </c>
      <c r="AJ38" s="109" t="s">
        <v>11</v>
      </c>
      <c r="AK38" s="108">
        <v>4302002</v>
      </c>
      <c r="AL38" s="109" t="s">
        <v>220</v>
      </c>
      <c r="AM38" s="112">
        <v>430200200</v>
      </c>
      <c r="AN38" s="109" t="s">
        <v>221</v>
      </c>
      <c r="AO38" s="86">
        <v>62</v>
      </c>
      <c r="AP38" s="86">
        <v>104</v>
      </c>
      <c r="AQ38" s="73" t="s">
        <v>250</v>
      </c>
      <c r="AR38" s="87">
        <v>100</v>
      </c>
      <c r="AS38" s="70">
        <v>715613744</v>
      </c>
      <c r="AT38" s="70">
        <v>339393385</v>
      </c>
      <c r="AU38" s="94">
        <f>(AT38/AS38)*100</f>
        <v>47.426895842291145</v>
      </c>
      <c r="AV38" s="66" t="s">
        <v>324</v>
      </c>
    </row>
    <row r="39" spans="2:48" ht="58.5" customHeight="1" x14ac:dyDescent="0.25">
      <c r="B39" s="65"/>
      <c r="C39" s="95"/>
      <c r="D39" s="95"/>
      <c r="E39" s="95"/>
      <c r="F39" s="95"/>
      <c r="G39" s="95"/>
      <c r="H39" s="95"/>
      <c r="I39" s="152"/>
      <c r="J39" s="152"/>
      <c r="K39" s="84"/>
      <c r="L39" s="76"/>
      <c r="M39" s="95"/>
      <c r="N39" s="95"/>
      <c r="O39" s="95"/>
      <c r="P39" s="95"/>
      <c r="Q39" s="95"/>
      <c r="R39" s="95"/>
      <c r="S39" s="95"/>
      <c r="T39" s="95"/>
      <c r="U39" s="95"/>
      <c r="V39" s="95"/>
      <c r="W39" s="95"/>
      <c r="X39" s="95"/>
      <c r="Y39" s="95"/>
      <c r="Z39" s="95"/>
      <c r="AA39" s="95"/>
      <c r="AB39" s="74"/>
      <c r="AC39" s="95"/>
      <c r="AD39" s="126"/>
      <c r="AE39" s="103"/>
      <c r="AF39" s="106"/>
      <c r="AG39" s="74"/>
      <c r="AH39" s="110"/>
      <c r="AI39" s="74"/>
      <c r="AJ39" s="110"/>
      <c r="AK39" s="74"/>
      <c r="AL39" s="110"/>
      <c r="AM39" s="74"/>
      <c r="AN39" s="110"/>
      <c r="AO39" s="95"/>
      <c r="AP39" s="95"/>
      <c r="AQ39" s="74"/>
      <c r="AR39" s="74"/>
      <c r="AS39" s="70"/>
      <c r="AT39" s="70"/>
      <c r="AU39" s="96"/>
      <c r="AV39" s="76"/>
    </row>
    <row r="40" spans="2:48" ht="60" customHeight="1" x14ac:dyDescent="0.25">
      <c r="B40" s="65"/>
      <c r="C40" s="95"/>
      <c r="D40" s="95"/>
      <c r="E40" s="95"/>
      <c r="F40" s="95"/>
      <c r="G40" s="95"/>
      <c r="H40" s="95"/>
      <c r="I40" s="152"/>
      <c r="J40" s="152"/>
      <c r="K40" s="85"/>
      <c r="L40" s="67"/>
      <c r="M40" s="88"/>
      <c r="N40" s="88"/>
      <c r="O40" s="88"/>
      <c r="P40" s="88"/>
      <c r="Q40" s="88"/>
      <c r="R40" s="88"/>
      <c r="S40" s="88"/>
      <c r="T40" s="88"/>
      <c r="U40" s="88"/>
      <c r="V40" s="88"/>
      <c r="W40" s="88"/>
      <c r="X40" s="88"/>
      <c r="Y40" s="88"/>
      <c r="Z40" s="88"/>
      <c r="AA40" s="88"/>
      <c r="AB40" s="75"/>
      <c r="AC40" s="88"/>
      <c r="AD40" s="127"/>
      <c r="AE40" s="104"/>
      <c r="AF40" s="107"/>
      <c r="AG40" s="75"/>
      <c r="AH40" s="111"/>
      <c r="AI40" s="75"/>
      <c r="AJ40" s="111"/>
      <c r="AK40" s="75"/>
      <c r="AL40" s="111"/>
      <c r="AM40" s="75"/>
      <c r="AN40" s="111"/>
      <c r="AO40" s="88"/>
      <c r="AP40" s="88"/>
      <c r="AQ40" s="75"/>
      <c r="AR40" s="75"/>
      <c r="AS40" s="70"/>
      <c r="AT40" s="70"/>
      <c r="AU40" s="96"/>
      <c r="AV40" s="67"/>
    </row>
    <row r="41" spans="2:48" ht="149.25" customHeight="1" x14ac:dyDescent="0.25">
      <c r="B41" s="65"/>
      <c r="C41" s="95"/>
      <c r="D41" s="95"/>
      <c r="E41" s="95"/>
      <c r="F41" s="95"/>
      <c r="G41" s="95"/>
      <c r="H41" s="95"/>
      <c r="I41" s="152"/>
      <c r="J41" s="152"/>
      <c r="K41" s="14" t="s">
        <v>287</v>
      </c>
      <c r="L41" s="16" t="s">
        <v>143</v>
      </c>
      <c r="M41" s="9">
        <v>14</v>
      </c>
      <c r="N41" s="9">
        <v>24</v>
      </c>
      <c r="O41" s="9" t="s">
        <v>50</v>
      </c>
      <c r="P41" s="9" t="s">
        <v>49</v>
      </c>
      <c r="Q41" s="9">
        <v>14</v>
      </c>
      <c r="R41" s="9">
        <f>(Q41+1)</f>
        <v>15</v>
      </c>
      <c r="S41" s="9">
        <f t="shared" ref="S41:AA41" si="21">(R41+1)</f>
        <v>16</v>
      </c>
      <c r="T41" s="9">
        <f t="shared" si="21"/>
        <v>17</v>
      </c>
      <c r="U41" s="9">
        <f t="shared" si="21"/>
        <v>18</v>
      </c>
      <c r="V41" s="9">
        <f t="shared" si="21"/>
        <v>19</v>
      </c>
      <c r="W41" s="9">
        <f t="shared" si="21"/>
        <v>20</v>
      </c>
      <c r="X41" s="9">
        <f t="shared" si="21"/>
        <v>21</v>
      </c>
      <c r="Y41" s="9">
        <f t="shared" si="21"/>
        <v>22</v>
      </c>
      <c r="Z41" s="9">
        <f t="shared" si="21"/>
        <v>23</v>
      </c>
      <c r="AA41" s="9">
        <f t="shared" si="21"/>
        <v>24</v>
      </c>
      <c r="AB41" s="9" t="s">
        <v>6</v>
      </c>
      <c r="AC41" s="9" t="s">
        <v>111</v>
      </c>
      <c r="AD41" s="10" t="s">
        <v>5</v>
      </c>
      <c r="AE41" s="2">
        <v>1</v>
      </c>
      <c r="AF41" s="32" t="s">
        <v>204</v>
      </c>
      <c r="AG41" s="33">
        <v>43</v>
      </c>
      <c r="AH41" s="32" t="s">
        <v>206</v>
      </c>
      <c r="AI41" s="33">
        <v>4302</v>
      </c>
      <c r="AJ41" s="32" t="s">
        <v>11</v>
      </c>
      <c r="AK41" s="33">
        <v>4302002</v>
      </c>
      <c r="AL41" s="32" t="s">
        <v>220</v>
      </c>
      <c r="AM41" s="34">
        <v>430200200</v>
      </c>
      <c r="AN41" s="32" t="s">
        <v>221</v>
      </c>
      <c r="AO41" s="9">
        <v>15</v>
      </c>
      <c r="AP41" s="9">
        <v>13</v>
      </c>
      <c r="AQ41" s="2" t="s">
        <v>250</v>
      </c>
      <c r="AR41" s="11">
        <f t="shared" ref="AR41:AR55" si="22">(AP41/AO41)*100</f>
        <v>86.666666666666671</v>
      </c>
      <c r="AS41" s="70"/>
      <c r="AT41" s="70"/>
      <c r="AU41" s="96"/>
      <c r="AV41" s="45" t="s">
        <v>323</v>
      </c>
    </row>
    <row r="42" spans="2:48" ht="111.75" customHeight="1" x14ac:dyDescent="0.25">
      <c r="B42" s="65"/>
      <c r="C42" s="95"/>
      <c r="D42" s="95"/>
      <c r="E42" s="95"/>
      <c r="F42" s="95"/>
      <c r="G42" s="95"/>
      <c r="H42" s="95"/>
      <c r="I42" s="152"/>
      <c r="J42" s="152"/>
      <c r="K42" s="14" t="s">
        <v>288</v>
      </c>
      <c r="L42" s="16" t="s">
        <v>142</v>
      </c>
      <c r="M42" s="9">
        <v>18</v>
      </c>
      <c r="N42" s="9">
        <v>28</v>
      </c>
      <c r="O42" s="9" t="s">
        <v>50</v>
      </c>
      <c r="P42" s="9" t="s">
        <v>49</v>
      </c>
      <c r="Q42" s="9">
        <v>19</v>
      </c>
      <c r="R42" s="9">
        <v>25</v>
      </c>
      <c r="S42" s="9">
        <v>29</v>
      </c>
      <c r="T42" s="9">
        <v>29</v>
      </c>
      <c r="U42" s="9">
        <v>29</v>
      </c>
      <c r="V42" s="9">
        <v>29</v>
      </c>
      <c r="W42" s="9">
        <v>29</v>
      </c>
      <c r="X42" s="9">
        <v>29</v>
      </c>
      <c r="Y42" s="9">
        <v>29</v>
      </c>
      <c r="Z42" s="9">
        <v>29</v>
      </c>
      <c r="AA42" s="9">
        <v>29</v>
      </c>
      <c r="AB42" s="9" t="s">
        <v>6</v>
      </c>
      <c r="AC42" s="9" t="s">
        <v>111</v>
      </c>
      <c r="AD42" s="10" t="s">
        <v>5</v>
      </c>
      <c r="AE42" s="31">
        <v>1</v>
      </c>
      <c r="AF42" s="27" t="s">
        <v>204</v>
      </c>
      <c r="AG42" s="28" t="s">
        <v>205</v>
      </c>
      <c r="AH42" s="29" t="s">
        <v>206</v>
      </c>
      <c r="AI42" s="28" t="s">
        <v>212</v>
      </c>
      <c r="AJ42" s="29" t="s">
        <v>11</v>
      </c>
      <c r="AK42" s="35" t="s">
        <v>222</v>
      </c>
      <c r="AL42" s="29" t="s">
        <v>223</v>
      </c>
      <c r="AM42" s="36">
        <v>430200100</v>
      </c>
      <c r="AN42" s="37" t="s">
        <v>224</v>
      </c>
      <c r="AO42" s="9">
        <v>25</v>
      </c>
      <c r="AP42" s="9">
        <v>0</v>
      </c>
      <c r="AQ42" s="2" t="s">
        <v>260</v>
      </c>
      <c r="AR42" s="11">
        <f t="shared" si="22"/>
        <v>0</v>
      </c>
      <c r="AS42" s="70">
        <v>0</v>
      </c>
      <c r="AT42" s="70">
        <v>0</v>
      </c>
      <c r="AU42" s="100" t="e">
        <f>(AT42/AS42)*100</f>
        <v>#DIV/0!</v>
      </c>
      <c r="AV42" s="45" t="s">
        <v>322</v>
      </c>
    </row>
    <row r="43" spans="2:48" ht="146.25" customHeight="1" x14ac:dyDescent="0.25">
      <c r="B43" s="65"/>
      <c r="C43" s="95"/>
      <c r="D43" s="95"/>
      <c r="E43" s="95"/>
      <c r="F43" s="95"/>
      <c r="G43" s="95"/>
      <c r="H43" s="95"/>
      <c r="I43" s="152"/>
      <c r="J43" s="152"/>
      <c r="K43" s="12" t="s">
        <v>289</v>
      </c>
      <c r="L43" s="44" t="s">
        <v>145</v>
      </c>
      <c r="M43" s="9">
        <v>1</v>
      </c>
      <c r="N43" s="9">
        <v>11</v>
      </c>
      <c r="O43" s="9" t="s">
        <v>50</v>
      </c>
      <c r="P43" s="9" t="s">
        <v>49</v>
      </c>
      <c r="Q43" s="9">
        <v>1</v>
      </c>
      <c r="R43" s="9">
        <f>(Q43+1)</f>
        <v>2</v>
      </c>
      <c r="S43" s="9">
        <f t="shared" ref="S43:Z43" si="23">(R43+1)</f>
        <v>3</v>
      </c>
      <c r="T43" s="9">
        <f t="shared" si="23"/>
        <v>4</v>
      </c>
      <c r="U43" s="9">
        <f t="shared" si="23"/>
        <v>5</v>
      </c>
      <c r="V43" s="9">
        <f t="shared" si="23"/>
        <v>6</v>
      </c>
      <c r="W43" s="9">
        <f t="shared" si="23"/>
        <v>7</v>
      </c>
      <c r="X43" s="9">
        <f t="shared" si="23"/>
        <v>8</v>
      </c>
      <c r="Y43" s="9">
        <f t="shared" si="23"/>
        <v>9</v>
      </c>
      <c r="Z43" s="9">
        <f t="shared" si="23"/>
        <v>10</v>
      </c>
      <c r="AA43" s="9">
        <f>(Z43+1)</f>
        <v>11</v>
      </c>
      <c r="AB43" s="9" t="s">
        <v>6</v>
      </c>
      <c r="AC43" s="9" t="s">
        <v>111</v>
      </c>
      <c r="AD43" s="10" t="s">
        <v>5</v>
      </c>
      <c r="AE43" s="31">
        <v>1</v>
      </c>
      <c r="AF43" s="27" t="s">
        <v>204</v>
      </c>
      <c r="AG43" s="28" t="s">
        <v>205</v>
      </c>
      <c r="AH43" s="29" t="s">
        <v>206</v>
      </c>
      <c r="AI43" s="28" t="s">
        <v>212</v>
      </c>
      <c r="AJ43" s="29" t="s">
        <v>11</v>
      </c>
      <c r="AK43" s="35" t="s">
        <v>222</v>
      </c>
      <c r="AL43" s="29" t="s">
        <v>223</v>
      </c>
      <c r="AM43" s="36">
        <v>430200100</v>
      </c>
      <c r="AN43" s="37" t="s">
        <v>224</v>
      </c>
      <c r="AO43" s="9">
        <v>2</v>
      </c>
      <c r="AP43" s="9">
        <v>3</v>
      </c>
      <c r="AQ43" s="2" t="s">
        <v>250</v>
      </c>
      <c r="AR43" s="50">
        <f t="shared" si="22"/>
        <v>150</v>
      </c>
      <c r="AS43" s="70"/>
      <c r="AT43" s="70"/>
      <c r="AU43" s="100"/>
      <c r="AV43" s="45" t="s">
        <v>321</v>
      </c>
    </row>
    <row r="44" spans="2:48" ht="163.5" customHeight="1" x14ac:dyDescent="0.25">
      <c r="B44" s="65"/>
      <c r="C44" s="95"/>
      <c r="D44" s="95"/>
      <c r="E44" s="95"/>
      <c r="F44" s="95"/>
      <c r="G44" s="95"/>
      <c r="H44" s="95"/>
      <c r="I44" s="152"/>
      <c r="J44" s="152"/>
      <c r="K44" s="14" t="s">
        <v>290</v>
      </c>
      <c r="L44" s="16" t="s">
        <v>146</v>
      </c>
      <c r="M44" s="9">
        <v>36</v>
      </c>
      <c r="N44" s="9">
        <v>40</v>
      </c>
      <c r="O44" s="9" t="s">
        <v>50</v>
      </c>
      <c r="P44" s="9" t="s">
        <v>49</v>
      </c>
      <c r="Q44" s="9">
        <v>36</v>
      </c>
      <c r="R44" s="9">
        <v>40</v>
      </c>
      <c r="S44" s="9">
        <v>40</v>
      </c>
      <c r="T44" s="9">
        <v>40</v>
      </c>
      <c r="U44" s="9">
        <v>40</v>
      </c>
      <c r="V44" s="9">
        <v>40</v>
      </c>
      <c r="W44" s="9">
        <v>40</v>
      </c>
      <c r="X44" s="9">
        <v>40</v>
      </c>
      <c r="Y44" s="9">
        <v>40</v>
      </c>
      <c r="Z44" s="9">
        <v>40</v>
      </c>
      <c r="AA44" s="9">
        <v>40</v>
      </c>
      <c r="AB44" s="9" t="s">
        <v>6</v>
      </c>
      <c r="AC44" s="9" t="s">
        <v>111</v>
      </c>
      <c r="AD44" s="10" t="s">
        <v>5</v>
      </c>
      <c r="AE44" s="31">
        <v>1</v>
      </c>
      <c r="AF44" s="27" t="s">
        <v>204</v>
      </c>
      <c r="AG44" s="28" t="s">
        <v>205</v>
      </c>
      <c r="AH44" s="29" t="s">
        <v>206</v>
      </c>
      <c r="AI44" s="28" t="s">
        <v>212</v>
      </c>
      <c r="AJ44" s="29" t="s">
        <v>11</v>
      </c>
      <c r="AK44" s="28" t="s">
        <v>225</v>
      </c>
      <c r="AL44" s="29" t="s">
        <v>226</v>
      </c>
      <c r="AM44" s="30">
        <v>430207500</v>
      </c>
      <c r="AN44" s="29" t="s">
        <v>227</v>
      </c>
      <c r="AO44" s="9">
        <v>40</v>
      </c>
      <c r="AP44" s="9">
        <v>28</v>
      </c>
      <c r="AQ44" s="2" t="s">
        <v>249</v>
      </c>
      <c r="AR44" s="11">
        <f t="shared" si="22"/>
        <v>70</v>
      </c>
      <c r="AS44" s="60">
        <v>3630639388</v>
      </c>
      <c r="AT44" s="60">
        <v>352891219</v>
      </c>
      <c r="AU44" s="56">
        <f>(AT44/AS44)*100</f>
        <v>9.7198091379269762</v>
      </c>
      <c r="AV44" s="16" t="s">
        <v>320</v>
      </c>
    </row>
    <row r="45" spans="2:48" s="3" customFormat="1" ht="126" customHeight="1" x14ac:dyDescent="0.25">
      <c r="B45" s="65"/>
      <c r="C45" s="95"/>
      <c r="D45" s="95"/>
      <c r="E45" s="95"/>
      <c r="F45" s="95"/>
      <c r="G45" s="95"/>
      <c r="H45" s="95"/>
      <c r="I45" s="152"/>
      <c r="J45" s="152"/>
      <c r="K45" s="12" t="s">
        <v>291</v>
      </c>
      <c r="L45" s="16" t="s">
        <v>147</v>
      </c>
      <c r="M45" s="9">
        <v>2</v>
      </c>
      <c r="N45" s="9">
        <v>6</v>
      </c>
      <c r="O45" s="9" t="s">
        <v>56</v>
      </c>
      <c r="P45" s="9" t="s">
        <v>49</v>
      </c>
      <c r="Q45" s="9">
        <v>2</v>
      </c>
      <c r="R45" s="9">
        <v>6</v>
      </c>
      <c r="S45" s="9">
        <v>6</v>
      </c>
      <c r="T45" s="9">
        <v>6</v>
      </c>
      <c r="U45" s="9">
        <v>6</v>
      </c>
      <c r="V45" s="9">
        <v>6</v>
      </c>
      <c r="W45" s="9">
        <v>6</v>
      </c>
      <c r="X45" s="9">
        <v>6</v>
      </c>
      <c r="Y45" s="9">
        <v>6</v>
      </c>
      <c r="Z45" s="9">
        <v>6</v>
      </c>
      <c r="AA45" s="9">
        <v>6</v>
      </c>
      <c r="AB45" s="9" t="s">
        <v>101</v>
      </c>
      <c r="AC45" s="9" t="s">
        <v>100</v>
      </c>
      <c r="AD45" s="10" t="s">
        <v>5</v>
      </c>
      <c r="AE45" s="31">
        <v>1</v>
      </c>
      <c r="AF45" s="27" t="s">
        <v>204</v>
      </c>
      <c r="AG45" s="28" t="s">
        <v>205</v>
      </c>
      <c r="AH45" s="29" t="s">
        <v>206</v>
      </c>
      <c r="AI45" s="28" t="s">
        <v>212</v>
      </c>
      <c r="AJ45" s="29" t="s">
        <v>11</v>
      </c>
      <c r="AK45" s="35" t="s">
        <v>222</v>
      </c>
      <c r="AL45" s="29" t="s">
        <v>223</v>
      </c>
      <c r="AM45" s="36">
        <v>430200100</v>
      </c>
      <c r="AN45" s="37" t="s">
        <v>224</v>
      </c>
      <c r="AO45" s="9">
        <v>6</v>
      </c>
      <c r="AP45" s="9">
        <v>0</v>
      </c>
      <c r="AQ45" s="2" t="s">
        <v>260</v>
      </c>
      <c r="AR45" s="11">
        <f t="shared" si="22"/>
        <v>0</v>
      </c>
      <c r="AS45" s="60">
        <v>0</v>
      </c>
      <c r="AT45" s="60">
        <v>0</v>
      </c>
      <c r="AU45" s="55" t="e">
        <f>(AT45/AS45)*100</f>
        <v>#DIV/0!</v>
      </c>
      <c r="AV45" s="16" t="s">
        <v>319</v>
      </c>
    </row>
    <row r="46" spans="2:48" s="3" customFormat="1" ht="135.75" customHeight="1" x14ac:dyDescent="0.25">
      <c r="B46" s="65"/>
      <c r="C46" s="95"/>
      <c r="D46" s="64" t="s">
        <v>19</v>
      </c>
      <c r="E46" s="64" t="s">
        <v>29</v>
      </c>
      <c r="F46" s="64" t="s">
        <v>42</v>
      </c>
      <c r="G46" s="95"/>
      <c r="H46" s="95"/>
      <c r="I46" s="152"/>
      <c r="J46" s="152"/>
      <c r="K46" s="14" t="s">
        <v>167</v>
      </c>
      <c r="L46" s="16" t="s">
        <v>168</v>
      </c>
      <c r="M46" s="9">
        <v>12</v>
      </c>
      <c r="N46" s="9">
        <v>15</v>
      </c>
      <c r="O46" s="9" t="s">
        <v>52</v>
      </c>
      <c r="P46" s="9" t="s">
        <v>49</v>
      </c>
      <c r="Q46" s="9">
        <v>15</v>
      </c>
      <c r="R46" s="9">
        <v>15</v>
      </c>
      <c r="S46" s="9">
        <v>15</v>
      </c>
      <c r="T46" s="9">
        <v>15</v>
      </c>
      <c r="U46" s="9">
        <v>15</v>
      </c>
      <c r="V46" s="9">
        <v>15</v>
      </c>
      <c r="W46" s="9">
        <v>15</v>
      </c>
      <c r="X46" s="9">
        <v>15</v>
      </c>
      <c r="Y46" s="9">
        <v>15</v>
      </c>
      <c r="Z46" s="9">
        <v>15</v>
      </c>
      <c r="AA46" s="9">
        <v>15</v>
      </c>
      <c r="AB46" s="9" t="s">
        <v>102</v>
      </c>
      <c r="AC46" s="9" t="s">
        <v>112</v>
      </c>
      <c r="AD46" s="10" t="s">
        <v>5</v>
      </c>
      <c r="AE46" s="31">
        <v>1</v>
      </c>
      <c r="AF46" s="27" t="s">
        <v>204</v>
      </c>
      <c r="AG46" s="28" t="s">
        <v>205</v>
      </c>
      <c r="AH46" s="29" t="s">
        <v>206</v>
      </c>
      <c r="AI46" s="28" t="s">
        <v>212</v>
      </c>
      <c r="AJ46" s="29" t="s">
        <v>11</v>
      </c>
      <c r="AK46" s="28" t="s">
        <v>225</v>
      </c>
      <c r="AL46" s="29" t="s">
        <v>226</v>
      </c>
      <c r="AM46" s="30">
        <v>430207500</v>
      </c>
      <c r="AN46" s="29" t="s">
        <v>227</v>
      </c>
      <c r="AO46" s="9">
        <v>15</v>
      </c>
      <c r="AP46" s="9">
        <v>13</v>
      </c>
      <c r="AQ46" s="9" t="s">
        <v>250</v>
      </c>
      <c r="AR46" s="11">
        <f t="shared" si="22"/>
        <v>86.666666666666671</v>
      </c>
      <c r="AS46" s="91">
        <v>3630639388</v>
      </c>
      <c r="AT46" s="91">
        <v>352891219</v>
      </c>
      <c r="AU46" s="97">
        <f>(AT46/AS46)*100</f>
        <v>9.7198091379269762</v>
      </c>
      <c r="AV46" s="16" t="s">
        <v>318</v>
      </c>
    </row>
    <row r="47" spans="2:48" s="3" customFormat="1" ht="120" customHeight="1" x14ac:dyDescent="0.25">
      <c r="B47" s="65"/>
      <c r="C47" s="95"/>
      <c r="D47" s="64"/>
      <c r="E47" s="64"/>
      <c r="F47" s="86"/>
      <c r="G47" s="95"/>
      <c r="H47" s="95"/>
      <c r="I47" s="152"/>
      <c r="J47" s="152"/>
      <c r="K47" s="14" t="s">
        <v>292</v>
      </c>
      <c r="L47" s="16" t="s">
        <v>169</v>
      </c>
      <c r="M47" s="9">
        <v>0</v>
      </c>
      <c r="N47" s="9">
        <v>10</v>
      </c>
      <c r="O47" s="9" t="s">
        <v>50</v>
      </c>
      <c r="P47" s="9" t="s">
        <v>49</v>
      </c>
      <c r="Q47" s="9">
        <v>1</v>
      </c>
      <c r="R47" s="9">
        <v>2</v>
      </c>
      <c r="S47" s="9">
        <v>3</v>
      </c>
      <c r="T47" s="9">
        <v>4</v>
      </c>
      <c r="U47" s="9">
        <v>5</v>
      </c>
      <c r="V47" s="9">
        <v>6</v>
      </c>
      <c r="W47" s="9">
        <v>7</v>
      </c>
      <c r="X47" s="9">
        <v>8</v>
      </c>
      <c r="Y47" s="9">
        <v>9</v>
      </c>
      <c r="Z47" s="9">
        <v>10</v>
      </c>
      <c r="AA47" s="9">
        <v>10</v>
      </c>
      <c r="AB47" s="9" t="s">
        <v>102</v>
      </c>
      <c r="AC47" s="9" t="s">
        <v>112</v>
      </c>
      <c r="AD47" s="10" t="s">
        <v>5</v>
      </c>
      <c r="AE47" s="31">
        <v>1</v>
      </c>
      <c r="AF47" s="27" t="s">
        <v>204</v>
      </c>
      <c r="AG47" s="28" t="s">
        <v>205</v>
      </c>
      <c r="AH47" s="29" t="s">
        <v>206</v>
      </c>
      <c r="AI47" s="28" t="s">
        <v>212</v>
      </c>
      <c r="AJ47" s="29" t="s">
        <v>11</v>
      </c>
      <c r="AK47" s="28" t="s">
        <v>225</v>
      </c>
      <c r="AL47" s="29" t="s">
        <v>226</v>
      </c>
      <c r="AM47" s="30">
        <v>430207500</v>
      </c>
      <c r="AN47" s="29" t="s">
        <v>227</v>
      </c>
      <c r="AO47" s="9">
        <v>2</v>
      </c>
      <c r="AP47" s="9">
        <v>0</v>
      </c>
      <c r="AQ47" s="2" t="s">
        <v>260</v>
      </c>
      <c r="AR47" s="11">
        <f t="shared" si="22"/>
        <v>0</v>
      </c>
      <c r="AS47" s="99"/>
      <c r="AT47" s="99"/>
      <c r="AU47" s="97"/>
      <c r="AV47" s="16" t="s">
        <v>317</v>
      </c>
    </row>
    <row r="48" spans="2:48" ht="159.75" customHeight="1" x14ac:dyDescent="0.25">
      <c r="B48" s="65"/>
      <c r="C48" s="95"/>
      <c r="D48" s="64"/>
      <c r="E48" s="64"/>
      <c r="F48" s="86"/>
      <c r="G48" s="95"/>
      <c r="H48" s="95"/>
      <c r="I48" s="152"/>
      <c r="J48" s="152"/>
      <c r="K48" s="14" t="s">
        <v>293</v>
      </c>
      <c r="L48" s="16" t="s">
        <v>148</v>
      </c>
      <c r="M48" s="9">
        <v>1</v>
      </c>
      <c r="N48" s="9">
        <v>3</v>
      </c>
      <c r="O48" s="9" t="s">
        <v>52</v>
      </c>
      <c r="P48" s="9" t="s">
        <v>49</v>
      </c>
      <c r="Q48" s="9">
        <v>3</v>
      </c>
      <c r="R48" s="9">
        <v>3</v>
      </c>
      <c r="S48" s="9">
        <v>3</v>
      </c>
      <c r="T48" s="9">
        <v>3</v>
      </c>
      <c r="U48" s="9">
        <v>3</v>
      </c>
      <c r="V48" s="9">
        <v>3</v>
      </c>
      <c r="W48" s="9">
        <v>3</v>
      </c>
      <c r="X48" s="9">
        <v>3</v>
      </c>
      <c r="Y48" s="9">
        <v>3</v>
      </c>
      <c r="Z48" s="15">
        <v>3</v>
      </c>
      <c r="AA48" s="15">
        <v>3</v>
      </c>
      <c r="AB48" s="9" t="s">
        <v>102</v>
      </c>
      <c r="AC48" s="9" t="s">
        <v>112</v>
      </c>
      <c r="AD48" s="10" t="s">
        <v>5</v>
      </c>
      <c r="AE48" s="31">
        <v>1</v>
      </c>
      <c r="AF48" s="27" t="s">
        <v>204</v>
      </c>
      <c r="AG48" s="28" t="s">
        <v>205</v>
      </c>
      <c r="AH48" s="29" t="s">
        <v>206</v>
      </c>
      <c r="AI48" s="28" t="s">
        <v>212</v>
      </c>
      <c r="AJ48" s="29" t="s">
        <v>11</v>
      </c>
      <c r="AK48" s="35" t="s">
        <v>222</v>
      </c>
      <c r="AL48" s="29" t="s">
        <v>223</v>
      </c>
      <c r="AM48" s="36">
        <v>430200100</v>
      </c>
      <c r="AN48" s="37" t="s">
        <v>224</v>
      </c>
      <c r="AO48" s="9">
        <v>3</v>
      </c>
      <c r="AP48" s="9">
        <v>0</v>
      </c>
      <c r="AQ48" s="2" t="s">
        <v>260</v>
      </c>
      <c r="AR48" s="11">
        <f t="shared" si="22"/>
        <v>0</v>
      </c>
      <c r="AS48" s="61">
        <v>0</v>
      </c>
      <c r="AT48" s="61">
        <v>0</v>
      </c>
      <c r="AU48" s="59" t="e">
        <f>(AT48/AS48)*100</f>
        <v>#DIV/0!</v>
      </c>
      <c r="AV48" s="16" t="s">
        <v>316</v>
      </c>
    </row>
    <row r="49" spans="1:211" ht="97.5" customHeight="1" x14ac:dyDescent="0.25">
      <c r="B49" s="65"/>
      <c r="C49" s="95"/>
      <c r="D49" s="64"/>
      <c r="E49" s="64"/>
      <c r="F49" s="86"/>
      <c r="G49" s="95"/>
      <c r="H49" s="95"/>
      <c r="I49" s="152"/>
      <c r="J49" s="152"/>
      <c r="K49" s="17" t="s">
        <v>294</v>
      </c>
      <c r="L49" s="46" t="s">
        <v>149</v>
      </c>
      <c r="M49" s="9">
        <v>0</v>
      </c>
      <c r="N49" s="9">
        <v>1</v>
      </c>
      <c r="O49" s="9" t="s">
        <v>52</v>
      </c>
      <c r="P49" s="9" t="s">
        <v>49</v>
      </c>
      <c r="Q49" s="9">
        <v>1</v>
      </c>
      <c r="R49" s="9">
        <v>1</v>
      </c>
      <c r="S49" s="9">
        <v>1</v>
      </c>
      <c r="T49" s="9">
        <v>1</v>
      </c>
      <c r="U49" s="9">
        <v>1</v>
      </c>
      <c r="V49" s="9">
        <v>1</v>
      </c>
      <c r="W49" s="9">
        <v>1</v>
      </c>
      <c r="X49" s="9">
        <v>1</v>
      </c>
      <c r="Y49" s="9">
        <v>1</v>
      </c>
      <c r="Z49" s="15">
        <v>1</v>
      </c>
      <c r="AA49" s="15">
        <v>1</v>
      </c>
      <c r="AB49" s="9" t="s">
        <v>102</v>
      </c>
      <c r="AC49" s="9" t="s">
        <v>112</v>
      </c>
      <c r="AD49" s="10" t="s">
        <v>5</v>
      </c>
      <c r="AE49" s="31">
        <v>1</v>
      </c>
      <c r="AF49" s="27" t="s">
        <v>204</v>
      </c>
      <c r="AG49" s="28" t="s">
        <v>205</v>
      </c>
      <c r="AH49" s="29" t="s">
        <v>206</v>
      </c>
      <c r="AI49" s="28" t="s">
        <v>212</v>
      </c>
      <c r="AJ49" s="29" t="s">
        <v>11</v>
      </c>
      <c r="AK49" s="28" t="s">
        <v>225</v>
      </c>
      <c r="AL49" s="29" t="s">
        <v>226</v>
      </c>
      <c r="AM49" s="30">
        <v>430207500</v>
      </c>
      <c r="AN49" s="29" t="s">
        <v>227</v>
      </c>
      <c r="AO49" s="9">
        <v>1</v>
      </c>
      <c r="AP49" s="9">
        <v>0</v>
      </c>
      <c r="AQ49" s="2" t="s">
        <v>260</v>
      </c>
      <c r="AR49" s="11">
        <f t="shared" si="22"/>
        <v>0</v>
      </c>
      <c r="AS49" s="91">
        <v>3630639388</v>
      </c>
      <c r="AT49" s="91">
        <v>352891219</v>
      </c>
      <c r="AU49" s="97">
        <f>(AT49/AS49)*100</f>
        <v>9.7198091379269762</v>
      </c>
      <c r="AV49" s="16" t="s">
        <v>315</v>
      </c>
    </row>
    <row r="50" spans="1:211" ht="114.75" customHeight="1" x14ac:dyDescent="0.25">
      <c r="B50" s="65"/>
      <c r="C50" s="95"/>
      <c r="D50" s="64"/>
      <c r="E50" s="64"/>
      <c r="F50" s="86"/>
      <c r="G50" s="95"/>
      <c r="H50" s="95"/>
      <c r="I50" s="152"/>
      <c r="J50" s="152"/>
      <c r="K50" s="14" t="s">
        <v>295</v>
      </c>
      <c r="L50" s="16" t="s">
        <v>66</v>
      </c>
      <c r="M50" s="9">
        <v>0</v>
      </c>
      <c r="N50" s="9">
        <v>12</v>
      </c>
      <c r="O50" s="9" t="s">
        <v>52</v>
      </c>
      <c r="P50" s="9" t="s">
        <v>49</v>
      </c>
      <c r="Q50" s="9">
        <v>12</v>
      </c>
      <c r="R50" s="9">
        <v>12</v>
      </c>
      <c r="S50" s="9">
        <v>12</v>
      </c>
      <c r="T50" s="9">
        <v>12</v>
      </c>
      <c r="U50" s="9">
        <v>12</v>
      </c>
      <c r="V50" s="9">
        <v>12</v>
      </c>
      <c r="W50" s="9">
        <v>12</v>
      </c>
      <c r="X50" s="9">
        <v>12</v>
      </c>
      <c r="Y50" s="9">
        <v>12</v>
      </c>
      <c r="Z50" s="15">
        <v>12</v>
      </c>
      <c r="AA50" s="15">
        <v>12</v>
      </c>
      <c r="AB50" s="9" t="s">
        <v>102</v>
      </c>
      <c r="AC50" s="9" t="s">
        <v>112</v>
      </c>
      <c r="AD50" s="10" t="s">
        <v>5</v>
      </c>
      <c r="AE50" s="31">
        <v>1</v>
      </c>
      <c r="AF50" s="27" t="s">
        <v>204</v>
      </c>
      <c r="AG50" s="28" t="s">
        <v>205</v>
      </c>
      <c r="AH50" s="29" t="s">
        <v>206</v>
      </c>
      <c r="AI50" s="28" t="s">
        <v>212</v>
      </c>
      <c r="AJ50" s="29" t="s">
        <v>11</v>
      </c>
      <c r="AK50" s="28" t="s">
        <v>225</v>
      </c>
      <c r="AL50" s="29" t="s">
        <v>226</v>
      </c>
      <c r="AM50" s="30">
        <v>430207500</v>
      </c>
      <c r="AN50" s="29" t="s">
        <v>227</v>
      </c>
      <c r="AO50" s="9">
        <v>12</v>
      </c>
      <c r="AP50" s="9">
        <v>0</v>
      </c>
      <c r="AQ50" s="2" t="s">
        <v>260</v>
      </c>
      <c r="AR50" s="11">
        <f t="shared" si="22"/>
        <v>0</v>
      </c>
      <c r="AS50" s="98"/>
      <c r="AT50" s="98"/>
      <c r="AU50" s="97"/>
      <c r="AV50" s="16" t="s">
        <v>314</v>
      </c>
    </row>
    <row r="51" spans="1:211" ht="120.75" customHeight="1" x14ac:dyDescent="0.25">
      <c r="B51" s="65"/>
      <c r="C51" s="95"/>
      <c r="D51" s="64"/>
      <c r="E51" s="64"/>
      <c r="F51" s="86"/>
      <c r="G51" s="88"/>
      <c r="H51" s="88"/>
      <c r="I51" s="153"/>
      <c r="J51" s="153"/>
      <c r="K51" s="14" t="s">
        <v>194</v>
      </c>
      <c r="L51" s="16" t="s">
        <v>150</v>
      </c>
      <c r="M51" s="9">
        <v>0</v>
      </c>
      <c r="N51" s="9">
        <v>1</v>
      </c>
      <c r="O51" s="9" t="s">
        <v>52</v>
      </c>
      <c r="P51" s="9" t="s">
        <v>49</v>
      </c>
      <c r="Q51" s="9">
        <v>1</v>
      </c>
      <c r="R51" s="9">
        <v>1</v>
      </c>
      <c r="S51" s="9">
        <v>1</v>
      </c>
      <c r="T51" s="9">
        <v>1</v>
      </c>
      <c r="U51" s="9">
        <v>1</v>
      </c>
      <c r="V51" s="9">
        <v>1</v>
      </c>
      <c r="W51" s="9">
        <v>1</v>
      </c>
      <c r="X51" s="9">
        <v>1</v>
      </c>
      <c r="Y51" s="9">
        <v>1</v>
      </c>
      <c r="Z51" s="15">
        <v>1</v>
      </c>
      <c r="AA51" s="15">
        <v>1</v>
      </c>
      <c r="AB51" s="9" t="s">
        <v>113</v>
      </c>
      <c r="AC51" s="9" t="s">
        <v>112</v>
      </c>
      <c r="AD51" s="10" t="s">
        <v>5</v>
      </c>
      <c r="AE51" s="31">
        <v>1</v>
      </c>
      <c r="AF51" s="27" t="s">
        <v>204</v>
      </c>
      <c r="AG51" s="28" t="s">
        <v>205</v>
      </c>
      <c r="AH51" s="29" t="s">
        <v>206</v>
      </c>
      <c r="AI51" s="28" t="s">
        <v>212</v>
      </c>
      <c r="AJ51" s="29" t="s">
        <v>11</v>
      </c>
      <c r="AK51" s="28" t="s">
        <v>225</v>
      </c>
      <c r="AL51" s="29" t="s">
        <v>226</v>
      </c>
      <c r="AM51" s="30">
        <v>430207500</v>
      </c>
      <c r="AN51" s="29" t="s">
        <v>227</v>
      </c>
      <c r="AO51" s="9">
        <v>1</v>
      </c>
      <c r="AP51" s="9">
        <v>0</v>
      </c>
      <c r="AQ51" s="2" t="s">
        <v>260</v>
      </c>
      <c r="AR51" s="11">
        <f t="shared" si="22"/>
        <v>0</v>
      </c>
      <c r="AS51" s="99"/>
      <c r="AT51" s="99"/>
      <c r="AU51" s="97"/>
      <c r="AV51" s="16" t="s">
        <v>313</v>
      </c>
    </row>
    <row r="52" spans="1:211" s="3" customFormat="1" ht="122.25" customHeight="1" x14ac:dyDescent="0.25">
      <c r="A52" s="3" t="s">
        <v>77</v>
      </c>
      <c r="B52" s="128" t="s">
        <v>44</v>
      </c>
      <c r="C52" s="86" t="s">
        <v>45</v>
      </c>
      <c r="D52" s="64" t="s">
        <v>43</v>
      </c>
      <c r="E52" s="64" t="s">
        <v>30</v>
      </c>
      <c r="F52" s="64" t="s">
        <v>151</v>
      </c>
      <c r="G52" s="86" t="s">
        <v>155</v>
      </c>
      <c r="H52" s="130" t="s">
        <v>152</v>
      </c>
      <c r="I52" s="132">
        <v>0</v>
      </c>
      <c r="J52" s="132">
        <f>+(2/190)</f>
        <v>1.0526315789473684E-2</v>
      </c>
      <c r="K52" s="14" t="s">
        <v>296</v>
      </c>
      <c r="L52" s="16" t="s">
        <v>153</v>
      </c>
      <c r="M52" s="9">
        <v>0</v>
      </c>
      <c r="N52" s="9">
        <v>1</v>
      </c>
      <c r="O52" s="9" t="s">
        <v>52</v>
      </c>
      <c r="P52" s="9" t="s">
        <v>49</v>
      </c>
      <c r="Q52" s="9">
        <v>1</v>
      </c>
      <c r="R52" s="9">
        <v>1</v>
      </c>
      <c r="S52" s="9">
        <v>1</v>
      </c>
      <c r="T52" s="9">
        <v>1</v>
      </c>
      <c r="U52" s="9">
        <v>1</v>
      </c>
      <c r="V52" s="9">
        <v>1</v>
      </c>
      <c r="W52" s="9">
        <v>1</v>
      </c>
      <c r="X52" s="9">
        <v>1</v>
      </c>
      <c r="Y52" s="9">
        <v>1</v>
      </c>
      <c r="Z52" s="15">
        <v>1</v>
      </c>
      <c r="AA52" s="15">
        <v>1</v>
      </c>
      <c r="AB52" s="9" t="s">
        <v>102</v>
      </c>
      <c r="AC52" s="9" t="s">
        <v>114</v>
      </c>
      <c r="AD52" s="10" t="s">
        <v>5</v>
      </c>
      <c r="AE52" s="31">
        <v>1</v>
      </c>
      <c r="AF52" s="27" t="s">
        <v>204</v>
      </c>
      <c r="AG52" s="28">
        <v>43</v>
      </c>
      <c r="AH52" s="29" t="s">
        <v>206</v>
      </c>
      <c r="AI52" s="28">
        <v>4301</v>
      </c>
      <c r="AJ52" s="29" t="s">
        <v>10</v>
      </c>
      <c r="AK52" s="28">
        <v>4301035</v>
      </c>
      <c r="AL52" s="29" t="s">
        <v>218</v>
      </c>
      <c r="AM52" s="30">
        <v>430103500</v>
      </c>
      <c r="AN52" s="29" t="s">
        <v>219</v>
      </c>
      <c r="AO52" s="9">
        <v>1</v>
      </c>
      <c r="AP52" s="9">
        <v>0</v>
      </c>
      <c r="AQ52" s="2" t="s">
        <v>260</v>
      </c>
      <c r="AR52" s="11">
        <f t="shared" si="22"/>
        <v>0</v>
      </c>
      <c r="AS52" s="70">
        <v>25000000</v>
      </c>
      <c r="AT52" s="70">
        <v>933340</v>
      </c>
      <c r="AU52" s="94">
        <f>(AT52/AS52)*100</f>
        <v>3.7333600000000002</v>
      </c>
      <c r="AV52" s="16" t="s">
        <v>312</v>
      </c>
    </row>
    <row r="53" spans="1:211" s="3" customFormat="1" ht="132.75" customHeight="1" x14ac:dyDescent="0.25">
      <c r="B53" s="129"/>
      <c r="C53" s="95"/>
      <c r="D53" s="64"/>
      <c r="E53" s="64"/>
      <c r="F53" s="64"/>
      <c r="G53" s="95"/>
      <c r="H53" s="131"/>
      <c r="I53" s="133"/>
      <c r="J53" s="133"/>
      <c r="K53" s="14" t="s">
        <v>297</v>
      </c>
      <c r="L53" s="16" t="s">
        <v>154</v>
      </c>
      <c r="M53" s="9">
        <v>0</v>
      </c>
      <c r="N53" s="9">
        <v>1</v>
      </c>
      <c r="O53" s="9" t="s">
        <v>52</v>
      </c>
      <c r="P53" s="9" t="s">
        <v>49</v>
      </c>
      <c r="Q53" s="9">
        <v>1</v>
      </c>
      <c r="R53" s="9">
        <v>1</v>
      </c>
      <c r="S53" s="9">
        <v>1</v>
      </c>
      <c r="T53" s="9">
        <v>1</v>
      </c>
      <c r="U53" s="9">
        <v>1</v>
      </c>
      <c r="V53" s="9">
        <v>1</v>
      </c>
      <c r="W53" s="9">
        <v>1</v>
      </c>
      <c r="X53" s="9">
        <v>1</v>
      </c>
      <c r="Y53" s="9">
        <v>1</v>
      </c>
      <c r="Z53" s="15">
        <v>1</v>
      </c>
      <c r="AA53" s="15">
        <v>1</v>
      </c>
      <c r="AB53" s="9" t="s">
        <v>102</v>
      </c>
      <c r="AC53" s="9" t="s">
        <v>114</v>
      </c>
      <c r="AD53" s="10" t="s">
        <v>5</v>
      </c>
      <c r="AE53" s="31">
        <v>1</v>
      </c>
      <c r="AF53" s="27" t="s">
        <v>204</v>
      </c>
      <c r="AG53" s="28">
        <v>43</v>
      </c>
      <c r="AH53" s="29" t="s">
        <v>206</v>
      </c>
      <c r="AI53" s="28">
        <v>4301</v>
      </c>
      <c r="AJ53" s="29" t="s">
        <v>10</v>
      </c>
      <c r="AK53" s="28">
        <v>4301035</v>
      </c>
      <c r="AL53" s="29" t="s">
        <v>218</v>
      </c>
      <c r="AM53" s="30">
        <v>430103500</v>
      </c>
      <c r="AN53" s="29" t="s">
        <v>219</v>
      </c>
      <c r="AO53" s="9">
        <v>1</v>
      </c>
      <c r="AP53" s="9">
        <v>0</v>
      </c>
      <c r="AQ53" s="2" t="s">
        <v>260</v>
      </c>
      <c r="AR53" s="11">
        <f t="shared" si="22"/>
        <v>0</v>
      </c>
      <c r="AS53" s="70"/>
      <c r="AT53" s="70"/>
      <c r="AU53" s="95"/>
      <c r="AV53" s="16" t="s">
        <v>311</v>
      </c>
    </row>
    <row r="54" spans="1:211" ht="163.5" customHeight="1" x14ac:dyDescent="0.25">
      <c r="B54" s="129"/>
      <c r="C54" s="95"/>
      <c r="D54" s="64" t="s">
        <v>93</v>
      </c>
      <c r="E54" s="64" t="s">
        <v>46</v>
      </c>
      <c r="F54" s="64" t="s">
        <v>94</v>
      </c>
      <c r="G54" s="74"/>
      <c r="H54" s="74"/>
      <c r="I54" s="110"/>
      <c r="J54" s="110"/>
      <c r="K54" s="14" t="s">
        <v>298</v>
      </c>
      <c r="L54" s="16" t="s">
        <v>47</v>
      </c>
      <c r="M54" s="9">
        <v>2</v>
      </c>
      <c r="N54" s="9">
        <v>5</v>
      </c>
      <c r="O54" s="9" t="s">
        <v>50</v>
      </c>
      <c r="P54" s="9" t="s">
        <v>49</v>
      </c>
      <c r="Q54" s="9">
        <v>2</v>
      </c>
      <c r="R54" s="9">
        <v>3</v>
      </c>
      <c r="S54" s="9">
        <v>3</v>
      </c>
      <c r="T54" s="9">
        <v>3</v>
      </c>
      <c r="U54" s="9">
        <v>4</v>
      </c>
      <c r="V54" s="9">
        <v>4</v>
      </c>
      <c r="W54" s="9">
        <v>4</v>
      </c>
      <c r="X54" s="9">
        <v>5</v>
      </c>
      <c r="Y54" s="9">
        <v>5</v>
      </c>
      <c r="Z54" s="9">
        <v>5</v>
      </c>
      <c r="AA54" s="9">
        <v>5</v>
      </c>
      <c r="AB54" s="9" t="s">
        <v>102</v>
      </c>
      <c r="AC54" s="9" t="s">
        <v>115</v>
      </c>
      <c r="AD54" s="10" t="s">
        <v>5</v>
      </c>
      <c r="AE54" s="31">
        <v>1</v>
      </c>
      <c r="AF54" s="27" t="s">
        <v>204</v>
      </c>
      <c r="AG54" s="28">
        <v>43</v>
      </c>
      <c r="AH54" s="29" t="s">
        <v>206</v>
      </c>
      <c r="AI54" s="28">
        <v>4301</v>
      </c>
      <c r="AJ54" s="29" t="s">
        <v>10</v>
      </c>
      <c r="AK54" s="28">
        <v>4301035</v>
      </c>
      <c r="AL54" s="29" t="s">
        <v>218</v>
      </c>
      <c r="AM54" s="30">
        <v>430103500</v>
      </c>
      <c r="AN54" s="29" t="s">
        <v>219</v>
      </c>
      <c r="AO54" s="9">
        <v>3</v>
      </c>
      <c r="AP54" s="9">
        <v>0</v>
      </c>
      <c r="AQ54" s="9" t="s">
        <v>260</v>
      </c>
      <c r="AR54" s="11">
        <f t="shared" si="22"/>
        <v>0</v>
      </c>
      <c r="AS54" s="70"/>
      <c r="AT54" s="70"/>
      <c r="AU54" s="95"/>
      <c r="AV54" s="16" t="s">
        <v>310</v>
      </c>
    </row>
    <row r="55" spans="1:211" s="2" customFormat="1" ht="60.75" customHeight="1" x14ac:dyDescent="0.25">
      <c r="B55" s="129"/>
      <c r="C55" s="95"/>
      <c r="D55" s="64"/>
      <c r="E55" s="64"/>
      <c r="F55" s="64"/>
      <c r="G55" s="74"/>
      <c r="H55" s="74"/>
      <c r="I55" s="110"/>
      <c r="J55" s="110"/>
      <c r="K55" s="83" t="s">
        <v>67</v>
      </c>
      <c r="L55" s="66" t="s">
        <v>156</v>
      </c>
      <c r="M55" s="86">
        <v>0</v>
      </c>
      <c r="N55" s="86">
        <v>1</v>
      </c>
      <c r="O55" s="86" t="s">
        <v>52</v>
      </c>
      <c r="P55" s="86" t="s">
        <v>49</v>
      </c>
      <c r="Q55" s="86">
        <v>1</v>
      </c>
      <c r="R55" s="86">
        <v>1</v>
      </c>
      <c r="S55" s="86">
        <v>1</v>
      </c>
      <c r="T55" s="86">
        <v>1</v>
      </c>
      <c r="U55" s="86">
        <v>1</v>
      </c>
      <c r="V55" s="86">
        <v>1</v>
      </c>
      <c r="W55" s="86">
        <v>1</v>
      </c>
      <c r="X55" s="86">
        <v>1</v>
      </c>
      <c r="Y55" s="86">
        <v>1</v>
      </c>
      <c r="Z55" s="123">
        <v>1</v>
      </c>
      <c r="AA55" s="123">
        <v>1</v>
      </c>
      <c r="AB55" s="86" t="s">
        <v>102</v>
      </c>
      <c r="AC55" s="86" t="s">
        <v>115</v>
      </c>
      <c r="AD55" s="124" t="s">
        <v>5</v>
      </c>
      <c r="AE55" s="113">
        <v>1</v>
      </c>
      <c r="AF55" s="116" t="s">
        <v>204</v>
      </c>
      <c r="AG55" s="119">
        <v>43</v>
      </c>
      <c r="AH55" s="77" t="s">
        <v>206</v>
      </c>
      <c r="AI55" s="119">
        <v>4301</v>
      </c>
      <c r="AJ55" s="77" t="s">
        <v>10</v>
      </c>
      <c r="AK55" s="119">
        <v>4301035</v>
      </c>
      <c r="AL55" s="77" t="s">
        <v>218</v>
      </c>
      <c r="AM55" s="80">
        <v>430103500</v>
      </c>
      <c r="AN55" s="77" t="s">
        <v>219</v>
      </c>
      <c r="AO55" s="86">
        <v>1</v>
      </c>
      <c r="AP55" s="86">
        <v>0</v>
      </c>
      <c r="AQ55" s="73" t="s">
        <v>260</v>
      </c>
      <c r="AR55" s="87">
        <f t="shared" si="22"/>
        <v>0</v>
      </c>
      <c r="AS55" s="101"/>
      <c r="AT55" s="101"/>
      <c r="AU55" s="95"/>
      <c r="AV55" s="66" t="s">
        <v>309</v>
      </c>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row>
    <row r="56" spans="1:211" s="2" customFormat="1" ht="52.5" customHeight="1" x14ac:dyDescent="0.25">
      <c r="B56" s="129"/>
      <c r="C56" s="95"/>
      <c r="D56" s="64"/>
      <c r="E56" s="64"/>
      <c r="F56" s="64"/>
      <c r="G56" s="74"/>
      <c r="H56" s="74"/>
      <c r="I56" s="110"/>
      <c r="J56" s="110"/>
      <c r="K56" s="134"/>
      <c r="L56" s="135"/>
      <c r="M56" s="74"/>
      <c r="N56" s="74"/>
      <c r="O56" s="74"/>
      <c r="P56" s="74"/>
      <c r="Q56" s="74"/>
      <c r="R56" s="74"/>
      <c r="S56" s="74"/>
      <c r="T56" s="74"/>
      <c r="U56" s="74"/>
      <c r="V56" s="74"/>
      <c r="W56" s="74"/>
      <c r="X56" s="74"/>
      <c r="Y56" s="74"/>
      <c r="Z56" s="74"/>
      <c r="AA56" s="74"/>
      <c r="AB56" s="74"/>
      <c r="AC56" s="74"/>
      <c r="AD56" s="137"/>
      <c r="AE56" s="114"/>
      <c r="AF56" s="117"/>
      <c r="AG56" s="120"/>
      <c r="AH56" s="78"/>
      <c r="AI56" s="120"/>
      <c r="AJ56" s="78"/>
      <c r="AK56" s="120"/>
      <c r="AL56" s="78"/>
      <c r="AM56" s="81"/>
      <c r="AN56" s="78"/>
      <c r="AO56" s="74"/>
      <c r="AP56" s="95"/>
      <c r="AQ56" s="74"/>
      <c r="AR56" s="74"/>
      <c r="AS56" s="92"/>
      <c r="AT56" s="92"/>
      <c r="AU56" s="95"/>
      <c r="AV56" s="76"/>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row>
    <row r="57" spans="1:211" ht="48" customHeight="1" x14ac:dyDescent="0.25">
      <c r="B57" s="129"/>
      <c r="C57" s="95"/>
      <c r="D57" s="64"/>
      <c r="E57" s="64"/>
      <c r="F57" s="64"/>
      <c r="G57" s="74"/>
      <c r="H57" s="74"/>
      <c r="I57" s="110"/>
      <c r="J57" s="110"/>
      <c r="K57" s="134"/>
      <c r="L57" s="135"/>
      <c r="M57" s="74"/>
      <c r="N57" s="74"/>
      <c r="O57" s="74"/>
      <c r="P57" s="74"/>
      <c r="Q57" s="74"/>
      <c r="R57" s="74"/>
      <c r="S57" s="74"/>
      <c r="T57" s="74"/>
      <c r="U57" s="74"/>
      <c r="V57" s="74"/>
      <c r="W57" s="74"/>
      <c r="X57" s="74"/>
      <c r="Y57" s="74"/>
      <c r="Z57" s="74"/>
      <c r="AA57" s="74"/>
      <c r="AB57" s="74"/>
      <c r="AC57" s="74"/>
      <c r="AD57" s="137"/>
      <c r="AE57" s="114"/>
      <c r="AF57" s="117"/>
      <c r="AG57" s="120"/>
      <c r="AH57" s="78"/>
      <c r="AI57" s="120"/>
      <c r="AJ57" s="78"/>
      <c r="AK57" s="120"/>
      <c r="AL57" s="78"/>
      <c r="AM57" s="81"/>
      <c r="AN57" s="78"/>
      <c r="AO57" s="74"/>
      <c r="AP57" s="95"/>
      <c r="AQ57" s="74"/>
      <c r="AR57" s="74"/>
      <c r="AS57" s="92"/>
      <c r="AT57" s="92"/>
      <c r="AU57" s="95"/>
      <c r="AV57" s="76"/>
    </row>
    <row r="58" spans="1:211" ht="66" customHeight="1" x14ac:dyDescent="0.25">
      <c r="B58" s="111"/>
      <c r="C58" s="111"/>
      <c r="D58" s="64"/>
      <c r="E58" s="64"/>
      <c r="F58" s="64"/>
      <c r="G58" s="75"/>
      <c r="H58" s="75"/>
      <c r="I58" s="111"/>
      <c r="J58" s="111"/>
      <c r="K58" s="122"/>
      <c r="L58" s="136"/>
      <c r="M58" s="75"/>
      <c r="N58" s="75"/>
      <c r="O58" s="75"/>
      <c r="P58" s="75"/>
      <c r="Q58" s="75"/>
      <c r="R58" s="75"/>
      <c r="S58" s="75"/>
      <c r="T58" s="75"/>
      <c r="U58" s="75"/>
      <c r="V58" s="75"/>
      <c r="W58" s="75"/>
      <c r="X58" s="75"/>
      <c r="Y58" s="75"/>
      <c r="Z58" s="75"/>
      <c r="AA58" s="75"/>
      <c r="AB58" s="75"/>
      <c r="AC58" s="75"/>
      <c r="AD58" s="125"/>
      <c r="AE58" s="115"/>
      <c r="AF58" s="118"/>
      <c r="AG58" s="121"/>
      <c r="AH58" s="79"/>
      <c r="AI58" s="121"/>
      <c r="AJ58" s="79"/>
      <c r="AK58" s="121"/>
      <c r="AL58" s="79"/>
      <c r="AM58" s="82"/>
      <c r="AN58" s="79"/>
      <c r="AO58" s="75"/>
      <c r="AP58" s="88"/>
      <c r="AQ58" s="75"/>
      <c r="AR58" s="75"/>
      <c r="AS58" s="93"/>
      <c r="AT58" s="93"/>
      <c r="AU58" s="88"/>
      <c r="AV58" s="67"/>
    </row>
    <row r="59" spans="1:211" s="2" customFormat="1" ht="111" customHeight="1" x14ac:dyDescent="0.25">
      <c r="B59" s="65" t="s">
        <v>78</v>
      </c>
      <c r="C59" s="64" t="s">
        <v>177</v>
      </c>
      <c r="D59" s="64" t="s">
        <v>79</v>
      </c>
      <c r="E59" s="64" t="s">
        <v>177</v>
      </c>
      <c r="F59" s="64" t="s">
        <v>95</v>
      </c>
      <c r="G59" s="64" t="s">
        <v>170</v>
      </c>
      <c r="H59" s="64" t="s">
        <v>157</v>
      </c>
      <c r="I59" s="144">
        <f>+(1/350)</f>
        <v>2.8571428571428571E-3</v>
      </c>
      <c r="J59" s="144">
        <f>+(50/350)</f>
        <v>0.14285714285714285</v>
      </c>
      <c r="K59" s="14" t="s">
        <v>299</v>
      </c>
      <c r="L59" s="16" t="s">
        <v>159</v>
      </c>
      <c r="M59" s="9">
        <v>1</v>
      </c>
      <c r="N59" s="9">
        <v>5</v>
      </c>
      <c r="O59" s="9" t="s">
        <v>122</v>
      </c>
      <c r="P59" s="9" t="s">
        <v>49</v>
      </c>
      <c r="Q59" s="9">
        <v>5</v>
      </c>
      <c r="R59" s="9">
        <v>5</v>
      </c>
      <c r="S59" s="9">
        <v>5</v>
      </c>
      <c r="T59" s="9">
        <v>5</v>
      </c>
      <c r="U59" s="9">
        <v>5</v>
      </c>
      <c r="V59" s="9">
        <v>5</v>
      </c>
      <c r="W59" s="9">
        <v>5</v>
      </c>
      <c r="X59" s="9">
        <v>5</v>
      </c>
      <c r="Y59" s="9">
        <v>5</v>
      </c>
      <c r="Z59" s="15">
        <v>5</v>
      </c>
      <c r="AA59" s="15">
        <v>5</v>
      </c>
      <c r="AB59" s="9" t="s">
        <v>102</v>
      </c>
      <c r="AC59" s="9" t="s">
        <v>99</v>
      </c>
      <c r="AD59" s="10" t="s">
        <v>5</v>
      </c>
      <c r="AE59" s="31">
        <v>1</v>
      </c>
      <c r="AF59" s="27" t="s">
        <v>204</v>
      </c>
      <c r="AG59" s="28">
        <v>43</v>
      </c>
      <c r="AH59" s="38" t="s">
        <v>206</v>
      </c>
      <c r="AI59" s="28">
        <v>4301</v>
      </c>
      <c r="AJ59" s="29" t="s">
        <v>10</v>
      </c>
      <c r="AK59" s="28">
        <v>4301032</v>
      </c>
      <c r="AL59" s="29" t="s">
        <v>228</v>
      </c>
      <c r="AM59" s="30">
        <v>430103201</v>
      </c>
      <c r="AN59" s="29" t="s">
        <v>229</v>
      </c>
      <c r="AO59" s="9">
        <v>5</v>
      </c>
      <c r="AP59" s="9">
        <v>1</v>
      </c>
      <c r="AQ59" s="2" t="s">
        <v>260</v>
      </c>
      <c r="AR59" s="11">
        <f t="shared" ref="AR59:AR64" si="24">(AP59/AO59)*100</f>
        <v>20</v>
      </c>
      <c r="AS59" s="70">
        <v>104613744</v>
      </c>
      <c r="AT59" s="70">
        <v>12880000</v>
      </c>
      <c r="AU59" s="94">
        <f>(AT59/AS59)*100</f>
        <v>12.311957786349756</v>
      </c>
      <c r="AV59" s="16" t="s">
        <v>308</v>
      </c>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row>
    <row r="60" spans="1:211" ht="116.25" customHeight="1" x14ac:dyDescent="0.25">
      <c r="B60" s="65"/>
      <c r="C60" s="64"/>
      <c r="D60" s="64"/>
      <c r="E60" s="64"/>
      <c r="F60" s="64"/>
      <c r="G60" s="64"/>
      <c r="H60" s="64"/>
      <c r="I60" s="144"/>
      <c r="J60" s="144"/>
      <c r="K60" s="14" t="s">
        <v>161</v>
      </c>
      <c r="L60" s="16" t="s">
        <v>160</v>
      </c>
      <c r="M60" s="9">
        <v>0</v>
      </c>
      <c r="N60" s="9">
        <v>1</v>
      </c>
      <c r="O60" s="9" t="s">
        <v>52</v>
      </c>
      <c r="P60" s="9" t="s">
        <v>49</v>
      </c>
      <c r="Q60" s="9">
        <v>1</v>
      </c>
      <c r="R60" s="9">
        <v>1</v>
      </c>
      <c r="S60" s="9">
        <v>1</v>
      </c>
      <c r="T60" s="9">
        <v>1</v>
      </c>
      <c r="U60" s="9">
        <v>1</v>
      </c>
      <c r="V60" s="9">
        <v>1</v>
      </c>
      <c r="W60" s="9">
        <v>1</v>
      </c>
      <c r="X60" s="9">
        <v>1</v>
      </c>
      <c r="Y60" s="9">
        <v>1</v>
      </c>
      <c r="Z60" s="15">
        <v>1</v>
      </c>
      <c r="AA60" s="15">
        <v>1</v>
      </c>
      <c r="AB60" s="9" t="s">
        <v>6</v>
      </c>
      <c r="AC60" s="9" t="s">
        <v>116</v>
      </c>
      <c r="AD60" s="10" t="s">
        <v>5</v>
      </c>
      <c r="AE60" s="31">
        <v>1</v>
      </c>
      <c r="AF60" s="27" t="s">
        <v>204</v>
      </c>
      <c r="AG60" s="28">
        <v>43</v>
      </c>
      <c r="AH60" s="38" t="s">
        <v>206</v>
      </c>
      <c r="AI60" s="28">
        <v>4301</v>
      </c>
      <c r="AJ60" s="29" t="s">
        <v>10</v>
      </c>
      <c r="AK60" s="28">
        <v>4301032</v>
      </c>
      <c r="AL60" s="29" t="s">
        <v>228</v>
      </c>
      <c r="AM60" s="30">
        <v>430103201</v>
      </c>
      <c r="AN60" s="29" t="s">
        <v>229</v>
      </c>
      <c r="AO60" s="9">
        <v>1</v>
      </c>
      <c r="AP60" s="9">
        <v>0</v>
      </c>
      <c r="AQ60" s="2" t="s">
        <v>260</v>
      </c>
      <c r="AR60" s="11">
        <f t="shared" si="24"/>
        <v>0</v>
      </c>
      <c r="AS60" s="70"/>
      <c r="AT60" s="70"/>
      <c r="AU60" s="96"/>
      <c r="AV60" s="16" t="s">
        <v>307</v>
      </c>
    </row>
    <row r="61" spans="1:211" ht="150" customHeight="1" x14ac:dyDescent="0.25">
      <c r="B61" s="65"/>
      <c r="C61" s="64"/>
      <c r="D61" s="64"/>
      <c r="E61" s="64"/>
      <c r="F61" s="64"/>
      <c r="G61" s="64"/>
      <c r="H61" s="64"/>
      <c r="I61" s="144"/>
      <c r="J61" s="144"/>
      <c r="K61" s="14" t="s">
        <v>300</v>
      </c>
      <c r="L61" s="16" t="s">
        <v>178</v>
      </c>
      <c r="M61" s="9">
        <v>0</v>
      </c>
      <c r="N61" s="9">
        <v>1</v>
      </c>
      <c r="O61" s="9" t="s">
        <v>52</v>
      </c>
      <c r="P61" s="9" t="s">
        <v>49</v>
      </c>
      <c r="Q61" s="9">
        <v>1</v>
      </c>
      <c r="R61" s="9">
        <v>1</v>
      </c>
      <c r="S61" s="9">
        <v>1</v>
      </c>
      <c r="T61" s="9">
        <v>1</v>
      </c>
      <c r="U61" s="9">
        <v>1</v>
      </c>
      <c r="V61" s="9">
        <v>1</v>
      </c>
      <c r="W61" s="9">
        <v>1</v>
      </c>
      <c r="X61" s="9">
        <v>1</v>
      </c>
      <c r="Y61" s="9">
        <v>1</v>
      </c>
      <c r="Z61" s="15">
        <v>1</v>
      </c>
      <c r="AA61" s="15">
        <v>1</v>
      </c>
      <c r="AB61" s="9" t="s">
        <v>117</v>
      </c>
      <c r="AC61" s="9" t="s">
        <v>116</v>
      </c>
      <c r="AD61" s="10" t="s">
        <v>5</v>
      </c>
      <c r="AE61" s="40">
        <v>2</v>
      </c>
      <c r="AF61" s="27" t="s">
        <v>230</v>
      </c>
      <c r="AG61" s="40">
        <v>35</v>
      </c>
      <c r="AH61" s="41" t="s">
        <v>231</v>
      </c>
      <c r="AI61" s="31">
        <v>3502</v>
      </c>
      <c r="AJ61" s="42" t="s">
        <v>232</v>
      </c>
      <c r="AK61" s="31">
        <v>3502007</v>
      </c>
      <c r="AL61" s="42" t="s">
        <v>233</v>
      </c>
      <c r="AM61" s="43">
        <v>350200700</v>
      </c>
      <c r="AN61" s="42" t="s">
        <v>234</v>
      </c>
      <c r="AO61" s="9">
        <v>1</v>
      </c>
      <c r="AP61" s="9">
        <v>0</v>
      </c>
      <c r="AQ61" s="2" t="s">
        <v>260</v>
      </c>
      <c r="AR61" s="11">
        <f t="shared" si="24"/>
        <v>0</v>
      </c>
      <c r="AS61" s="60">
        <v>150000000</v>
      </c>
      <c r="AT61" s="61">
        <v>8000000</v>
      </c>
      <c r="AU61" s="57">
        <f>(AT61/AS61)*100</f>
        <v>5.3333333333333339</v>
      </c>
      <c r="AV61" s="16" t="s">
        <v>304</v>
      </c>
    </row>
    <row r="62" spans="1:211" ht="121.5" customHeight="1" x14ac:dyDescent="0.25">
      <c r="B62" s="64"/>
      <c r="C62" s="64"/>
      <c r="D62" s="64"/>
      <c r="E62" s="64"/>
      <c r="F62" s="64"/>
      <c r="G62" s="64"/>
      <c r="H62" s="64"/>
      <c r="I62" s="144"/>
      <c r="J62" s="144"/>
      <c r="K62" s="14" t="s">
        <v>301</v>
      </c>
      <c r="L62" s="16" t="s">
        <v>162</v>
      </c>
      <c r="M62" s="9">
        <v>0</v>
      </c>
      <c r="N62" s="9">
        <v>10</v>
      </c>
      <c r="O62" s="9" t="s">
        <v>50</v>
      </c>
      <c r="P62" s="9" t="s">
        <v>49</v>
      </c>
      <c r="Q62" s="9">
        <v>1</v>
      </c>
      <c r="R62" s="9">
        <v>2</v>
      </c>
      <c r="S62" s="9">
        <v>3</v>
      </c>
      <c r="T62" s="9">
        <v>4</v>
      </c>
      <c r="U62" s="9">
        <v>5</v>
      </c>
      <c r="V62" s="9">
        <v>6</v>
      </c>
      <c r="W62" s="9">
        <v>7</v>
      </c>
      <c r="X62" s="9">
        <v>8</v>
      </c>
      <c r="Y62" s="9">
        <v>9</v>
      </c>
      <c r="Z62" s="9">
        <v>10</v>
      </c>
      <c r="AA62" s="9">
        <v>10</v>
      </c>
      <c r="AB62" s="9" t="s">
        <v>6</v>
      </c>
      <c r="AC62" s="9" t="s">
        <v>99</v>
      </c>
      <c r="AD62" s="10" t="s">
        <v>5</v>
      </c>
      <c r="AE62" s="31">
        <v>1</v>
      </c>
      <c r="AF62" s="27" t="s">
        <v>204</v>
      </c>
      <c r="AG62" s="28" t="s">
        <v>205</v>
      </c>
      <c r="AH62" s="29" t="s">
        <v>206</v>
      </c>
      <c r="AI62" s="28" t="s">
        <v>212</v>
      </c>
      <c r="AJ62" s="29" t="s">
        <v>11</v>
      </c>
      <c r="AK62" s="28" t="s">
        <v>225</v>
      </c>
      <c r="AL62" s="29" t="s">
        <v>226</v>
      </c>
      <c r="AM62" s="30">
        <v>430207500</v>
      </c>
      <c r="AN62" s="29" t="s">
        <v>227</v>
      </c>
      <c r="AO62" s="9">
        <v>2</v>
      </c>
      <c r="AP62" s="9">
        <v>0</v>
      </c>
      <c r="AQ62" s="2" t="s">
        <v>260</v>
      </c>
      <c r="AR62" s="11">
        <f t="shared" si="24"/>
        <v>0</v>
      </c>
      <c r="AS62" s="70">
        <v>3630639388</v>
      </c>
      <c r="AT62" s="70">
        <v>352891219</v>
      </c>
      <c r="AU62" s="71">
        <f>(AT62/AS62)*100</f>
        <v>9.7198091379269762</v>
      </c>
      <c r="AV62" s="16" t="s">
        <v>306</v>
      </c>
    </row>
    <row r="63" spans="1:211" ht="125.25" customHeight="1" x14ac:dyDescent="0.25">
      <c r="B63" s="65" t="s">
        <v>75</v>
      </c>
      <c r="C63" s="64" t="s">
        <v>48</v>
      </c>
      <c r="D63" s="64" t="s">
        <v>76</v>
      </c>
      <c r="E63" s="64" t="s">
        <v>98</v>
      </c>
      <c r="F63" s="64" t="s">
        <v>98</v>
      </c>
      <c r="G63" s="155" t="s">
        <v>179</v>
      </c>
      <c r="H63" s="64" t="s">
        <v>180</v>
      </c>
      <c r="I63" s="157">
        <f>(10/46)</f>
        <v>0.21739130434782608</v>
      </c>
      <c r="J63" s="157">
        <f>(0/46)</f>
        <v>0</v>
      </c>
      <c r="K63" s="14" t="s">
        <v>255</v>
      </c>
      <c r="L63" s="16" t="s">
        <v>163</v>
      </c>
      <c r="M63" s="9">
        <v>0</v>
      </c>
      <c r="N63" s="9">
        <v>1</v>
      </c>
      <c r="O63" s="9" t="s">
        <v>158</v>
      </c>
      <c r="P63" s="9" t="s">
        <v>49</v>
      </c>
      <c r="Q63" s="9">
        <v>1</v>
      </c>
      <c r="R63" s="9">
        <v>1</v>
      </c>
      <c r="S63" s="9">
        <v>1</v>
      </c>
      <c r="T63" s="9">
        <v>1</v>
      </c>
      <c r="U63" s="9">
        <v>1</v>
      </c>
      <c r="V63" s="9">
        <v>1</v>
      </c>
      <c r="W63" s="9">
        <v>1</v>
      </c>
      <c r="X63" s="9">
        <v>1</v>
      </c>
      <c r="Y63" s="9">
        <v>1</v>
      </c>
      <c r="Z63" s="9">
        <v>1</v>
      </c>
      <c r="AA63" s="9">
        <v>1</v>
      </c>
      <c r="AB63" s="9" t="s">
        <v>102</v>
      </c>
      <c r="AC63" s="9" t="s">
        <v>120</v>
      </c>
      <c r="AD63" s="10" t="s">
        <v>5</v>
      </c>
      <c r="AE63" s="31">
        <v>1</v>
      </c>
      <c r="AF63" s="27" t="s">
        <v>204</v>
      </c>
      <c r="AG63" s="28" t="s">
        <v>205</v>
      </c>
      <c r="AH63" s="29" t="s">
        <v>206</v>
      </c>
      <c r="AI63" s="28" t="s">
        <v>212</v>
      </c>
      <c r="AJ63" s="29" t="s">
        <v>11</v>
      </c>
      <c r="AK63" s="28" t="s">
        <v>225</v>
      </c>
      <c r="AL63" s="29" t="s">
        <v>226</v>
      </c>
      <c r="AM63" s="30">
        <v>430207500</v>
      </c>
      <c r="AN63" s="29" t="s">
        <v>227</v>
      </c>
      <c r="AO63" s="9">
        <v>1</v>
      </c>
      <c r="AP63" s="9">
        <v>0</v>
      </c>
      <c r="AQ63" s="2" t="s">
        <v>260</v>
      </c>
      <c r="AR63" s="11">
        <f t="shared" si="24"/>
        <v>0</v>
      </c>
      <c r="AS63" s="70"/>
      <c r="AT63" s="70"/>
      <c r="AU63" s="72"/>
      <c r="AV63" s="16" t="s">
        <v>305</v>
      </c>
    </row>
    <row r="64" spans="1:211" ht="293.25" customHeight="1" x14ac:dyDescent="0.25">
      <c r="B64" s="65"/>
      <c r="C64" s="64"/>
      <c r="D64" s="64"/>
      <c r="E64" s="64"/>
      <c r="F64" s="64"/>
      <c r="G64" s="155"/>
      <c r="H64" s="64"/>
      <c r="I64" s="139"/>
      <c r="J64" s="158"/>
      <c r="K64" s="64" t="s">
        <v>302</v>
      </c>
      <c r="L64" s="64" t="s">
        <v>164</v>
      </c>
      <c r="M64" s="64">
        <v>12</v>
      </c>
      <c r="N64" s="64">
        <v>12</v>
      </c>
      <c r="O64" s="64" t="s">
        <v>52</v>
      </c>
      <c r="P64" s="64" t="s">
        <v>49</v>
      </c>
      <c r="Q64" s="64">
        <v>12</v>
      </c>
      <c r="R64" s="64">
        <v>12</v>
      </c>
      <c r="S64" s="64">
        <v>12</v>
      </c>
      <c r="T64" s="64">
        <v>12</v>
      </c>
      <c r="U64" s="64">
        <v>12</v>
      </c>
      <c r="V64" s="64">
        <v>12</v>
      </c>
      <c r="W64" s="64">
        <v>12</v>
      </c>
      <c r="X64" s="64">
        <v>12</v>
      </c>
      <c r="Y64" s="64">
        <v>12</v>
      </c>
      <c r="Z64" s="64">
        <v>12</v>
      </c>
      <c r="AA64" s="64">
        <v>12</v>
      </c>
      <c r="AB64" s="64" t="s">
        <v>118</v>
      </c>
      <c r="AC64" s="64" t="s">
        <v>119</v>
      </c>
      <c r="AD64" s="64" t="s">
        <v>5</v>
      </c>
      <c r="AE64" s="31">
        <v>1</v>
      </c>
      <c r="AF64" s="47" t="s">
        <v>204</v>
      </c>
      <c r="AG64" s="40" t="s">
        <v>205</v>
      </c>
      <c r="AH64" s="42" t="s">
        <v>206</v>
      </c>
      <c r="AI64" s="40" t="s">
        <v>207</v>
      </c>
      <c r="AJ64" s="42" t="s">
        <v>10</v>
      </c>
      <c r="AK64" s="40">
        <v>4301004</v>
      </c>
      <c r="AL64" s="42" t="s">
        <v>235</v>
      </c>
      <c r="AM64" s="48" t="s">
        <v>236</v>
      </c>
      <c r="AN64" s="68" t="s">
        <v>237</v>
      </c>
      <c r="AO64" s="64">
        <v>12</v>
      </c>
      <c r="AP64" s="64">
        <v>5</v>
      </c>
      <c r="AQ64" s="73" t="s">
        <v>248</v>
      </c>
      <c r="AR64" s="89">
        <f t="shared" si="24"/>
        <v>41.666666666666671</v>
      </c>
      <c r="AS64" s="60">
        <v>3715012540</v>
      </c>
      <c r="AT64" s="60">
        <v>264172271</v>
      </c>
      <c r="AU64" s="53">
        <f>(AT64/AS64)*100</f>
        <v>7.1109388772076665</v>
      </c>
      <c r="AV64" s="66" t="s">
        <v>261</v>
      </c>
    </row>
    <row r="65" spans="2:48" ht="39" customHeight="1" x14ac:dyDescent="0.25">
      <c r="B65" s="65"/>
      <c r="C65" s="64"/>
      <c r="D65" s="64"/>
      <c r="E65" s="64"/>
      <c r="F65" s="64"/>
      <c r="G65" s="3"/>
      <c r="H65" s="3"/>
      <c r="I65" s="39"/>
      <c r="J65" s="39"/>
      <c r="K65" s="64"/>
      <c r="L65" s="64"/>
      <c r="M65" s="64"/>
      <c r="N65" s="64"/>
      <c r="O65" s="64"/>
      <c r="P65" s="64"/>
      <c r="Q65" s="64"/>
      <c r="R65" s="64"/>
      <c r="S65" s="64"/>
      <c r="T65" s="64"/>
      <c r="U65" s="64"/>
      <c r="V65" s="64"/>
      <c r="W65" s="64"/>
      <c r="X65" s="64"/>
      <c r="Y65" s="64"/>
      <c r="Z65" s="64"/>
      <c r="AA65" s="64"/>
      <c r="AB65" s="64"/>
      <c r="AC65" s="64"/>
      <c r="AD65" s="64"/>
      <c r="AE65" s="31">
        <v>1</v>
      </c>
      <c r="AF65" s="27" t="s">
        <v>204</v>
      </c>
      <c r="AG65" s="40">
        <v>43</v>
      </c>
      <c r="AH65" s="47" t="s">
        <v>206</v>
      </c>
      <c r="AI65" s="40">
        <v>4301</v>
      </c>
      <c r="AJ65" s="47" t="s">
        <v>10</v>
      </c>
      <c r="AK65" s="40">
        <v>4301013</v>
      </c>
      <c r="AL65" s="47" t="s">
        <v>238</v>
      </c>
      <c r="AM65" s="48">
        <v>430101300</v>
      </c>
      <c r="AN65" s="69"/>
      <c r="AO65" s="64"/>
      <c r="AP65" s="64"/>
      <c r="AQ65" s="74"/>
      <c r="AR65" s="90"/>
      <c r="AS65" s="62">
        <v>2733283511</v>
      </c>
      <c r="AT65" s="62">
        <v>352896728</v>
      </c>
      <c r="AU65" s="54">
        <f>(AT65/AS65)*100</f>
        <v>12.911091241716418</v>
      </c>
      <c r="AV65" s="67"/>
    </row>
    <row r="66" spans="2:48" ht="54.75" customHeight="1" x14ac:dyDescent="0.25">
      <c r="B66" s="65"/>
      <c r="C66" s="64"/>
      <c r="D66" s="64"/>
      <c r="E66" s="64"/>
      <c r="F66" s="64"/>
      <c r="K66" s="64"/>
      <c r="L66" s="64"/>
      <c r="M66" s="64"/>
      <c r="N66" s="64"/>
      <c r="O66" s="64"/>
      <c r="P66" s="64"/>
      <c r="Q66" s="64"/>
      <c r="R66" s="64"/>
      <c r="S66" s="64"/>
      <c r="T66" s="64"/>
      <c r="U66" s="64"/>
      <c r="V66" s="64"/>
      <c r="W66" s="64"/>
      <c r="X66" s="64"/>
      <c r="Y66" s="64"/>
      <c r="Z66" s="64"/>
      <c r="AA66" s="64"/>
      <c r="AB66" s="64"/>
      <c r="AC66" s="64"/>
      <c r="AD66" s="64"/>
      <c r="AE66" s="31">
        <v>1</v>
      </c>
      <c r="AF66" s="27" t="s">
        <v>204</v>
      </c>
      <c r="AG66" s="31" t="s">
        <v>205</v>
      </c>
      <c r="AH66" s="27" t="s">
        <v>206</v>
      </c>
      <c r="AI66" s="31" t="s">
        <v>212</v>
      </c>
      <c r="AJ66" s="42" t="s">
        <v>11</v>
      </c>
      <c r="AK66" s="31" t="s">
        <v>239</v>
      </c>
      <c r="AL66" s="27" t="s">
        <v>240</v>
      </c>
      <c r="AM66" s="43" t="s">
        <v>241</v>
      </c>
      <c r="AN66" s="27" t="s">
        <v>240</v>
      </c>
      <c r="AO66" s="64"/>
      <c r="AP66" s="64"/>
      <c r="AQ66" s="74"/>
      <c r="AR66" s="90"/>
      <c r="AS66" s="60">
        <v>4190888280</v>
      </c>
      <c r="AT66" s="60">
        <v>1112548858</v>
      </c>
      <c r="AU66" s="58">
        <f>(AT66/AS66)*100</f>
        <v>26.546850778852065</v>
      </c>
      <c r="AV66" s="16" t="s">
        <v>256</v>
      </c>
    </row>
    <row r="67" spans="2:48" ht="72.75" customHeight="1" x14ac:dyDescent="0.25">
      <c r="B67" s="65"/>
      <c r="C67" s="64"/>
      <c r="D67" s="64"/>
      <c r="E67" s="64"/>
      <c r="F67" s="64"/>
      <c r="K67" s="64"/>
      <c r="L67" s="64"/>
      <c r="M67" s="64"/>
      <c r="N67" s="64"/>
      <c r="O67" s="64"/>
      <c r="P67" s="64"/>
      <c r="Q67" s="64"/>
      <c r="R67" s="64"/>
      <c r="S67" s="64"/>
      <c r="T67" s="64"/>
      <c r="U67" s="64"/>
      <c r="V67" s="64"/>
      <c r="W67" s="64"/>
      <c r="X67" s="64"/>
      <c r="Y67" s="64"/>
      <c r="Z67" s="64"/>
      <c r="AA67" s="64"/>
      <c r="AB67" s="64"/>
      <c r="AC67" s="64"/>
      <c r="AD67" s="64"/>
      <c r="AE67" s="31">
        <v>1</v>
      </c>
      <c r="AF67" s="27" t="s">
        <v>204</v>
      </c>
      <c r="AG67" s="31" t="s">
        <v>205</v>
      </c>
      <c r="AH67" s="27" t="s">
        <v>206</v>
      </c>
      <c r="AI67" s="31" t="s">
        <v>212</v>
      </c>
      <c r="AJ67" s="42" t="s">
        <v>11</v>
      </c>
      <c r="AK67" s="31" t="s">
        <v>242</v>
      </c>
      <c r="AL67" s="27" t="s">
        <v>243</v>
      </c>
      <c r="AM67" s="43" t="s">
        <v>244</v>
      </c>
      <c r="AN67" s="27" t="s">
        <v>245</v>
      </c>
      <c r="AO67" s="64"/>
      <c r="AP67" s="64"/>
      <c r="AQ67" s="75"/>
      <c r="AR67" s="90"/>
      <c r="AS67" s="60">
        <v>4518246985</v>
      </c>
      <c r="AT67" s="60">
        <v>2238579669</v>
      </c>
      <c r="AU67" s="58">
        <f>(AT67/AS67)*100</f>
        <v>49.545314287417156</v>
      </c>
      <c r="AV67" s="16" t="s">
        <v>257</v>
      </c>
    </row>
    <row r="68" spans="2:48" ht="104.25" customHeight="1" x14ac:dyDescent="0.25">
      <c r="C68" s="19" t="s">
        <v>10</v>
      </c>
    </row>
    <row r="69" spans="2:48" ht="29.25" customHeight="1" x14ac:dyDescent="0.25"/>
    <row r="70" spans="2:48" ht="81" customHeight="1" x14ac:dyDescent="0.25">
      <c r="C70" s="19" t="s">
        <v>11</v>
      </c>
    </row>
    <row r="71" spans="2:48" ht="15" customHeight="1" x14ac:dyDescent="0.25"/>
    <row r="72" spans="2:48" ht="15" customHeight="1" x14ac:dyDescent="0.25"/>
    <row r="73" spans="2:48" ht="132.75" customHeight="1" x14ac:dyDescent="0.25">
      <c r="C73" s="19" t="s">
        <v>12</v>
      </c>
    </row>
  </sheetData>
  <autoFilter ref="AQ1:AQ73" xr:uid="{00000000-0009-0000-0000-000000000000}"/>
  <mergeCells count="362">
    <mergeCell ref="AQ19:AQ20"/>
    <mergeCell ref="AQ10:AQ11"/>
    <mergeCell ref="AE1:AN1"/>
    <mergeCell ref="AO10:AO11"/>
    <mergeCell ref="AO19:AO20"/>
    <mergeCell ref="AO30:AO31"/>
    <mergeCell ref="AO32:AO33"/>
    <mergeCell ref="AO38:AO40"/>
    <mergeCell ref="AO55:AO58"/>
    <mergeCell ref="AO1:AV1"/>
    <mergeCell ref="AE30:AE31"/>
    <mergeCell ref="AF30:AF31"/>
    <mergeCell ref="AE32:AE33"/>
    <mergeCell ref="AF32:AF33"/>
    <mergeCell ref="AN10:AN11"/>
    <mergeCell ref="AE19:AE20"/>
    <mergeCell ref="AF19:AF20"/>
    <mergeCell ref="AG19:AG20"/>
    <mergeCell ref="AL19:AL20"/>
    <mergeCell ref="AM19:AM20"/>
    <mergeCell ref="AN19:AN20"/>
    <mergeCell ref="AE10:AE11"/>
    <mergeCell ref="AF10:AF11"/>
    <mergeCell ref="AG10:AG11"/>
    <mergeCell ref="B1:AD1"/>
    <mergeCell ref="D19:D23"/>
    <mergeCell ref="I63:I64"/>
    <mergeCell ref="J63:J64"/>
    <mergeCell ref="B59:B62"/>
    <mergeCell ref="F54:F58"/>
    <mergeCell ref="D38:D45"/>
    <mergeCell ref="H59:H62"/>
    <mergeCell ref="I59:I62"/>
    <mergeCell ref="J59:J62"/>
    <mergeCell ref="G38:G51"/>
    <mergeCell ref="G59:G62"/>
    <mergeCell ref="F38:F45"/>
    <mergeCell ref="B38:B51"/>
    <mergeCell ref="C38:C51"/>
    <mergeCell ref="H38:H51"/>
    <mergeCell ref="H63:H64"/>
    <mergeCell ref="D52:D53"/>
    <mergeCell ref="F52:F53"/>
    <mergeCell ref="C59:C62"/>
    <mergeCell ref="G30:G31"/>
    <mergeCell ref="G19:G23"/>
    <mergeCell ref="D24:D29"/>
    <mergeCell ref="F30:F31"/>
    <mergeCell ref="D54:D58"/>
    <mergeCell ref="G63:G64"/>
    <mergeCell ref="D46:D51"/>
    <mergeCell ref="F46:F51"/>
    <mergeCell ref="E38:E45"/>
    <mergeCell ref="E46:E51"/>
    <mergeCell ref="E52:E53"/>
    <mergeCell ref="E54:E58"/>
    <mergeCell ref="D59:D62"/>
    <mergeCell ref="E59:E62"/>
    <mergeCell ref="F59:F62"/>
    <mergeCell ref="G52:G58"/>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V19:V20"/>
    <mergeCell ref="W19:W20"/>
    <mergeCell ref="X19:X20"/>
    <mergeCell ref="K30:K31"/>
    <mergeCell ref="H32:H37"/>
    <mergeCell ref="K10:K11"/>
    <mergeCell ref="L10:L11"/>
    <mergeCell ref="I38:I51"/>
    <mergeCell ref="J38:J51"/>
    <mergeCell ref="J8:J14"/>
    <mergeCell ref="H8:H14"/>
    <mergeCell ref="I8:I14"/>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M30:M31"/>
    <mergeCell ref="N30:N31"/>
    <mergeCell ref="O30:O31"/>
    <mergeCell ref="F24:F29"/>
    <mergeCell ref="D30:D31"/>
    <mergeCell ref="G24:G29"/>
    <mergeCell ref="J19:J23"/>
    <mergeCell ref="I30:I31"/>
    <mergeCell ref="I19:I23"/>
    <mergeCell ref="H19:H23"/>
    <mergeCell ref="O19:O20"/>
    <mergeCell ref="P19:P20"/>
    <mergeCell ref="Q19:Q20"/>
    <mergeCell ref="Y19:Y20"/>
    <mergeCell ref="Z19:Z20"/>
    <mergeCell ref="AA19:AA20"/>
    <mergeCell ref="AB19:AB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R19:R20"/>
    <mergeCell ref="S19:S20"/>
    <mergeCell ref="K32:K33"/>
    <mergeCell ref="O38:O40"/>
    <mergeCell ref="P38:P40"/>
    <mergeCell ref="Q38:Q40"/>
    <mergeCell ref="R38:R40"/>
    <mergeCell ref="S38:S40"/>
    <mergeCell ref="S55:S58"/>
    <mergeCell ref="M38:M40"/>
    <mergeCell ref="N38:N40"/>
    <mergeCell ref="R30:R31"/>
    <mergeCell ref="S30:S31"/>
    <mergeCell ref="R55:R58"/>
    <mergeCell ref="L32:L33"/>
    <mergeCell ref="M32:M33"/>
    <mergeCell ref="N32:N33"/>
    <mergeCell ref="O32:O33"/>
    <mergeCell ref="P32:P33"/>
    <mergeCell ref="Q32:Q33"/>
    <mergeCell ref="K19:K20"/>
    <mergeCell ref="L19:L20"/>
    <mergeCell ref="M19:M20"/>
    <mergeCell ref="N19:N20"/>
    <mergeCell ref="T55:T58"/>
    <mergeCell ref="R32:R33"/>
    <mergeCell ref="S32:S33"/>
    <mergeCell ref="AC10:AC11"/>
    <mergeCell ref="AD10:AD11"/>
    <mergeCell ref="B52:B58"/>
    <mergeCell ref="C52:C58"/>
    <mergeCell ref="H52:H58"/>
    <mergeCell ref="I52:I58"/>
    <mergeCell ref="J52:J58"/>
    <mergeCell ref="K55:K58"/>
    <mergeCell ref="L55:L58"/>
    <mergeCell ref="M55:M58"/>
    <mergeCell ref="N55:N58"/>
    <mergeCell ref="X55:X58"/>
    <mergeCell ref="Y55:Y58"/>
    <mergeCell ref="Z55:Z58"/>
    <mergeCell ref="AA55:AA58"/>
    <mergeCell ref="AB55:AB58"/>
    <mergeCell ref="AC55:AC58"/>
    <mergeCell ref="AD55:AD58"/>
    <mergeCell ref="O55:O58"/>
    <mergeCell ref="L30:L31"/>
    <mergeCell ref="Q55:Q58"/>
    <mergeCell ref="AD32:AD33"/>
    <mergeCell ref="AC30:AC31"/>
    <mergeCell ref="AD30:AD31"/>
    <mergeCell ref="T32:T33"/>
    <mergeCell ref="U32:U33"/>
    <mergeCell ref="V32:V33"/>
    <mergeCell ref="W32:W33"/>
    <mergeCell ref="AC38:AC40"/>
    <mergeCell ref="AD38:AD40"/>
    <mergeCell ref="T38:T40"/>
    <mergeCell ref="U38:U40"/>
    <mergeCell ref="V38:V40"/>
    <mergeCell ref="W38:W40"/>
    <mergeCell ref="X32:X33"/>
    <mergeCell ref="X38:X40"/>
    <mergeCell ref="AB32:AB33"/>
    <mergeCell ref="T30:T31"/>
    <mergeCell ref="U55:U58"/>
    <mergeCell ref="V55:V58"/>
    <mergeCell ref="W55:W58"/>
    <mergeCell ref="T19:T20"/>
    <mergeCell ref="U19:U20"/>
    <mergeCell ref="AH10:AH11"/>
    <mergeCell ref="AI10:AI11"/>
    <mergeCell ref="AJ10:AJ11"/>
    <mergeCell ref="AK10:AK11"/>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AC32:AC33"/>
    <mergeCell ref="AL10:AL11"/>
    <mergeCell ref="AM10:AM11"/>
    <mergeCell ref="AH19:AH20"/>
    <mergeCell ref="AI19:AI20"/>
    <mergeCell ref="AJ19:AJ20"/>
    <mergeCell ref="AK19:AK20"/>
    <mergeCell ref="AG30:AG31"/>
    <mergeCell ref="AH30:AH31"/>
    <mergeCell ref="AI30:AI31"/>
    <mergeCell ref="AJ30:AJ31"/>
    <mergeCell ref="AK30:AK31"/>
    <mergeCell ref="AL30:AL31"/>
    <mergeCell ref="AM30:AM31"/>
    <mergeCell ref="AN32:AN33"/>
    <mergeCell ref="AN30:AN31"/>
    <mergeCell ref="AG32:AG33"/>
    <mergeCell ref="AH32:AH33"/>
    <mergeCell ref="AI32:AI33"/>
    <mergeCell ref="AJ32:AJ33"/>
    <mergeCell ref="AK32:AK33"/>
    <mergeCell ref="AL32:AL33"/>
    <mergeCell ref="AM32:AM33"/>
    <mergeCell ref="AP10:AP11"/>
    <mergeCell ref="AR10:AR11"/>
    <mergeCell ref="AP19:AP20"/>
    <mergeCell ref="AR38:AR40"/>
    <mergeCell ref="AP38:AP40"/>
    <mergeCell ref="AQ30:AQ31"/>
    <mergeCell ref="AN55:AN58"/>
    <mergeCell ref="AE38:AE40"/>
    <mergeCell ref="AF38:AF40"/>
    <mergeCell ref="AG38:AG40"/>
    <mergeCell ref="AH38:AH40"/>
    <mergeCell ref="AI38:AI40"/>
    <mergeCell ref="AJ38:AJ40"/>
    <mergeCell ref="AN38:AN40"/>
    <mergeCell ref="AK38:AK40"/>
    <mergeCell ref="AL38:AL40"/>
    <mergeCell ref="AM38:AM40"/>
    <mergeCell ref="AE55:AE58"/>
    <mergeCell ref="AF55:AF58"/>
    <mergeCell ref="AG55:AG58"/>
    <mergeCell ref="AH55:AH58"/>
    <mergeCell ref="AI55:AI58"/>
    <mergeCell ref="AJ55:AJ58"/>
    <mergeCell ref="AK55:AK58"/>
    <mergeCell ref="AS59:AS60"/>
    <mergeCell ref="AT59:AT60"/>
    <mergeCell ref="AU59:AU60"/>
    <mergeCell ref="AQ55:AQ58"/>
    <mergeCell ref="AT46:AT47"/>
    <mergeCell ref="AU46:AU47"/>
    <mergeCell ref="AS49:AS51"/>
    <mergeCell ref="AT49:AT51"/>
    <mergeCell ref="AU49:AU51"/>
    <mergeCell ref="AS42:AS43"/>
    <mergeCell ref="AT42:AT43"/>
    <mergeCell ref="AU42:AU43"/>
    <mergeCell ref="AS46:AS47"/>
    <mergeCell ref="AP32:AP33"/>
    <mergeCell ref="AR32:AR33"/>
    <mergeCell ref="AP55:AP58"/>
    <mergeCell ref="AR55:AR58"/>
    <mergeCell ref="AS52:AS58"/>
    <mergeCell ref="AT52:AT58"/>
    <mergeCell ref="AU52:AU58"/>
    <mergeCell ref="AS3:AS7"/>
    <mergeCell ref="AT3:AT7"/>
    <mergeCell ref="AU3:AU7"/>
    <mergeCell ref="AV10:AV11"/>
    <mergeCell ref="AV30:AV31"/>
    <mergeCell ref="AV38:AV40"/>
    <mergeCell ref="AU8:AU31"/>
    <mergeCell ref="AU32:AU37"/>
    <mergeCell ref="AV19:AV20"/>
    <mergeCell ref="AV32:AV33"/>
    <mergeCell ref="AT8:AT31"/>
    <mergeCell ref="AT32:AT37"/>
    <mergeCell ref="AS8:AS31"/>
    <mergeCell ref="AS32:AS37"/>
    <mergeCell ref="AS38:AS41"/>
    <mergeCell ref="AT38:AT41"/>
    <mergeCell ref="AU38:AU41"/>
    <mergeCell ref="AV55:AV58"/>
    <mergeCell ref="X64:X67"/>
    <mergeCell ref="AL55:AL58"/>
    <mergeCell ref="AM55:AM58"/>
    <mergeCell ref="K38:K40"/>
    <mergeCell ref="L38:L40"/>
    <mergeCell ref="P55:P58"/>
    <mergeCell ref="AR19:AR20"/>
    <mergeCell ref="AP30:AP31"/>
    <mergeCell ref="AR30:AR31"/>
    <mergeCell ref="AQ32:AQ33"/>
    <mergeCell ref="AQ38:AQ40"/>
    <mergeCell ref="AO64:AO67"/>
    <mergeCell ref="AP64:AP67"/>
    <mergeCell ref="AR64:AR67"/>
    <mergeCell ref="L64:L67"/>
    <mergeCell ref="W64:W67"/>
    <mergeCell ref="V64:V67"/>
    <mergeCell ref="U64:U67"/>
    <mergeCell ref="T64:T67"/>
    <mergeCell ref="S64:S67"/>
    <mergeCell ref="R64:R67"/>
    <mergeCell ref="Q64:Q67"/>
    <mergeCell ref="P64:P67"/>
    <mergeCell ref="K64:K67"/>
    <mergeCell ref="F63:F67"/>
    <mergeCell ref="E63:E67"/>
    <mergeCell ref="D63:D67"/>
    <mergeCell ref="C63:C67"/>
    <mergeCell ref="B63:B67"/>
    <mergeCell ref="N64:N67"/>
    <mergeCell ref="M64:M67"/>
    <mergeCell ref="AV64:AV65"/>
    <mergeCell ref="AN64:AN65"/>
    <mergeCell ref="AS62:AS63"/>
    <mergeCell ref="AT62:AT63"/>
    <mergeCell ref="AU62:AU63"/>
    <mergeCell ref="O64:O67"/>
    <mergeCell ref="AD64:AD67"/>
    <mergeCell ref="AC64:AC67"/>
    <mergeCell ref="AB64:AB67"/>
    <mergeCell ref="AA64:AA67"/>
    <mergeCell ref="Z64:Z67"/>
    <mergeCell ref="Y64:Y67"/>
    <mergeCell ref="AQ64:AQ67"/>
  </mergeCells>
  <phoneticPr fontId="3" type="noConversion"/>
  <conditionalFormatting sqref="AM3">
    <cfRule type="duplicateValues" dxfId="209" priority="275"/>
    <cfRule type="duplicateValues" dxfId="208" priority="276"/>
    <cfRule type="duplicateValues" dxfId="207" priority="274"/>
    <cfRule type="duplicateValues" dxfId="206" priority="273"/>
  </conditionalFormatting>
  <conditionalFormatting sqref="AM4">
    <cfRule type="duplicateValues" dxfId="205" priority="54"/>
    <cfRule type="duplicateValues" dxfId="204" priority="52"/>
    <cfRule type="duplicateValues" dxfId="203" priority="51"/>
    <cfRule type="duplicateValues" dxfId="202" priority="53"/>
  </conditionalFormatting>
  <conditionalFormatting sqref="AM5">
    <cfRule type="duplicateValues" dxfId="201" priority="50"/>
    <cfRule type="duplicateValues" dxfId="200" priority="48"/>
    <cfRule type="duplicateValues" dxfId="199" priority="49"/>
    <cfRule type="duplicateValues" dxfId="198" priority="47"/>
  </conditionalFormatting>
  <conditionalFormatting sqref="AM6">
    <cfRule type="duplicateValues" dxfId="197" priority="44"/>
    <cfRule type="duplicateValues" dxfId="196" priority="45"/>
    <cfRule type="duplicateValues" dxfId="195" priority="46"/>
    <cfRule type="duplicateValues" dxfId="194" priority="43"/>
  </conditionalFormatting>
  <conditionalFormatting sqref="AM7">
    <cfRule type="duplicateValues" dxfId="193" priority="39"/>
    <cfRule type="duplicateValues" dxfId="192" priority="40"/>
    <cfRule type="duplicateValues" dxfId="191" priority="41"/>
    <cfRule type="duplicateValues" dxfId="190" priority="42"/>
  </conditionalFormatting>
  <conditionalFormatting sqref="AM8">
    <cfRule type="duplicateValues" dxfId="189" priority="269"/>
    <cfRule type="duplicateValues" dxfId="188" priority="270"/>
    <cfRule type="duplicateValues" dxfId="187" priority="271"/>
    <cfRule type="duplicateValues" dxfId="186" priority="272"/>
  </conditionalFormatting>
  <conditionalFormatting sqref="AM9">
    <cfRule type="duplicateValues" dxfId="185" priority="267"/>
    <cfRule type="duplicateValues" dxfId="184" priority="266"/>
    <cfRule type="duplicateValues" dxfId="183" priority="265"/>
    <cfRule type="duplicateValues" dxfId="182" priority="268"/>
  </conditionalFormatting>
  <conditionalFormatting sqref="AM10">
    <cfRule type="duplicateValues" dxfId="181" priority="262"/>
    <cfRule type="duplicateValues" dxfId="180" priority="261"/>
    <cfRule type="duplicateValues" dxfId="179" priority="264"/>
    <cfRule type="duplicateValues" dxfId="178" priority="263"/>
  </conditionalFormatting>
  <conditionalFormatting sqref="AM12">
    <cfRule type="duplicateValues" dxfId="177" priority="258"/>
    <cfRule type="duplicateValues" dxfId="176" priority="257"/>
    <cfRule type="duplicateValues" dxfId="175" priority="259"/>
    <cfRule type="duplicateValues" dxfId="174" priority="260"/>
  </conditionalFormatting>
  <conditionalFormatting sqref="AM13">
    <cfRule type="duplicateValues" dxfId="173" priority="256"/>
    <cfRule type="duplicateValues" dxfId="172" priority="255"/>
    <cfRule type="duplicateValues" dxfId="171" priority="254"/>
    <cfRule type="duplicateValues" dxfId="170" priority="253"/>
  </conditionalFormatting>
  <conditionalFormatting sqref="AM14">
    <cfRule type="duplicateValues" dxfId="169" priority="252"/>
    <cfRule type="duplicateValues" dxfId="168" priority="249"/>
    <cfRule type="duplicateValues" dxfId="167" priority="251"/>
    <cfRule type="duplicateValues" dxfId="166" priority="250"/>
  </conditionalFormatting>
  <conditionalFormatting sqref="AM15">
    <cfRule type="duplicateValues" dxfId="165" priority="245"/>
    <cfRule type="duplicateValues" dxfId="164" priority="246"/>
    <cfRule type="duplicateValues" dxfId="163" priority="247"/>
    <cfRule type="duplicateValues" dxfId="162" priority="248"/>
  </conditionalFormatting>
  <conditionalFormatting sqref="AM16">
    <cfRule type="duplicateValues" dxfId="161" priority="241"/>
    <cfRule type="duplicateValues" dxfId="160" priority="242"/>
    <cfRule type="duplicateValues" dxfId="159" priority="244"/>
    <cfRule type="duplicateValues" dxfId="158" priority="243"/>
  </conditionalFormatting>
  <conditionalFormatting sqref="AM17">
    <cfRule type="duplicateValues" dxfId="157" priority="239"/>
    <cfRule type="duplicateValues" dxfId="156" priority="240"/>
    <cfRule type="duplicateValues" dxfId="155" priority="237"/>
    <cfRule type="duplicateValues" dxfId="154" priority="238"/>
  </conditionalFormatting>
  <conditionalFormatting sqref="AM18">
    <cfRule type="duplicateValues" dxfId="153" priority="236"/>
    <cfRule type="duplicateValues" dxfId="152" priority="235"/>
    <cfRule type="duplicateValues" dxfId="151" priority="234"/>
    <cfRule type="duplicateValues" dxfId="150" priority="233"/>
  </conditionalFormatting>
  <conditionalFormatting sqref="AM19">
    <cfRule type="duplicateValues" dxfId="149" priority="230"/>
    <cfRule type="duplicateValues" dxfId="148" priority="229"/>
    <cfRule type="duplicateValues" dxfId="147" priority="232"/>
    <cfRule type="duplicateValues" dxfId="146" priority="231"/>
  </conditionalFormatting>
  <conditionalFormatting sqref="AM21">
    <cfRule type="duplicateValues" dxfId="145" priority="228"/>
    <cfRule type="duplicateValues" dxfId="144" priority="227"/>
    <cfRule type="duplicateValues" dxfId="143" priority="226"/>
    <cfRule type="duplicateValues" dxfId="142" priority="225"/>
  </conditionalFormatting>
  <conditionalFormatting sqref="AM22">
    <cfRule type="duplicateValues" dxfId="141" priority="224"/>
    <cfRule type="duplicateValues" dxfId="140" priority="223"/>
    <cfRule type="duplicateValues" dxfId="139" priority="222"/>
    <cfRule type="duplicateValues" dxfId="138" priority="221"/>
  </conditionalFormatting>
  <conditionalFormatting sqref="AM23">
    <cfRule type="duplicateValues" dxfId="137" priority="218"/>
    <cfRule type="duplicateValues" dxfId="136" priority="217"/>
    <cfRule type="duplicateValues" dxfId="135" priority="220"/>
    <cfRule type="duplicateValues" dxfId="134" priority="219"/>
  </conditionalFormatting>
  <conditionalFormatting sqref="AM24">
    <cfRule type="duplicateValues" dxfId="133" priority="214"/>
    <cfRule type="duplicateValues" dxfId="132" priority="213"/>
    <cfRule type="duplicateValues" dxfId="131" priority="215"/>
    <cfRule type="duplicateValues" dxfId="130" priority="216"/>
  </conditionalFormatting>
  <conditionalFormatting sqref="AM25">
    <cfRule type="duplicateValues" dxfId="129" priority="209"/>
    <cfRule type="duplicateValues" dxfId="128" priority="210"/>
    <cfRule type="duplicateValues" dxfId="127" priority="211"/>
    <cfRule type="duplicateValues" dxfId="126" priority="212"/>
  </conditionalFormatting>
  <conditionalFormatting sqref="AM26">
    <cfRule type="duplicateValues" dxfId="125" priority="208"/>
    <cfRule type="duplicateValues" dxfId="124" priority="206"/>
    <cfRule type="duplicateValues" dxfId="123" priority="207"/>
    <cfRule type="duplicateValues" dxfId="122" priority="205"/>
  </conditionalFormatting>
  <conditionalFormatting sqref="AM27">
    <cfRule type="duplicateValues" dxfId="121" priority="202"/>
    <cfRule type="duplicateValues" dxfId="120" priority="201"/>
    <cfRule type="duplicateValues" dxfId="119" priority="204"/>
    <cfRule type="duplicateValues" dxfId="118" priority="203"/>
  </conditionalFormatting>
  <conditionalFormatting sqref="AM28">
    <cfRule type="duplicateValues" dxfId="117" priority="200"/>
    <cfRule type="duplicateValues" dxfId="116" priority="199"/>
    <cfRule type="duplicateValues" dxfId="115" priority="197"/>
    <cfRule type="duplicateValues" dxfId="114" priority="198"/>
  </conditionalFormatting>
  <conditionalFormatting sqref="AM29">
    <cfRule type="duplicateValues" dxfId="113" priority="195"/>
    <cfRule type="duplicateValues" dxfId="112" priority="196"/>
    <cfRule type="duplicateValues" dxfId="111" priority="194"/>
    <cfRule type="duplicateValues" dxfId="110" priority="193"/>
  </conditionalFormatting>
  <conditionalFormatting sqref="AM30">
    <cfRule type="duplicateValues" dxfId="109" priority="189"/>
    <cfRule type="duplicateValues" dxfId="108" priority="190"/>
    <cfRule type="duplicateValues" dxfId="107" priority="191"/>
    <cfRule type="duplicateValues" dxfId="106" priority="192"/>
  </conditionalFormatting>
  <conditionalFormatting sqref="AM32">
    <cfRule type="duplicateValues" dxfId="105" priority="169"/>
    <cfRule type="duplicateValues" dxfId="104" priority="170"/>
    <cfRule type="duplicateValues" dxfId="103" priority="171"/>
    <cfRule type="duplicateValues" dxfId="102" priority="172"/>
  </conditionalFormatting>
  <conditionalFormatting sqref="AM34">
    <cfRule type="duplicateValues" dxfId="101" priority="182"/>
    <cfRule type="duplicateValues" dxfId="100" priority="183"/>
    <cfRule type="duplicateValues" dxfId="99" priority="184"/>
    <cfRule type="duplicateValues" dxfId="98" priority="181"/>
  </conditionalFormatting>
  <conditionalFormatting sqref="AM35">
    <cfRule type="duplicateValues" dxfId="97" priority="166"/>
    <cfRule type="duplicateValues" dxfId="96" priority="167"/>
    <cfRule type="duplicateValues" dxfId="95" priority="168"/>
    <cfRule type="duplicateValues" dxfId="94" priority="165"/>
  </conditionalFormatting>
  <conditionalFormatting sqref="AM36">
    <cfRule type="duplicateValues" dxfId="93" priority="162"/>
    <cfRule type="duplicateValues" dxfId="92" priority="161"/>
    <cfRule type="duplicateValues" dxfId="91" priority="164"/>
    <cfRule type="duplicateValues" dxfId="90" priority="163"/>
  </conditionalFormatting>
  <conditionalFormatting sqref="AM37">
    <cfRule type="duplicateValues" dxfId="89" priority="159"/>
    <cfRule type="duplicateValues" dxfId="88" priority="160"/>
    <cfRule type="duplicateValues" dxfId="87" priority="157"/>
    <cfRule type="duplicateValues" dxfId="86" priority="158"/>
  </conditionalFormatting>
  <conditionalFormatting sqref="AM38">
    <cfRule type="duplicateValues" dxfId="85" priority="153"/>
    <cfRule type="duplicateValues" dxfId="84" priority="154"/>
    <cfRule type="duplicateValues" dxfId="83" priority="155"/>
    <cfRule type="duplicateValues" dxfId="82" priority="156"/>
  </conditionalFormatting>
  <conditionalFormatting sqref="AM44">
    <cfRule type="duplicateValues" dxfId="81" priority="150"/>
    <cfRule type="duplicateValues" dxfId="80" priority="151"/>
    <cfRule type="duplicateValues" dxfId="79" priority="152"/>
    <cfRule type="duplicateValues" dxfId="78" priority="149"/>
  </conditionalFormatting>
  <conditionalFormatting sqref="AM46">
    <cfRule type="duplicateValues" dxfId="77" priority="142"/>
    <cfRule type="duplicateValues" dxfId="76" priority="143"/>
    <cfRule type="duplicateValues" dxfId="75" priority="144"/>
    <cfRule type="duplicateValues" dxfId="74" priority="141"/>
  </conditionalFormatting>
  <conditionalFormatting sqref="AM47">
    <cfRule type="duplicateValues" dxfId="73" priority="145"/>
    <cfRule type="duplicateValues" dxfId="72" priority="146"/>
    <cfRule type="duplicateValues" dxfId="71" priority="147"/>
    <cfRule type="duplicateValues" dxfId="70" priority="148"/>
  </conditionalFormatting>
  <conditionalFormatting sqref="AM49">
    <cfRule type="duplicateValues" dxfId="69" priority="130"/>
    <cfRule type="duplicateValues" dxfId="68" priority="129"/>
    <cfRule type="duplicateValues" dxfId="67" priority="131"/>
    <cfRule type="duplicateValues" dxfId="66" priority="132"/>
  </conditionalFormatting>
  <conditionalFormatting sqref="AM50">
    <cfRule type="duplicateValues" dxfId="65" priority="128"/>
    <cfRule type="duplicateValues" dxfId="64" priority="127"/>
    <cfRule type="duplicateValues" dxfId="63" priority="125"/>
    <cfRule type="duplicateValues" dxfId="62" priority="126"/>
  </conditionalFormatting>
  <conditionalFormatting sqref="AM51">
    <cfRule type="duplicateValues" dxfId="61" priority="124"/>
    <cfRule type="duplicateValues" dxfId="60" priority="123"/>
    <cfRule type="duplicateValues" dxfId="59" priority="122"/>
    <cfRule type="duplicateValues" dxfId="58" priority="121"/>
  </conditionalFormatting>
  <conditionalFormatting sqref="AM52">
    <cfRule type="duplicateValues" dxfId="57" priority="111"/>
    <cfRule type="duplicateValues" dxfId="56" priority="110"/>
    <cfRule type="duplicateValues" dxfId="55" priority="109"/>
    <cfRule type="duplicateValues" dxfId="54" priority="112"/>
  </conditionalFormatting>
  <conditionalFormatting sqref="AM53">
    <cfRule type="duplicateValues" dxfId="53" priority="113"/>
    <cfRule type="duplicateValues" dxfId="52" priority="116"/>
    <cfRule type="duplicateValues" dxfId="51" priority="115"/>
    <cfRule type="duplicateValues" dxfId="50" priority="114"/>
  </conditionalFormatting>
  <conditionalFormatting sqref="AM54">
    <cfRule type="duplicateValues" dxfId="49" priority="118"/>
    <cfRule type="duplicateValues" dxfId="48" priority="117"/>
    <cfRule type="duplicateValues" dxfId="47" priority="119"/>
    <cfRule type="duplicateValues" dxfId="46" priority="120"/>
  </conditionalFormatting>
  <conditionalFormatting sqref="AM55">
    <cfRule type="duplicateValues" dxfId="45" priority="56"/>
    <cfRule type="duplicateValues" dxfId="44" priority="55"/>
    <cfRule type="duplicateValues" dxfId="43" priority="59"/>
    <cfRule type="duplicateValues" dxfId="42" priority="57"/>
    <cfRule type="duplicateValues" dxfId="41" priority="60"/>
    <cfRule type="duplicateValues" dxfId="40" priority="58"/>
  </conditionalFormatting>
  <conditionalFormatting sqref="AM59">
    <cfRule type="duplicateValues" dxfId="39" priority="108"/>
    <cfRule type="duplicateValues" dxfId="38" priority="107"/>
    <cfRule type="duplicateValues" dxfId="37" priority="106"/>
    <cfRule type="duplicateValues" dxfId="36" priority="105"/>
  </conditionalFormatting>
  <conditionalFormatting sqref="AM60">
    <cfRule type="duplicateValues" dxfId="35" priority="19"/>
    <cfRule type="duplicateValues" dxfId="34" priority="22"/>
    <cfRule type="duplicateValues" dxfId="33" priority="21"/>
    <cfRule type="duplicateValues" dxfId="32" priority="20"/>
  </conditionalFormatting>
  <conditionalFormatting sqref="AM61">
    <cfRule type="duplicateValues" dxfId="31" priority="100"/>
    <cfRule type="duplicateValues" dxfId="30" priority="101"/>
    <cfRule type="duplicateValues" dxfId="29" priority="102"/>
    <cfRule type="duplicateValues" dxfId="28" priority="103"/>
    <cfRule type="duplicateValues" dxfId="27" priority="104"/>
    <cfRule type="duplicateValues" dxfId="26" priority="99"/>
  </conditionalFormatting>
  <conditionalFormatting sqref="AM62">
    <cfRule type="duplicateValues" dxfId="25" priority="30"/>
    <cfRule type="duplicateValues" dxfId="24" priority="29"/>
    <cfRule type="duplicateValues" dxfId="23" priority="28"/>
    <cfRule type="duplicateValues" dxfId="22" priority="27"/>
  </conditionalFormatting>
  <conditionalFormatting sqref="AM63">
    <cfRule type="duplicateValues" dxfId="21" priority="14"/>
    <cfRule type="duplicateValues" dxfId="20" priority="11"/>
    <cfRule type="duplicateValues" dxfId="19" priority="12"/>
    <cfRule type="duplicateValues" dxfId="18" priority="13"/>
  </conditionalFormatting>
  <conditionalFormatting sqref="AN64">
    <cfRule type="duplicateValues" dxfId="17" priority="75"/>
    <cfRule type="duplicateValues" dxfId="16" priority="73"/>
    <cfRule type="duplicateValues" dxfId="15" priority="74"/>
    <cfRule type="duplicateValues" dxfId="14" priority="76"/>
  </conditionalFormatting>
  <conditionalFormatting sqref="AN66:AN67">
    <cfRule type="duplicateValues" dxfId="13" priority="65"/>
    <cfRule type="duplicateValues" dxfId="12" priority="66"/>
    <cfRule type="duplicateValues" dxfId="11" priority="67"/>
    <cfRule type="duplicateValues" dxfId="10" priority="68"/>
  </conditionalFormatting>
  <conditionalFormatting sqref="AR3:AR10 AR12:AR19 AR32 AR34:AR38">
    <cfRule type="cellIs" dxfId="9" priority="3" operator="between">
      <formula>60</formula>
      <formula>69</formula>
    </cfRule>
    <cfRule type="cellIs" dxfId="8" priority="2" operator="between">
      <formula>70</formula>
      <formula>79</formula>
    </cfRule>
    <cfRule type="cellIs" dxfId="7" priority="1" operator="between">
      <formula>80</formula>
      <formula>100</formula>
    </cfRule>
    <cfRule type="cellIs" dxfId="6" priority="5" operator="between">
      <formula>0</formula>
      <formula>39</formula>
    </cfRule>
    <cfRule type="cellIs" dxfId="5" priority="4" operator="between">
      <formula>40</formula>
      <formula>59</formula>
    </cfRule>
  </conditionalFormatting>
  <conditionalFormatting sqref="AU3 AU8 AR21:AR30 AU38 AR41:AR55 AU52 AU59 AR59:AR64 AU64">
    <cfRule type="cellIs" dxfId="4" priority="10" operator="between">
      <formula>0</formula>
      <formula>39</formula>
    </cfRule>
    <cfRule type="cellIs" dxfId="3" priority="9" operator="between">
      <formula>40</formula>
      <formula>59</formula>
    </cfRule>
    <cfRule type="cellIs" dxfId="2" priority="8" operator="between">
      <formula>60</formula>
      <formula>69</formula>
    </cfRule>
    <cfRule type="cellIs" dxfId="1" priority="7" operator="between">
      <formula>70</formula>
      <formula>79</formula>
    </cfRule>
    <cfRule type="cellIs" dxfId="0" priority="6" operator="between">
      <formula>80</formula>
      <formula>100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Juan Manuel Mejia Muñoz</cp:lastModifiedBy>
  <dcterms:created xsi:type="dcterms:W3CDTF">2015-06-05T18:19:34Z</dcterms:created>
  <dcterms:modified xsi:type="dcterms:W3CDTF">2025-10-30T19:26:52Z</dcterms:modified>
</cp:coreProperties>
</file>