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D:\INFO\Descargas\"/>
    </mc:Choice>
  </mc:AlternateContent>
  <xr:revisionPtr revIDLastSave="0" documentId="13_ncr:1_{6E36E277-D21D-4B9D-BAC4-E45343C690DE}" xr6:coauthVersionLast="47" xr6:coauthVersionMax="47" xr10:uidLastSave="{00000000-0000-0000-0000-000000000000}"/>
  <bookViews>
    <workbookView xWindow="-120" yWindow="-120" windowWidth="20730" windowHeight="11160" xr2:uid="{00000000-000D-0000-FFFF-FFFF00000000}"/>
  </bookViews>
  <sheets>
    <sheet name="MATRIZ " sheetId="1" r:id="rId1"/>
  </sheets>
  <definedNames>
    <definedName name="_xlnm._FilterDatabase" localSheetId="0" hidden="1">'MATRIZ '!$AQ$1:$AQ$73</definedName>
  </definedNames>
  <calcPr calcId="181029"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U67" i="1" l="1"/>
  <c r="AU66" i="1"/>
  <c r="AU32" i="1" l="1"/>
  <c r="AU3" i="1" l="1"/>
  <c r="AR4" i="1"/>
  <c r="AU38" i="1" l="1"/>
  <c r="AU64" i="1" l="1"/>
  <c r="AR64" i="1"/>
  <c r="AR63" i="1"/>
  <c r="AU62" i="1"/>
  <c r="AR62" i="1"/>
  <c r="AU61" i="1"/>
  <c r="AR61" i="1"/>
  <c r="AR60" i="1"/>
  <c r="AU59" i="1"/>
  <c r="AR59" i="1"/>
  <c r="AR55" i="1"/>
  <c r="AR54" i="1"/>
  <c r="AR53" i="1"/>
  <c r="AU52" i="1"/>
  <c r="AR52" i="1"/>
  <c r="AR51" i="1"/>
  <c r="AR50" i="1"/>
  <c r="AR49" i="1"/>
  <c r="AR48" i="1"/>
  <c r="AR47" i="1"/>
  <c r="AR45" i="1"/>
  <c r="AR42" i="1"/>
  <c r="AR37" i="1"/>
  <c r="AR36" i="1"/>
  <c r="AR35" i="1"/>
  <c r="AR34" i="1"/>
  <c r="AR32" i="1"/>
  <c r="AR30" i="1"/>
  <c r="AR29" i="1"/>
  <c r="AR27" i="1"/>
  <c r="AR26" i="1"/>
  <c r="AR24" i="1"/>
  <c r="AR23" i="1"/>
  <c r="AR22" i="1"/>
  <c r="AR21" i="1"/>
  <c r="AR19" i="1"/>
  <c r="AR18" i="1"/>
  <c r="AR17" i="1"/>
  <c r="AR16" i="1"/>
  <c r="AR15" i="1"/>
  <c r="AR14" i="1"/>
  <c r="AR13" i="1"/>
  <c r="AR12" i="1"/>
  <c r="AR10" i="1"/>
  <c r="AR9" i="1"/>
  <c r="AU8" i="1"/>
  <c r="AR7" i="1"/>
  <c r="AR5" i="1"/>
  <c r="AR3" i="1"/>
  <c r="I63" i="1" l="1"/>
  <c r="J63" i="1" l="1"/>
  <c r="J59" i="1" l="1"/>
  <c r="I59" i="1"/>
  <c r="I30" i="1" l="1"/>
  <c r="J30" i="1"/>
  <c r="I38" i="1"/>
  <c r="J38" i="1"/>
  <c r="I32" i="1"/>
  <c r="J32" i="1"/>
  <c r="I19" i="1"/>
  <c r="J19" i="1"/>
  <c r="R9" i="1"/>
  <c r="S9" i="1" s="1"/>
  <c r="T9" i="1" s="1"/>
  <c r="U9" i="1" s="1"/>
  <c r="V9" i="1" s="1"/>
  <c r="W9" i="1" s="1"/>
  <c r="X9" i="1" s="1"/>
  <c r="Y9" i="1" s="1"/>
  <c r="Z9" i="1" s="1"/>
  <c r="J52" i="1" l="1"/>
  <c r="R38" i="1" l="1"/>
  <c r="S38" i="1" s="1"/>
  <c r="T38" i="1" s="1"/>
  <c r="U38" i="1" s="1"/>
  <c r="V38" i="1" s="1"/>
  <c r="W38" i="1" s="1"/>
  <c r="X38" i="1" s="1"/>
  <c r="Y38" i="1" s="1"/>
  <c r="Z38" i="1" s="1"/>
  <c r="AA38" i="1" s="1"/>
  <c r="R24" i="1"/>
  <c r="S24" i="1" s="1"/>
  <c r="T24" i="1" s="1"/>
  <c r="U24" i="1" s="1"/>
  <c r="V24" i="1" s="1"/>
  <c r="W24" i="1" s="1"/>
  <c r="X24" i="1" s="1"/>
  <c r="Y24" i="1" s="1"/>
  <c r="Z24" i="1" s="1"/>
  <c r="AA24" i="1" s="1"/>
  <c r="I15" i="1"/>
  <c r="J15" i="1"/>
  <c r="R8" i="1" l="1"/>
  <c r="S8" i="1" s="1"/>
  <c r="T8" i="1" s="1"/>
  <c r="U8" i="1" s="1"/>
  <c r="V8" i="1" s="1"/>
  <c r="W8" i="1" s="1"/>
  <c r="X8" i="1" s="1"/>
  <c r="Y8" i="1" s="1"/>
  <c r="Z8" i="1" s="1"/>
  <c r="J4" i="1"/>
  <c r="J24" i="1" l="1"/>
  <c r="I3" i="1"/>
  <c r="J3" i="1"/>
  <c r="J8" i="1" l="1"/>
  <c r="I8" i="1" l="1"/>
  <c r="I4" i="1" l="1"/>
  <c r="R43" i="1" l="1"/>
  <c r="S43" i="1" s="1"/>
  <c r="T43" i="1" s="1"/>
  <c r="U43" i="1" s="1"/>
  <c r="V43" i="1" s="1"/>
  <c r="W43" i="1" s="1"/>
  <c r="X43" i="1" s="1"/>
  <c r="Y43" i="1" s="1"/>
  <c r="Z43" i="1" s="1"/>
  <c r="AA43" i="1" s="1"/>
  <c r="R41" i="1"/>
  <c r="S41" i="1" s="1"/>
  <c r="T41" i="1" s="1"/>
  <c r="U41" i="1" s="1"/>
  <c r="V41" i="1" s="1"/>
  <c r="W41" i="1" s="1"/>
  <c r="X41" i="1" s="1"/>
  <c r="Y41" i="1" s="1"/>
  <c r="Z41" i="1" s="1"/>
  <c r="AA41" i="1" s="1"/>
  <c r="R28" i="1"/>
  <c r="S28" i="1" s="1"/>
  <c r="T28" i="1" s="1"/>
  <c r="U28" i="1" s="1"/>
  <c r="V28" i="1" s="1"/>
  <c r="W28" i="1" s="1"/>
  <c r="X28" i="1" s="1"/>
  <c r="Y28" i="1" s="1"/>
  <c r="Z28" i="1" s="1"/>
  <c r="R27" i="1"/>
  <c r="S27" i="1" s="1"/>
  <c r="T27" i="1" s="1"/>
  <c r="U27" i="1" s="1"/>
  <c r="V27" i="1" s="1"/>
  <c r="W27" i="1" s="1"/>
  <c r="X27" i="1" s="1"/>
  <c r="Y27" i="1" s="1"/>
  <c r="Z27" i="1" s="1"/>
  <c r="I24" i="1" l="1"/>
</calcChain>
</file>

<file path=xl/sharedStrings.xml><?xml version="1.0" encoding="utf-8"?>
<sst xmlns="http://schemas.openxmlformats.org/spreadsheetml/2006/main" count="996" uniqueCount="343">
  <si>
    <t>Indicadores</t>
  </si>
  <si>
    <t xml:space="preserve">Linea base </t>
  </si>
  <si>
    <t>Responsable (s)</t>
  </si>
  <si>
    <t>Corresponsable (s)</t>
  </si>
  <si>
    <t>Fuente de financiación</t>
  </si>
  <si>
    <t>Recursos  municipales, departamentales, transferencias nacionales y tasa prodeporte municipales y del departamento</t>
  </si>
  <si>
    <t>Indeportes Quindio</t>
  </si>
  <si>
    <t xml:space="preserve">LINEA BASE </t>
  </si>
  <si>
    <t xml:space="preserve">LINEA ESPERADA </t>
  </si>
  <si>
    <t xml:space="preserve">Linea Esperada </t>
  </si>
  <si>
    <t>Fomento a la recreación, la actividad física y el deporte</t>
  </si>
  <si>
    <t>Formación y preparación de deportistas</t>
  </si>
  <si>
    <t xml:space="preserve">Fortalecimiento de la gestión y dirección del sector Deporte y Recreación </t>
  </si>
  <si>
    <t>Programa</t>
  </si>
  <si>
    <t>Producto</t>
  </si>
  <si>
    <t>Fuente de Informacion</t>
  </si>
  <si>
    <t>OBJETIVO DE LA LINEA ESTRATEGICA PPD</t>
  </si>
  <si>
    <t xml:space="preserve">Juegos intercolegiados </t>
  </si>
  <si>
    <t>LINEA ESTRATEGICA 2: ALTOS LOGROS Y DEPORTE DE ALTO RENDIMIENTO</t>
  </si>
  <si>
    <t>Posicionamiento organismos deportivos</t>
  </si>
  <si>
    <t>LINEA ESTRATEGICA</t>
  </si>
  <si>
    <t>PROGRAMA</t>
  </si>
  <si>
    <t>LINEA DE ACCION</t>
  </si>
  <si>
    <t>Recreación</t>
  </si>
  <si>
    <t xml:space="preserve">Generar capacidad instalada financiera, técnica y administrativa en los entes territoriales (institutos y/o secretarias de deportes, instituciones educativas) que permita la implementación y el sostenimiento de programas extracurriculares a través de las  escuelas de formación deportiva para niños, niñas y adolescentes. 
</t>
  </si>
  <si>
    <t>Generar capacidad instalada financiera, técnica y administrativa en los entes territoriales (institutos y/o secretarias de deportes) que permita la implementación y el sostenimiento de actividades de ocupación del tiempo libre a través de la lúdica, el arte, la cultura y la creatividad, prevaleciendo la atención a los cursos de vida de primera infancia, infancia, adolescencia, juventud, persona mayor y discapacidad en el ámbito comunitario.</t>
  </si>
  <si>
    <t>Fomentar el disfrute y el goce en diferentes contextos de vida cotidiana en el cual transita la población, mediante los  ámbitos institucional, familiar, comunitario, urbano y rural a través del  desarrollo de acciones  que buscan velar  por la restitución y la garantía de los derechos de niños, niñas, adolescentes, jóvenes y personas mayores; así mismo el acceso, práctica y disfrute de la  recreación respetando sus condiciones de desarrollo, étnicas y culturales propias  de cada grupo de etario.</t>
  </si>
  <si>
    <t>Deporte social comunitario</t>
  </si>
  <si>
    <t xml:space="preserve">Conjunto de acciones tendientes a construir capacidad en el recurso humano que desarrolla estrategias de promoción del deporte, la recreación y la actividad física, con el fin de fortalecer las competencias que permitan generar un mayor impacto en las intervenciones realizadas en el territorio, que redunden en un mayor compromiso de las agendas públicas locales frente a iniciativas que estimulen la promoción de alternativas de movimiento y ocupación del tiempo libre de la población. 
</t>
  </si>
  <si>
    <t xml:space="preserve">Posicionar a las ligas, asociaciones y clubes deportivos como organizaciones empresariales prestadoras de servicios, con una visión de mercado en la cual se desarrolle una gestión comercial,  que contribuyan en  la sostenibilidad financiera de los organismos deportivos. </t>
  </si>
  <si>
    <t xml:space="preserve">
Generar capacidad instalada calificada en recurso humano de profesionales para el  rendimiento y alto rendimiento en el departamento del Quindío.
</t>
  </si>
  <si>
    <t>Actividad fisica, habitos y estilos de vida saludable</t>
  </si>
  <si>
    <t>Nuevas Tendencias Deportivas</t>
  </si>
  <si>
    <t xml:space="preserve">Sistema departamental de capacitación </t>
  </si>
  <si>
    <t>Generar capacidad instalada financiera, técnica y administrativa en los entes territoriales (institutos y/o secretarias de deportes, instituciones educativas y organizaciones de discapacidad) que permita fortalecer la preparación, participación y mejorar los resultados de los niños, niñas y adolescentes en los Juegos Intercolegiados Nacionales.</t>
  </si>
  <si>
    <t xml:space="preserve">Contribuir en el mejoramiento de la calidad de vida, el bienestar y la salud  de la población Quindiana a través del fomento de la práctica de la actividad física en todo el curso de vida, mediante estrategias basadas en la evidencia en los ámbitos comunitario, salud, laboral y de salud. </t>
  </si>
  <si>
    <t xml:space="preserve">Generar capacidad instalada financiera, técnica y administrativa en los entes territoriales (institutos y/o secretarias de deportes) que permita la implementación y el sostenimiento de las estrategias que contribuyan al cumplimiento de la  población con las directrices de actividad física y comportamientos sedentarios de la Organización Mundial de la Salud. </t>
  </si>
  <si>
    <t>Generar capacidad técnica instalada en los entes territoriales mediante estrategias académicas que permitan la  preparación continua de líderes, estudiantes, profesionales y comunidad general en las áreas de deporte escolar, recreación, actividad física y deporte social comunitario.</t>
  </si>
  <si>
    <t>Generar las condiciones necesarias para promover la competitividad, preparación y apoyo a los deportistas, atletas, paratletas y la consecución y sostenibilidad de altos logros, estableciendo e implementando criterios técnicos a los procesos deportivos desde la estructura organizacional que compone el Sistema Nacional del Deporte.</t>
  </si>
  <si>
    <t>Posicionamiento deportistas, atletas y paratletas</t>
  </si>
  <si>
    <t>Establecer criterios de priorización para optimizar recursos técnicos, humanos y  financieros destinados al alcance y el sostenimiento de logros y altos logros deportivos.</t>
  </si>
  <si>
    <t xml:space="preserve">Generar capacidad instalada financiera y administrativa en los entes territoriales (institutos y/o secretarias de deportes) y organismos deportivos que permita fortalecer los procesos de preparacion a deportistas, atletas y paratletas en el departamento del Quindio. </t>
  </si>
  <si>
    <t>Generar capacidad instalada financiera y administrativa en los organismos deportivos (ligas, asociaciones y clubes) que permita fortalecer los procesos de desarrollo, potencial y reserva deportiva.</t>
  </si>
  <si>
    <t xml:space="preserve">Academia para el rendimiento y alto rendimiento </t>
  </si>
  <si>
    <t>LINEA ESTRATEGICA 3. GESTIÓN DEL CONOCIMIENTO DEL  SISTEMA NACIONAL DEL DEPORTE</t>
  </si>
  <si>
    <t xml:space="preserve">Fortalecer desde componentes académicos, investigativos y científicos los organismos públicos y privados que conforman el Sistema Nacional de Deporte en el departamento del Quindio. </t>
  </si>
  <si>
    <t>Ampliar o desarrollar conocimiento del sector deporte, actividad física y recreación del  departamento del Quindío con métodos basados en la evidencia científica.</t>
  </si>
  <si>
    <t xml:space="preserve">
Número de líneas de investigación asociadas a la actividad física, la recreación y el deporte en el departamento del Quindío.
</t>
  </si>
  <si>
    <t>Promover el mejoramiento, adecuación y construcción de escenarios deportivos y recreativos, mejorando las condiciones para la práctica deportiva, recreativa y de actividad física y la realización de eventos nacionales e internacionales en el departamento del Quindío, garantizando el acceso a los escenarios de todos los grupos poblacionales.</t>
  </si>
  <si>
    <t>Entes territoriales</t>
  </si>
  <si>
    <t>Incremento</t>
  </si>
  <si>
    <t>Tipo de meta</t>
  </si>
  <si>
    <t>Mantenimiento</t>
  </si>
  <si>
    <t>Meta ( a 10 años)</t>
  </si>
  <si>
    <t>Implementar una (1) estrategia anualizada de deporte social comunitario con mujeres (mujer rural).</t>
  </si>
  <si>
    <t>Implementar una (1) estrategia anualizada de deporte social comunitario con personas con discapacidad.</t>
  </si>
  <si>
    <t xml:space="preserve">Incremento </t>
  </si>
  <si>
    <t xml:space="preserve"> Numero de festivales deportivos realizados anualmente</t>
  </si>
  <si>
    <t>Número de deportistas con dicapacacidad inscritos.</t>
  </si>
  <si>
    <t>Número de  programas de estimulos implementados para docentes</t>
  </si>
  <si>
    <t>Implementar una (1) estrategia de campamentos juveniles anualizada en el departamento</t>
  </si>
  <si>
    <t>Número de estrategias implementadas de nuevo comienzo</t>
  </si>
  <si>
    <t>Cantidad de convenios suscritos y ejecutados</t>
  </si>
  <si>
    <t>Número de estrategias de deporte social comunitario implementadas con mujeres (mujer rural).</t>
  </si>
  <si>
    <t>Número de eventos masivos de actividad fisica realizados</t>
  </si>
  <si>
    <t xml:space="preserve">Realizar seis (6) festivales de nuevas tendencias deportivas anualizadas en el departamento </t>
  </si>
  <si>
    <t>Número de festivales deportivos realizados</t>
  </si>
  <si>
    <t>Número de eventos academicos del area de recreacion</t>
  </si>
  <si>
    <t xml:space="preserve">Realizar un (1) evento academico (curso, taller, seminario o diplomado) del area de deporte social comunitario </t>
  </si>
  <si>
    <t xml:space="preserve">Realizar dos (2) eventos academicos anualizados (curso, taller, seminario o diplomado) del area de actividad fisica </t>
  </si>
  <si>
    <t xml:space="preserve">Realizar tres (3) eventos academicos anualizados (curso, taller, seminario o diplomado) en tematicas relacionadas con legislacion, gestion, marketing y administracion deportiva. </t>
  </si>
  <si>
    <t>Crear y dinamizar doce (12) comités municipales del deporte asociado</t>
  </si>
  <si>
    <t xml:space="preserve"> Número de  comités municipales del deporte asociado creados bajo acto administativo</t>
  </si>
  <si>
    <t>Diseñar e implementar un (1) Sistema de informacion del deporte, la recreacion y la actividad fisica.</t>
  </si>
  <si>
    <t>OBJETIVOS DEL PROGRAMA</t>
  </si>
  <si>
    <t>INDICADORES DE IMPACTO Y/O RESULTADO</t>
  </si>
  <si>
    <t xml:space="preserve">FORMULA DEL INDICADOR </t>
  </si>
  <si>
    <t>Número de municipios con programas de intervención psicosocial implementados anualmente</t>
  </si>
  <si>
    <t>(Población entre los 10 y 19 años de edad participando en juegos intercolegiados/población total entre los 10 y 19 años) * 100</t>
  </si>
  <si>
    <t>(Poblacion entre los 10 y 19 años de edad beneficiada / Poblacion total entre los 10 y 19 años de edad ) * 100</t>
  </si>
  <si>
    <t>Lograr la participación del 2% de la población quindiana  en programas de recreación.</t>
  </si>
  <si>
    <t>Realizar 6 eventos académicos anualizados (curso, taller, seminario o diplomado) del área de entrenamiento deportivo para el rendimiento y alto rendimiento</t>
  </si>
  <si>
    <t xml:space="preserve">LINEA ESTRATEGICA 5: INFRAESTRUCTURA PARA EL DEPORTE, LA RECREACION Y LA ACTIVIDAD FISICA </t>
  </si>
  <si>
    <t xml:space="preserve">Escenarios  para el deporte, la recreación y la actividad física. </t>
  </si>
  <si>
    <t xml:space="preserve"> </t>
  </si>
  <si>
    <t>LINEA ESTRATEGICA 4: TURISMO DEPORTIVO SOSTENIBLE</t>
  </si>
  <si>
    <t>Turismo deportivo sostenible</t>
  </si>
  <si>
    <t>Implementar en los doce  (12) municipios del departamento un (1) programa de intervención psicosocial anualizado, con el fin de favorecer competencias socioemocionales en los niños, niñas y adolescentes.</t>
  </si>
  <si>
    <t>Número de programas de estimulos anualizados implementados para deportistas convencionales y con discapacidad</t>
  </si>
  <si>
    <t>Cantidad de convenios suscritos y ejecutados anualizados</t>
  </si>
  <si>
    <t>Número de eventos deportivos como preparacion a los juegos intercolegiados</t>
  </si>
  <si>
    <t>Escuelas deportivas</t>
  </si>
  <si>
    <t xml:space="preserve">
Lograr una cobertura del 15% de niños, niñas y adolescentes que practican deporte en las escuelas de formación en el Quindío.
</t>
  </si>
  <si>
    <t>Fortalecer la formación integral de las niñas, niños y adolescentes en edad escolar a través de actividades lúdicas, motrices y deportivas, mediante procesos educativos y pedagógicos como complemento al desarrollo educativo, que se implementan en jornada extraescolar para satisfacer sus necesidades e intereses promoviendo la cultura de la práctica deportiva y utilización del tiempo libre.</t>
  </si>
  <si>
    <t>Lograr la participación del 3% de la población  indígenas, afrocolombianos, palanqueros, raizales, desplazados, migrantes,  campesinos, mujer rural y personas con discapacidad en el programa deporte social comunitario en el departamento del Quindío.</t>
  </si>
  <si>
    <t>Promover alternativas para el aprovechamiento del tiempo libre, la sana convivencia y la inclusión social a través de deportes urbanos y nuevas tendencias en el entorno natural y urbano.</t>
  </si>
  <si>
    <t xml:space="preserve">Exploracion motriz </t>
  </si>
  <si>
    <t>Generar capacidad instalada financiera, técnica y administrativa en los entes territoriales (institutos y/o secretarías de deportes y educación), que permitan fortalecer la implementación de programas que fomenten el desarrollo motor en niños y niñas del departamento del Quindío.</t>
  </si>
  <si>
    <t xml:space="preserve">Fortalecer el desarrollo motor de los niños en edades entre los 5 y 10 años a través de la implementación de actividades donde se incluyan las formas jugadas, la exploración del medio, la recreación, la lúdica y las manifestaciones motrices como complemento axial de las jornadas escolares y extraescolares. </t>
  </si>
  <si>
    <t>(Poblacion de niños entre 5  y 10 años de edad beneficiada / Poblacion total entre los entre 5  y 10 años  de edad ) * 100</t>
  </si>
  <si>
    <t>Lograr la participación del 2,6% del total de  la población en programas de actividad física regular en el departamento del Quindío.</t>
  </si>
  <si>
    <t xml:space="preserve">Crear y dinamizar un (1) comité departamental del deporte asociado </t>
  </si>
  <si>
    <t xml:space="preserve">Sistema de informacion y lineas de investigación para la educacion fisica, la recreación, la actividad fisica y el deporte. </t>
  </si>
  <si>
    <t xml:space="preserve">Generar alianzas estratégicas que permitan el fortalecimiento de la investigación y la creación de un sistema de información para la educacion fisica, la recreación, la actividad fisica y el deporte. </t>
  </si>
  <si>
    <t xml:space="preserve">Generar alianzas estratégicas entre las organizaciones deportivas a nivel nacional, los sectores económicos del Quindío, la academia y la sociedad civil que propenda por la consolidación del departamento como destino del turismo deportivo sostenible en el país. </t>
  </si>
  <si>
    <t>LINEA ESTRATEGICA 1: FOMENTO DE LA EDUCACIÓN FÍSICA, LA RECREACIÓN, LA ACTIVIDAD FÍSICA Y EL DEPORTE</t>
  </si>
  <si>
    <t>Incentivar la práctica de la educación física, el deporte, la recreación y la actividad física como un instrumento generador de cambios positivos en el desarrollo humano, la salud, la inclusión social, la convivencia, la protección del medio ambiente, la productividad económica y la paz, con enfoque de territorio, diferencial, étnico y de igualdad de género.</t>
  </si>
  <si>
    <t xml:space="preserve">Aunar esfuerzos financieros con entidades publico privadas que permitan la construcción, administración y adecuación permanente  de los espacios deportivos. </t>
  </si>
  <si>
    <t>Ministerio del deporte, clubes deportivos, ligas deportivas.</t>
  </si>
  <si>
    <t>Ministerio del deporte, clubes deportivos, ligas deportivas, empresa privada.</t>
  </si>
  <si>
    <t>Indeportes Quindio, Imdera.</t>
  </si>
  <si>
    <t>Indeportes Quindio, Imdera, secretarias y/o coordinaciones de deporte municipales</t>
  </si>
  <si>
    <t>Ministerio del deporte, clubes deportivos, ligas deportivas, empresa privada, secretarías de educación departamental y municipal.</t>
  </si>
  <si>
    <t>Secretarías de educación departamental y municipal, Ministerio del deporte.</t>
  </si>
  <si>
    <t>Indeportes Quindio, Imdera, secretarias y/o coordinaciones de deporte municipales, secretaria de educación municipal y departamental</t>
  </si>
  <si>
    <t>Ministerio del deporte, clubes deportivos, ligas deportivas</t>
  </si>
  <si>
    <t>Secretarias y/o coordinaciones de deporte municipales, secretaria de educación municipal y departamental</t>
  </si>
  <si>
    <t>Ministerio del deporte.</t>
  </si>
  <si>
    <t>Ministerio del deporte, secretaria de educación municipal y departamental, empresa privada.</t>
  </si>
  <si>
    <t>Ministerio del deporte, secretarias y/o coordinaciones de deporte municipales</t>
  </si>
  <si>
    <t>Secretarias y/o coordinaciones de deporte municipales, Imdera.</t>
  </si>
  <si>
    <t>Organismos deportivos</t>
  </si>
  <si>
    <t>Indeportes Quindio, Imdera, secretarias y/o coordinaciones de deporte municipales.</t>
  </si>
  <si>
    <t>Secretarias de educacion departamental y municipales.</t>
  </si>
  <si>
    <t>Ministerio del deporte, clubes deportivos, ligas deportivas, Universidad del Quindio.</t>
  </si>
  <si>
    <t>Ministerio del deporte, clubes deportivos, ligas deportivas, Imdera, secretarias y/o coordinaciones de deporte municipales</t>
  </si>
  <si>
    <t>Indeportes Quindio, secretaria de turismo, induestria y comercio</t>
  </si>
  <si>
    <t>Indeportes Quindio, Imdera</t>
  </si>
  <si>
    <t xml:space="preserve">Ministerio del deporte, secretarias de infraestructura municipales y departamentales. </t>
  </si>
  <si>
    <t xml:space="preserve">Secretarias de infraestructura municipales y departamentales. </t>
  </si>
  <si>
    <t>Lograr la cobertura del 8% de niños entre 5 a 10 años vinculados en programas que fometan el desarrollo motor.</t>
  </si>
  <si>
    <t xml:space="preserve">Mantenimiento </t>
  </si>
  <si>
    <t xml:space="preserve">Número de Escuelas de Formación Deportiva en los sectores urbano y rural creadas, implementadas y/o fortalecidas </t>
  </si>
  <si>
    <t>Realizar dos (2) festivales lúdicas, motrices y deportivas anualizados en cada municipio del departamento</t>
  </si>
  <si>
    <t>Suscribir y ejecutar dos (2) convenios  anualizados con instancias públicas o privadas que permita  aunar esfuerzos financieros y técnicos  para la implementación de escuelas deportivas.</t>
  </si>
  <si>
    <t xml:space="preserve">Número de convenios con  entidades públicas o privadas suscritos y ejecutados  </t>
  </si>
  <si>
    <t>Número de niños, niñas y adolescentes   en los Juegos Intercolegiados convencionales participando.</t>
  </si>
  <si>
    <t>Implementar un (1) programa anualizado de  estimulos  a docentes que fortalezcan la preparación, participación y  el mejoramiento  de  los resultados de los niños, niñas y adolescentes en los Juegos Intercolegiados Nacionales.</t>
  </si>
  <si>
    <t>Población  beneficiada a con los  programas de  recreación en el departamento del Quindío / Población  total  departamento del Quindío (población total) * 100</t>
  </si>
  <si>
    <t>Estrategias  para primera infancia - Mandalavida implementada</t>
  </si>
  <si>
    <t>Número de Convenios  suscritos y ejecutados anualizados</t>
  </si>
  <si>
    <t>Incentivar las prácticas deportivas y sus diferentes manifestaciones en la comunidad que, desde un enfoque diferencial e incluyente, que  fortalezcan la sana convivencia y los valores, propiciando la transformación social y la paz de la población Quindiana.</t>
  </si>
  <si>
    <t>Número de estrategias de deporte social comunitario con personas con discapacidad implementadas</t>
  </si>
  <si>
    <t>Suscribir y ejecutar dos (2) convenios  anualizados con instancias  públicas o privadas que permita  aunar esfuerzos financieros y tecnicos para  la implementacion del programa deporte social comunitario en el departamento</t>
  </si>
  <si>
    <t xml:space="preserve"> Número de grupos  regulares conformados  y atendidos en el sector urbano y rural</t>
  </si>
  <si>
    <t xml:space="preserve">Número de estrategias de  fuertemente activos   en los municipios implementadas </t>
  </si>
  <si>
    <t>Número de acciones para promover HEVS en los municipios realizadas</t>
  </si>
  <si>
    <t>Generar capacidad instalada financiera, técnica y administrativa en los entes territoriales (institutos y/o secretarias de deportes) y organismos deportivos ( clubes y ligas) que permita la implementación y el sostenimiento del estrategias que fomenten en la población general la práctica de nuevas tendencias deportivas y urbanas .</t>
  </si>
  <si>
    <t xml:space="preserve">
Lograr la participación del 0,72% del total de niños, niñas y adolescentes del departamento en la practica de  disciplinas de nuevas tendencias  en el departamento del Quindío.
</t>
  </si>
  <si>
    <r>
      <t>Cantidad de niños, niñas y adolescentes  beneficiados con la practica de  disciplinas de nuevas tendencias en el departamento del Quindío / población total de niños niñas y adolescentes en el departamento del Quindío</t>
    </r>
    <r>
      <rPr>
        <sz val="11"/>
        <rFont val="Calibri"/>
        <family val="2"/>
        <scheme val="minor"/>
      </rPr>
      <t xml:space="preserve"> (10 a 19 años) *100</t>
    </r>
  </si>
  <si>
    <t>Número de actores deportivos cualificados en los sistemas de capacitación / Actores deportivos  capacitables: Profesores educación física departamentales (75) + enlaces municipales deporte social comunitario (12) + enlaces municipales recreación (12) +líderes departamentales entorno a la actividad física (55) + 1 persona por empresa quindiana (20899) * 100</t>
  </si>
  <si>
    <t xml:space="preserve">Número de eventos academicos del area de deporte escolar realizados </t>
  </si>
  <si>
    <t xml:space="preserve">Número de eventos academicos del area de deporte social comunitario realizado </t>
  </si>
  <si>
    <t xml:space="preserve"> Número de eventos academicos del area de actividad fisica realizados </t>
  </si>
  <si>
    <t xml:space="preserve">Número de convenios con instancias públicas o privadas  realizados   </t>
  </si>
  <si>
    <t>Apoyar a 28 deportistas, atletas  y paratletas con  ayudas ergogénicas</t>
  </si>
  <si>
    <t xml:space="preserve">Número de deportistas, atletas  y paratletas con   ergogénicos apoyados </t>
  </si>
  <si>
    <t xml:space="preserve">Brindar apoyo economico directo a 24 deportistas con discapacidad  y paratletas   </t>
  </si>
  <si>
    <t xml:space="preserve">Número de deportistas con discapacidad  y paratletas  economicamente apoyados </t>
  </si>
  <si>
    <t xml:space="preserve">Número de deportistas y atletas convencionales economicamente apoyados </t>
  </si>
  <si>
    <t xml:space="preserve">Entregar 11 estímulos académicos a deportistas, atletas  paratletas y entrenadores departamentales por logros  en el deporte de alto rendimiento </t>
  </si>
  <si>
    <t xml:space="preserve">Número de estímulos académicos a deportistas, atletas , paratletas y entrenadores departamentales.entregados </t>
  </si>
  <si>
    <t>Número  de organismos deportivos  con   procesos de asistencia técnica y biomédica  apoyados</t>
  </si>
  <si>
    <t xml:space="preserve"> Número de eventos académicos del área de entrenamiento deportivo para el rendimiento y alto rendimiento relizados</t>
  </si>
  <si>
    <t>Número de eventos académicos  en temáticas en gestión, legislación y administración deportiva relacionados realizados</t>
  </si>
  <si>
    <t>Comité  departamental del deporte asociado creados bajo acto administativo</t>
  </si>
  <si>
    <t>Sistema de competencias implementado</t>
  </si>
  <si>
    <t>Generar alianzas estratégicas educativas que permitan el fortalecimiento de la oferta académica  profesional para el rendimiento y alto rendimiento  deportivoen el departamento del Quindío.</t>
  </si>
  <si>
    <t xml:space="preserve">Cantidad de programas académicos profesionales  para el rendimiento y alto rendimiento deportivo / Cantidad total de programas profesionales ofertados en el Quindío </t>
  </si>
  <si>
    <t xml:space="preserve"> Propuesta técnica   de un programa de pregrado con enfasis en entrenamiento deportivo y/o alto rendimiento   elaborada y presentada a las universidades  </t>
  </si>
  <si>
    <t xml:space="preserve">Propuesta técnica   de un programa de posgrado con enfasis en entrenamiento deportivo y/o alto rendimiento    elaborada y presentada a las universidades  </t>
  </si>
  <si>
    <t>Lograr el 1%  de la oferta de programas académicos profesionales,  para el  rendimiento y alto rendimiento deportivo dentro de la totalidad de programas profesionales ofertados en el departamento del Quindío</t>
  </si>
  <si>
    <t>Crear e implementar  tres (3) lineas de investigacion asociadas a la actividad fisica, la recreacion y el deporte en el departamento del Quindio creadas  e implementadas</t>
  </si>
  <si>
    <t xml:space="preserve"> Sistema de informacion del deporte, la recreacion y la actividad fisica creado e implementado </t>
  </si>
  <si>
    <t>Cantidad de eventos deportivos sostenibles de carácter nacional e internacional   en el departamento realizados /  Numero de eventos deportivos   a nivel departamental  realizados *100</t>
  </si>
  <si>
    <t xml:space="preserve">mantenimiento </t>
  </si>
  <si>
    <t>Realizar 5 eventos nacionales  e internacionales deportivos sostenibles cada año en el departamento del Quindio.</t>
  </si>
  <si>
    <t xml:space="preserve">Número de eventos deportivos nacionales e internacionales   sostenibles cada año realizados  </t>
  </si>
  <si>
    <t xml:space="preserve">Plan de lineamientos para la postulación, realización y legado de eventos, congresos, exposiciones y ferias deportivas internacionales, nacionales y locales creado e implementado </t>
  </si>
  <si>
    <t xml:space="preserve">Crear e implementar un (1) plan de lineamientos para la postulación, realización y legado de eventos, congresos, exposiciones y ferias deportivas internacionales, nacionales y locales. </t>
  </si>
  <si>
    <t>Crear  e implementar  cluster de  servicos de turismo depotivo sostenible en el Quindio</t>
  </si>
  <si>
    <t>Lograr   10  alianzas estratégicas con las federaciones, asociaciones y demás organizaciones deportivas  que promuevan la designación del Quindio como sede de eventos de carácter nacional e internacional.</t>
  </si>
  <si>
    <t>Alianzas estratégicas con las federaciones, asociaciones y demás organizaciones deportivas   realizadas</t>
  </si>
  <si>
    <t>Plan Maestro de mantenimiento y/o adecuación de escenarios para la práctica del deporte, la recreación y la actividad física en el Quindio creado e implementado</t>
  </si>
  <si>
    <t xml:space="preserve">Municipios del departamento del Quindio  con obras de Infraestructura  para el deporte, la recreación y la actividad física. </t>
  </si>
  <si>
    <t>Fomentar el desarrollo deportivo, fortalecer los valores y promover la formación integral a través de competencias y encuentros, dirigido a niños, niñas, adolescentes, entre los 10 y 19 años, escolarizados o pertenecientes a organizaciones que atienden personas con discapacidad.</t>
  </si>
  <si>
    <t xml:space="preserve">Implementar 12 estrategias de fuertemente activos anualizadas en los municipios del departamento </t>
  </si>
  <si>
    <t xml:space="preserve">
Lograr aumentar en un  8,7% la obtención de medallas de oro en los Juegos Deportivos Nacionales y Paranacionales  2031 del total de las medallas disputadas. </t>
  </si>
  <si>
    <t>Suscribir y ejecutar 15 convenios de apoyo o patrocinio anualizados entre ligas, clubes y las entidades territoriales municipales y departamentales.</t>
  </si>
  <si>
    <t xml:space="preserve">Número de convenios de apoyo o patrocinio entre ligas, clubes y las entidades territoriales municipales y departamentales ejecutados </t>
  </si>
  <si>
    <t>Número de convenios de apoyo o patrocinio entre ligas, clubes y la empresa privada ejecutados</t>
  </si>
  <si>
    <t>Lograr el 14%  en la realizacion de eventos deportivos sostenibles de carácter nacional e internacional en el departamento del Quindio</t>
  </si>
  <si>
    <t>Crear  e implementar en los 12 municipios  del departamento del Quindio el  "Programa de Educación Física  de Desarrollo Motor" de los niños en edades entre los 5 y 10 años ( sectores urbano y rural).</t>
  </si>
  <si>
    <t xml:space="preserve">Número de municipios  del departamento del Quindio  con  el "Programa de Educación Fisica  de Desarrollo Motor"  creado e implementado </t>
  </si>
  <si>
    <t xml:space="preserve">
Lograr la participación en un 13% de los niños, niñas y adolescentes  Quindianos  en los Juegos Intercolegiados  Nacionales  2034
</t>
  </si>
  <si>
    <t>Implementar un (1) programa anualizado de estímulos (académicos, insumos tecnológicos, material para estudio)  a deportistas convencionales y con discapacidad  por logros obtenidos en los juegos intercolegiados.</t>
  </si>
  <si>
    <t>Número de municipios   con un programa de acompañamiento técnico en el ámbito educativo implementado</t>
  </si>
  <si>
    <t>Lograr la participación  9.061 niños, niñas y adolescentes en los  juegos intercolegiados nacionales  para disciplinias convencionales.</t>
  </si>
  <si>
    <t>Lograr la  participación  de 20 niños, niñas y adolescentes  en los juegos intercolegiados nacionales para disciplinas con discapacidad.</t>
  </si>
  <si>
    <t>Estrategia  de campamentos juveniles implementada</t>
  </si>
  <si>
    <t>Suscribir y ejecutar dos (2) convenios anualizados  con instancias  públicas o privadas que permita  aunar esfuerzos financieros y técnicos para  la implementación de las estrategias de recreación en las fases municipal, departamental y nacional.</t>
  </si>
  <si>
    <t>Estrategia de deporte social comunitario  con indígenas, negros, afrocolombianos, raizales y palenqueros, desplazados, migrantes, campesinos implementada</t>
  </si>
  <si>
    <t>Conformar y atender 300 grupos regulares  de actividad fisica anualizados en el sector urbano y rural del departamento</t>
  </si>
  <si>
    <t>Número de vías activas y saludables implementadas</t>
  </si>
  <si>
    <t xml:space="preserve">Realizar 300 acciones para  promover hábitos y estilos de vida saludable en los municipios del departamento </t>
  </si>
  <si>
    <t>Suscribir y ejecutar dos (2) convenios  anualizados con instancias  públicas o privadas que permita  aunar esfuerzos financieros y técnicos para  la implementación de las estrategias del programa de actividad física..</t>
  </si>
  <si>
    <t xml:space="preserve">Elaborar  y presentar  una propuesta técnica   para la implementación de un programa de posgrado con enfasis en entrenamiento deportivo y/o alto rendimiento  a las diferentes univerdades   que ofertan  este tipo de programas </t>
  </si>
  <si>
    <t xml:space="preserve">Posicionar al departamento del Quindío como destino del turismo deportivo sostenible en Colombia, mediante alianzas intersectoriales del ámbito deportivo, empresarial, académico y comunitario, que a su vez promueva la cultura de responsabilidad ambiental.  </t>
  </si>
  <si>
    <t xml:space="preserve">Cluster de  servicos de turismo depotivo sostenible en el Quindio creado e imlementado </t>
  </si>
  <si>
    <t xml:space="preserve">Realizar en los 12 municipios del departamento del Quindio obras de infraestructura  para el deporte, la recreación y la actividad física. </t>
  </si>
  <si>
    <t>Lograr disminuir  en un 21,7%  el número de escenarios deportivos mayores en estado malo y regular para la practica del deporte, la recreación y la actividad física en el departamento del Quindio</t>
  </si>
  <si>
    <t>Cantidad de escenarios deportivos mayores en el departamento del Quindio en estado Malo y Regular / total de escenarios deportivos mayores del departamento del Quindio</t>
  </si>
  <si>
    <t xml:space="preserve">MATRIZ ESTRATEGICA DE LA POLÍTICA PÚBLICA DE LA EDUCACIÓN FÍSICA, LA RECREACIÓN, LA ACTIVIDAD FÍSICA Y EL DEPORTE COMO EJE DE DESARROLLO SOSTENIBLE EN EL DEPARTAMENTO DEL QUINDÍO 2024-2034
</t>
  </si>
  <si>
    <t xml:space="preserve">Brindar apoyo economico directo a 80 deportistas y atletas convencionales </t>
  </si>
  <si>
    <t>Meta física programada</t>
  </si>
  <si>
    <t>Meta física ejecutada</t>
  </si>
  <si>
    <t xml:space="preserve">% de avance </t>
  </si>
  <si>
    <t>Meta financiera programada</t>
  </si>
  <si>
    <t>Meta financiera ejecutada</t>
  </si>
  <si>
    <t xml:space="preserve">% avance </t>
  </si>
  <si>
    <t xml:space="preserve">Observaciones – Acciones  </t>
  </si>
  <si>
    <r>
      <t xml:space="preserve">Generar capacidad instalada financiera, técnica y administrativa en los entes territoriales (institutos y/o secretarias de deportes) que permita la implementación y el sostenimiento </t>
    </r>
    <r>
      <rPr>
        <sz val="11"/>
        <rFont val="Calibri"/>
        <family val="2"/>
        <scheme val="minor"/>
      </rPr>
      <t xml:space="preserve">de las </t>
    </r>
    <r>
      <rPr>
        <sz val="11"/>
        <color theme="1"/>
        <rFont val="Calibri"/>
        <family val="2"/>
        <scheme val="minor"/>
      </rPr>
      <t>estrategias que aumenten la práctica deportiva en las comunidades, proporcionando atención prioritaria a población adulta (entre los 18 a los 60 años) perteneciente a grupos poblaciones que por diferentes variables poseen mayores niveles de vulnerabilidad en comparación a otros, que se encuentran soportados y priorizados en la legislación colombiana, como lo son:</t>
    </r>
    <r>
      <rPr>
        <sz val="11"/>
        <rFont val="Calibri"/>
        <family val="2"/>
        <scheme val="minor"/>
      </rPr>
      <t xml:space="preserve"> indígenas, afrocolombianos, palanqueros, raizales, campesinos, mujeres ( rural) y, personas con discapacidad.</t>
    </r>
  </si>
  <si>
    <r>
      <t xml:space="preserve">Población  indígenas, </t>
    </r>
    <r>
      <rPr>
        <sz val="11"/>
        <color theme="1"/>
        <rFont val="Calibri"/>
        <family val="2"/>
        <scheme val="minor"/>
      </rPr>
      <t xml:space="preserve">negros, afrocolombianos, raizales y palenqueros, desplazados, migrantes,  campesinos, mujeres (mujer rural), y personas con discapacidad  beneficiados / Población Total   indígenas, negros, afrocolombianos, raizales y palenqueros, desplazados, migrantes,  campesinos, mujeres (mujer rural), y personas con discapacidad  </t>
    </r>
  </si>
  <si>
    <r>
      <t>Población que actualmente practican actividad física regular</t>
    </r>
    <r>
      <rPr>
        <sz val="11"/>
        <color rgb="FFFF0000"/>
        <rFont val="Calibri"/>
        <family val="2"/>
        <scheme val="minor"/>
      </rPr>
      <t xml:space="preserve"> </t>
    </r>
    <r>
      <rPr>
        <sz val="11"/>
        <color theme="1"/>
        <rFont val="Calibri"/>
        <family val="2"/>
        <scheme val="minor"/>
      </rPr>
      <t>en el departamento del Quindío / Población total del  departamento del Quindío * 100</t>
    </r>
  </si>
  <si>
    <t xml:space="preserve">Realizar 100 eventos masivos de actividad fisica  en los municipios del departamento </t>
  </si>
  <si>
    <r>
      <t xml:space="preserve">Lograr un </t>
    </r>
    <r>
      <rPr>
        <sz val="11"/>
        <rFont val="Calibri"/>
        <family val="2"/>
        <scheme val="minor"/>
      </rPr>
      <t>14,25%</t>
    </r>
    <r>
      <rPr>
        <sz val="11"/>
        <color rgb="FFFF0000"/>
        <rFont val="Calibri"/>
        <family val="2"/>
        <scheme val="minor"/>
      </rPr>
      <t xml:space="preserve">  </t>
    </r>
    <r>
      <rPr>
        <sz val="11"/>
        <color theme="1"/>
        <rFont val="Calibri"/>
        <family val="2"/>
        <scheme val="minor"/>
      </rPr>
      <t>de personas cualificadas</t>
    </r>
    <r>
      <rPr>
        <sz val="11"/>
        <color rgb="FFFF0000"/>
        <rFont val="Calibri"/>
        <family val="2"/>
        <scheme val="minor"/>
      </rPr>
      <t xml:space="preserve"> </t>
    </r>
    <r>
      <rPr>
        <sz val="11"/>
        <color theme="1"/>
        <rFont val="Calibri"/>
        <family val="2"/>
        <scheme val="minor"/>
      </rPr>
      <t xml:space="preserve"> en los sistemas de capacitación en el departamento del Quindío.</t>
    </r>
  </si>
  <si>
    <r>
      <t xml:space="preserve">Cantidad de medallas de oro logradas </t>
    </r>
    <r>
      <rPr>
        <sz val="11"/>
        <color theme="1"/>
        <rFont val="Calibri"/>
        <family val="2"/>
        <scheme val="minor"/>
      </rPr>
      <t>por atletas y paratletas  en los  juegos nacionales y paranacionales/ número de medallas de oro disputadas  en los juegos nacionales * 100</t>
    </r>
  </si>
  <si>
    <t>Diseñar e implementar un (1) sistema de competencias con los organismos deportivos del departamento.</t>
  </si>
  <si>
    <t>Armonización - Plan de Desarrollo 2024-2025 “Por y Para la Gente”</t>
  </si>
  <si>
    <t>Número Línea Estratégica</t>
  </si>
  <si>
    <t>Línea Estratégica</t>
  </si>
  <si>
    <t xml:space="preserve">Codigo Sector </t>
  </si>
  <si>
    <t xml:space="preserve">Nombre Del Sector </t>
  </si>
  <si>
    <t xml:space="preserve">Código Del Programa </t>
  </si>
  <si>
    <t>Codigo Del Producto</t>
  </si>
  <si>
    <t>Código Indicador De Producto</t>
  </si>
  <si>
    <t xml:space="preserve">Indicador De Producto </t>
  </si>
  <si>
    <t>SOCIAL, INCLUSIVA Y PARTICIPATIVA. En el Quindío todos caben y nadie se quedan atrás</t>
  </si>
  <si>
    <t>43</t>
  </si>
  <si>
    <t>DEPORTE Y RECREACIÓN</t>
  </si>
  <si>
    <t>4301</t>
  </si>
  <si>
    <t>4301007</t>
  </si>
  <si>
    <t>Servicio de Escuelas Deportivas</t>
  </si>
  <si>
    <r>
      <t xml:space="preserve">Niños, niñas, adolescentes y jóvenes inscritos en Escuelas Deportivas / </t>
    </r>
    <r>
      <rPr>
        <b/>
        <sz val="10"/>
        <color rgb="FF000000"/>
        <rFont val="Arial"/>
        <family val="2"/>
      </rPr>
      <t>Municipios con Escuelas Deportivas</t>
    </r>
  </si>
  <si>
    <t>430100700 / 430100701</t>
  </si>
  <si>
    <t>4302</t>
  </si>
  <si>
    <t>4301037</t>
  </si>
  <si>
    <t>Servicio de promoción de la actividad física, la recreación y el deporte</t>
  </si>
  <si>
    <t>430103700 / 430103704</t>
  </si>
  <si>
    <r>
      <t xml:space="preserve">Personas que acceden a servicios deportivos, recreativos y de actividad física /  </t>
    </r>
    <r>
      <rPr>
        <b/>
        <sz val="10"/>
        <color rgb="FF000000"/>
        <rFont val="Arial"/>
        <family val="2"/>
      </rPr>
      <t>Municipios implementando programas de recreación, actividad física y deporte social comunitario</t>
    </r>
  </si>
  <si>
    <r>
      <t xml:space="preserve">Personas que acceden a servicios deportivos, recreativos y de actividad física /  </t>
    </r>
    <r>
      <rPr>
        <b/>
        <sz val="10"/>
        <color rgb="FF000000"/>
        <rFont val="Arial"/>
        <family val="2"/>
      </rPr>
      <t>Municipios implementando programas de recreación, actividad física y deporte social comunitario.</t>
    </r>
  </si>
  <si>
    <t>Servicio de educación informal en recreación</t>
  </si>
  <si>
    <t>Personas capacitadas</t>
  </si>
  <si>
    <t>Servicio de apoyo financiero a atletas</t>
  </si>
  <si>
    <t>Estímulos entregados</t>
  </si>
  <si>
    <t>4302001</t>
  </si>
  <si>
    <t>Servicio de preparación deportiva</t>
  </si>
  <si>
    <t>Atletas preparados</t>
  </si>
  <si>
    <t>4302075</t>
  </si>
  <si>
    <t>Servicio de asistencia técnica para la promoción del deporte</t>
  </si>
  <si>
    <t xml:space="preserve">Organismos deportivos asistidos </t>
  </si>
  <si>
    <t>Servicio de organización de eventos deportivos comunitarios</t>
  </si>
  <si>
    <t>Personas beneficiadas</t>
  </si>
  <si>
    <t xml:space="preserve">PRODUCTIVIDAD, COMPETITIVIDAD Y MEDIO AMBIENTE“ Quindío amigo de las empresas y el empleo. Quindío verde, territorio de agua, agricultura y medio ambiente” </t>
  </si>
  <si>
    <t xml:space="preserve"> COMERCIO, INDUSTRIA Y TURISMO</t>
  </si>
  <si>
    <t xml:space="preserve">Productividad y competitividad de las empresas colombianas </t>
  </si>
  <si>
    <t>Servicio de asistencia técnica para el desarrollo de iniciativas clústeres</t>
  </si>
  <si>
    <t>Clústeres asistidos en la implementación de los planes de acción</t>
  </si>
  <si>
    <t>Servicio de mantenimiento a la infraestructura deportiva</t>
  </si>
  <si>
    <t>430100400</t>
  </si>
  <si>
    <t>Infraestructura deportiva mantenida</t>
  </si>
  <si>
    <t>Parques recreativos mejorados</t>
  </si>
  <si>
    <t>4302020</t>
  </si>
  <si>
    <t>Piscinas construidas y dotadas</t>
  </si>
  <si>
    <t>430202000</t>
  </si>
  <si>
    <t>4302024</t>
  </si>
  <si>
    <t>Coliseos cubiertos construidos</t>
  </si>
  <si>
    <t>430202400</t>
  </si>
  <si>
    <t>Coliseos construidos</t>
  </si>
  <si>
    <t>Crear, implementar  y/o fortalecer 215 Escuelas Deportivas en los municipios del departamento del Quindío.</t>
  </si>
  <si>
    <t>Implementar  en los 12 municipios del departamento un (1) programa anualizado de acompañamiento técnico  en el ámbito educativo a través de profesionales de áreas del deporte que fortalezcan los procesos de desarrollo deportivo.</t>
  </si>
  <si>
    <t>Implementar una (1) estrategia anualizada de deporte social comunitario con indígenas, negros, afrocolombianos, raizales y palenqueros, desplazados, migrantes, campesinos.</t>
  </si>
  <si>
    <t>Implementar 12 vías activas y saludables anualizadas en los municipios del departamento.</t>
  </si>
  <si>
    <t xml:space="preserve">Apoyar  a 36  organismos deportivos  con  procesos de asistencia técnica y biomedica    en   preparacion a deportistas, atletas y paratletas del departamento del Quindio. </t>
  </si>
  <si>
    <t>Se implementó una (1) estrategia de mandalavida anualizada en la primera infancia en el departamento del Quindío. Se realizó a través de intervenciones en los centros de desarrollo infantil.</t>
  </si>
  <si>
    <t>Se implementó una (1) estrategia de campamentos juveniles anualizada en el departamento. Se realizó a través de convocatorias públicas en los sectores urbano y rural de los municipios, implementando la fase municipal en alianza con las alcaldías locales de Armenia, Buenavista, Calarcá, Córdoba, Génova, Montenegro, Quimbaya, Circasia, Pijao, La Tebaida y Filandia.</t>
  </si>
  <si>
    <t>Se implementó dos (2) estrategias de fuertemente activos anualizadas en los municipios de Génova y Armenia.  Para el caso de Armenia, la estrategia es liderada por el IMDERA, así como INDEPORTES en el municipio cordillerano de Génova.</t>
  </si>
  <si>
    <t>Se realizaron dos (2) eventos académicos anualizados (curso) del área de actividad física en los municipios de Filandia y Armenia.</t>
  </si>
  <si>
    <t>Se brindó apoyo económico directo a 104 deportistas y atletas convencionales de las disciplinas de: Bowling, Bádminton, Atletismo, Levantamiento de Pesas, Triatlón, Tenis, Ciclismo, Ciclismo BMX, Patinaje, Natación, Hapkido, Taekwondo, Ajedrez, Parkour, Baile deportivo, Boxeo, Judo, Futbol de salón y Balonmano como deportista apoyados.</t>
  </si>
  <si>
    <t>Se apoyó cuarenta y dos (42)  organismos deportivos  con  procesos de asistencia técnica y biomédica en preparación a deportistas, atletas y paratletas del departamento del Quindío, los organismos deportivos son los siguientes: Ajedrez, Atletismo, Bádminton, Baile Deportivo, Balonmano, Boxeo, Bowling, Ciclismo Ruta, Ciclismo BMX, Ciclismo MTB, Escalada Deportiva, Futbol, Futbol de Salón (Fundación Santiago Galindo, Club Tigres), Gimnasia Artística F, Hapkido, Judo, Karate, Levantamiento de Pesas, Natación Waterpolo, Natación Carreras, Patinaje Carreras, Patinaje Skateboarding, Squash, Taekwondo, Tenis, Tenis Silla de Ruedas, Tenis Mesa, Triatlón, Paratletismo, Judo Visual, Paranatación, Futbol 5, Lucha, Voleibol, Savate, Muaythai, Porrismo, Motociclismo.</t>
  </si>
  <si>
    <t>Se creó e implemento dos (2) líneas de investigación asociadas a la actividad física, la recreación y el deporte en el departamento del Quindío. La primera del área de actividad física que tiene como objetivo identificar factores de riesgo en las personas mayores, y la otra tiene como objetivo la identificación de talentos deportivos en niños y adolescentes.</t>
  </si>
  <si>
    <t>Se implementó una (1) estrategia anualizada de deporte social comunitario con indígenas, negros, afrocolombianos, raizales y palenqueros, desplazados, migrantes, campesinos. Las actividades se apoyaron de acuerdo a las solicitudes allegadas por las comunidades descritas anteriormente.</t>
  </si>
  <si>
    <t>Se implementó una (1) estrategia anualizada de deporte social comunitario con personas con discapacidad a través de articulación con las siguientes organizaciones: Fundación Alfredo del Valle, Infac, Enlazar (Calarcá); Fundación caminos sin fronteras (córdoba); Asociación David (La Tebaida); Acuarela y Enamorarte (Quimbaya); Salento (Asopecodis).</t>
  </si>
  <si>
    <t xml:space="preserve">Se realizó la conformación y atención de ciento diez (110) grupos regulares de actividad física anualizados en el sector urbano y rural del departamento. Cabe recalcar que estos grupos son comunitarios, atendidos tres veces a la semana con una duración de la sesión de una (1) hora. Las sesiones son orientadas en espacios abiertos a la comunidad como casetas, polideportivos, vías públicas, entre otros en los doce municipios del Quindío. Así mismo, resaltar que la mayoría de participantes son madres cabezas de familia. </t>
  </si>
  <si>
    <t>Se apoyó a 19 deportistas, atletas  y paratletas con  ayudas ergogénicas de las disciplinas de: Ciclismo, Paranatación,  a través de la Resolución: 054 de 05 de marzo de 2024, Resolución: 295 del 24 de Septiembre de 2024 de deportista apoyado. Aduanalmente, el Comité Olímpico Colombiano contribuyo con 19 ayudas ergogénicas para deportistas de juegos de la juventud clasificados.</t>
  </si>
  <si>
    <t>CRITICA</t>
  </si>
  <si>
    <t>BAJO</t>
  </si>
  <si>
    <t>SATISFACTORIO</t>
  </si>
  <si>
    <t>SOBRESALIENTE</t>
  </si>
  <si>
    <t>Clasificacion Sémaforo</t>
  </si>
  <si>
    <t>Se logró la realización de 294 festivales lúdicos, motrices y deportivos en los siguientes municipios: Montenegro, Génova, Córdoba, Pijao, La Tebaida, Filandia, Quimbaya, Buenavista, Salento, Circasia, Armenia.</t>
  </si>
  <si>
    <t>Organizar  un (1) evento deportivo anualizado desde el ambito educativo como preparacion a los juegos nacionales intercolegiados.</t>
  </si>
  <si>
    <t>Implementar una (1) estrategia de mandalavida anualizada en la primera infancia en el departamento.</t>
  </si>
  <si>
    <t>Se realizaron treinta y tres  (33) eventos masivos de actividad física  en los municipios del departamento a través del programa de hábitos y estilos de vida saludable; en Armenia liderado por el IMDERA y en los otros doce municipios bajo la dirección de INDEPORTES y de las alcadias municipales.</t>
  </si>
  <si>
    <t xml:space="preserve">Se realizaron acciones para  promover hábitos y estilos de vida saludable en los municipios del departamento, las actividades corresponden a respuestas de la comunidad allegadas a Indeportes Quindio en juntas de acción comunal, veredas, medios de comunicación, instituciones educativas, entre otros. </t>
  </si>
  <si>
    <t>Se realizó  un (1) evento académico anualizado (taller) del área de deporte escolar en el municipio de Armenia, donde se brindaron herramientas teórico prácticas para la planificación del entrenamiento deportivo.</t>
  </si>
  <si>
    <t>Realizar un (1) evento academico anualizado (curso, taller, seminario o diplomado) del area de deporte escolar.</t>
  </si>
  <si>
    <t>Realizar dos (2) eventos academicos anualizados (curso, taller, seminario o diplomado) del area de recreacion.</t>
  </si>
  <si>
    <t xml:space="preserve">Realizar dos (2) convenios con instancias  públicas o privadas que permita  aunar esfuerzos  para  la implementacion  del Sistema de Capacitación </t>
  </si>
  <si>
    <t xml:space="preserve">Elaborar  y presentar  una propuesta técnica   para la implementación de un programa de pregrado con enfasis en entrenamiento deportivo y/o alto rendimiento  a las diferentes univerdades   que ofertan  este tipo de programas </t>
  </si>
  <si>
    <t>Se logró crear  e implementar en los municipios de Armenia, La Tebaida, Córdoba y Montenegro el  "Programa de Educación Física  de Desarrollo Motor" de los niños en edades entre los 5 y 10 años (sectores urbano y rural). Los programas fueron implementados por cada entidad territorial municipal.</t>
  </si>
  <si>
    <t>Se logró la creación y/o fortalecimiento de ciento veinticuatro (124) Escuelas Deportivas en los 12 municipios del departamento del Quindío en las siguientes disciplinas: Futbol, baloncesto, futbol de salón, patinaje, atletismo, natación, voleibol, tenis de mesa, ajedrez, porrismo, hapkido, karate, taekwondo, balonmano, gimnasia, bádminton, esgrima, levantamiento de pesas, boxeo, parkour, tenis, ultímate.</t>
  </si>
  <si>
    <t>Se logró la implementación en los municipios de Córdoba, Quimbaya, Salento, Génova, Circasia y Montenegro un (1) programa de intervención psicosocial anualizado, con el fin de favorecer competencias socioemocionales en los niños, niñas y adolescentes.</t>
  </si>
  <si>
    <t>Durante la vigencia no se llevaron a cabo acciones en cumplimiento del indicador, esto debido principalmente a que el Ministerio del Deporte no suscribió convenios con los entes deportivos departamentales para el año 2024.</t>
  </si>
  <si>
    <t>Se logró la participación 11.738 niños, niñas y adolescentes en la fase municipal de los Juegos Intercolegiados Nacionales 2024 para disciplinas convencionales, discriminados de la siguiente manera: Armenia 6048, Buenavista 64, Calarcá 1557, Circasia 635, Córdoba 181, Filandia 72, Génova 180, La Tebaida 803, Montenegro 769, Pijao 140, Quimbaya 813, Salento 476.</t>
  </si>
  <si>
    <t>Durante la vigencia no se dio cumplimiento con este indicador. Cabe recalcar que aunque se realizó la promoción de inscripción de estudiantes con discapacidad para la fase municipal tanto desde el Ministerio del Deporte como de Indeportes Quindío, no se registraron participaciones.</t>
  </si>
  <si>
    <t xml:space="preserve">
Se logró la implementación de un (1) programa anualizado de estímulos (académicos, insumos tecnológicos, material para estudio)  a deportistas convencionales y con discapacidad  por logros obtenidos en los juegos intercolegiados.  Los medallistas de la delegación del departamento del Quindío de la final nacional de Juegos Intercolegiados Nacionales 2024, ingresaran al programa deportista apoyado de Indeportes Quindío, a través de una resolución expedida por INDEPORTES QUINDIO “POR MEDIO DE LA CUAL SE DISPONE UN PAGO DE INCENTIVOS ECONÓMICOS A DEPORTISTAS, ATLETAS Y PARATLETAS EN EL DEPARTAMENTO DEL QUINDÍO”. Estos estímulos los empezaran a recibir los deportistas en la vigencia 2025
</t>
  </si>
  <si>
    <t>Se logró implementar en los 12 municipios del departamento un (1) programa anualizado de acompañamiento técnico en el ámbito educativo a través de profesionales de áreas del deporte que fortalezcan los procesos de desarrollo deportivo. El acompañamiento fue principalmente en el proceso de promoción, inscripciones a las fases municipales de cada entidad territorial, así como el desarrollo de la fase departamental. Así mismo, durante las fases regional y final, además de profesionales de áreas del sector deporte, se asignó un equipo biomédico integrado por profesionales de la salud para acompañar a los deportistas antes, durante y después de las  competencias deportivas.</t>
  </si>
  <si>
    <t xml:space="preserve">
Para la presente vigencia no se llevaron a cabo acciones en cumplimiento del indicador. Sin embargo, en articulación con la Secretaria de Educación Departamental se adelantaron mesas de trabajo para hacer efectiva gestión de su cumplimiento proyectada al 2025.
</t>
  </si>
  <si>
    <t xml:space="preserve">
Para la presente vigencia no se llevaron a cabo acciones en cumplimiento del indicador. Sin embargo, en articulación con las secretarias, coordinaciones y enlaces de deporte de los municipios se adelantaron mesas de trabajo para hacer efectiva gestión de su cumplimiento proyectada al 2025.
</t>
  </si>
  <si>
    <r>
      <t>Implementar una (1)</t>
    </r>
    <r>
      <rPr>
        <b/>
        <sz val="11"/>
        <color theme="1"/>
        <rFont val="Calibri"/>
        <family val="2"/>
        <scheme val="minor"/>
      </rPr>
      <t xml:space="preserve"> </t>
    </r>
    <r>
      <rPr>
        <sz val="11"/>
        <color theme="1"/>
        <rFont val="Calibri"/>
        <family val="2"/>
        <scheme val="minor"/>
      </rPr>
      <t>estrategia nuevo comienzo para la persona mayor anualizada en el departamento.</t>
    </r>
  </si>
  <si>
    <t>Se implementó una (1) estrategia nuevo comienzo para la persona mayor anualizada en el departamento,  implementando la fase municipal en alianza con las alcaldías locales. Así mismo, Indeportes Quindío lidero la realización de la fase departamental realizada en el municipio de Armenia.</t>
  </si>
  <si>
    <t xml:space="preserve">Durante la vigencia no se llevaron a cabo acciones en cumplimiento del indicador, esto debido principalmente a que el Ministerio del Deporte no suscribió convenios interadministrativos con los entes deportivos departamentales para el año 2024. </t>
  </si>
  <si>
    <t>Durante la vigencia no se llevaron a cabo acciones en cumplimiento del indicador, esto debido a que el Ministerio del Deporte no suscribió convenios interadministrativos con los entes deportivos departamentales para el año 2024, y el recurso con el cual se implementaba este programa era el relacionado. Sin embargo, para la vigencia 2025 se realizara la gestión correspondiente para su cumplimiento.</t>
  </si>
  <si>
    <t xml:space="preserve">
Se implementó tres (3)  vías activas y saludables anualizadas en los municipios de Armenia, Calarcá y la Tebaida. Para el caso de Armenia, la ciclo vía cuenta con tres circuitos en la capital con una frecuencia de atención semanal al igual que Calarcá; para el caso de La Tebaida esta estrategia se implementa una (1) vez al mes de acuerdo a su decreto reglamentario.
</t>
  </si>
  <si>
    <t>Se realizaron seis (6) festivales de nuevas tendencias deportivas anualizadas en el departamento, realizados en los municipios de: Calarcá y Armenia (Parkour), Skateboarding y Break dance (Armenia y Montenegro) y .Las actividades fueron lideradas por Indeportes Quindío.</t>
  </si>
  <si>
    <t>Se realizó  dos (2) eventos académicos anualizados (taller) del área de recreación en la ciudad de Armenia, donde se brindaron herramientas teórico prácticas para la promoción de la recreación en los diferentes cursos de vida (primera infancia, infancia, adolescencia, adultos y personas mayores).</t>
  </si>
  <si>
    <t xml:space="preserve">Durante la vigencia no se llevaron a cabo acciones en cumplimiento del indicador; sin embargo, para para la vigencia 2025 se estará adelantando la gestión pertinente con las instituciones educativas para generar el soporte académico al sistema de capacitación. </t>
  </si>
  <si>
    <t xml:space="preserve">
Durante la vigencia no se llevaron a cabo acciones en cumplimiento del indicador; sin embargo, para para la vigencia 2025 se estará adelantando la gestión pertinente para su cumplimiento.
</t>
  </si>
  <si>
    <t>Suscribir y ejecutar  10 convenios de apoyo o patrocinio ejecutados entre ligas, clubes y la empresa privada.</t>
  </si>
  <si>
    <t>Se realizaron tres (3) eventos académicos  anualizados ( modalidad cursos) en temáticas relacionadas con legislación y administración deportiva. Estos cursos se realizaron de manera articulada con la escuela virtual del Ministerio del Porte y la inspección de vigilancia y control, asi como el servicio nacional de aprendizaje SENA.</t>
  </si>
  <si>
    <t xml:space="preserve">
Se inició el diseño de un (1) sistema de información del deporte, la recreación y la actividad física. Para la vigencia 2025 se gestionara su respectiva implementación a través de una plataforma digital. </t>
  </si>
  <si>
    <t>Crear e implementar un plan de mantenimiento y/o adecuación de escenarios para la práctica del deporte, la recreación y la actividad física en el departamento del Quindio.</t>
  </si>
  <si>
    <t xml:space="preserve">Se suscribieron 26 convenios de apoyo o patrocinio anualizados entre ligas, clubes y las entidades territoriales municipales y departamentales; los organismos deportivos con los cuales se suscribieron los convenios son las siguientes disciplinas: Levantamiento de Pesas, Futbol, Patinaje, Atletismo, Ciclismo, Futbol de Salón, Santiago Galindo "Caciques", Squash, Bolo, Baloncesto, Futbol de Salón,  Ajedrez, Motociclismo, Balonmano, Karate, Porrismo, Patinaje, Hapkido, Ciclismo, Muay Thay, Voleibol y Lucha. </t>
  </si>
  <si>
    <t>Se apoyó la realización de 5 eventos nacionales  e internacionales deportivos sostenibles cada año en el departamento del Quindío, a continuación se describen: Media Maratón del Quindío 2024 (La tebaida), Gran Fondo de Nairo Quintana (La Tebaida, Armenia, Quimbaya, Calarcá), Campeonato Nacional de Atletismo U14, U16 (Armenia); Torneo Nacional de Hapkido Interligas (Armenia), Pijao Trail 2024 (Pijao).</t>
  </si>
  <si>
    <t>Se logro una (1) alianza estratégicas con las federaciones, asociaciones y demás organizaciones deportivas  que promuevan la designación del Quindio como sede de eventos de carácter nacional e internacional,  para la eleccion del Quindio como sede de la escalada deportiva en los Juegos Nacionales de la Juventud que organizara el Ministerio del Deporte.</t>
  </si>
  <si>
    <t>Se realizaron 7 intervenciones a infraestructura deportiva  ( escenarios deportivos):
Buenavista: 
Contrato de Obra N° 004 de 2024, infraestructuras intervenidas:  
1, Cancha de futbol 
2, Coliseo Cubierto Municipal. 
Córdoba: 
Contrato de obra N° 002 de 2024, Las infraestructuras intervenidas son: 
3, Coliseo municipal  
4, Skate Park. 
Pijao:
5, Coliseo cubierto con mejoramiento de las luminarias.
 Génova
Contrato de Obra N° 012 de 2024, los escenarios ha intervenir son:
6.  Polideportivo Municipal 
7.  Coliseo cubierto.</t>
  </si>
  <si>
    <t>CONTRATADO EN EJECUCIÓN, Se está construyendo el complejo acuático, el proyecto se encuentra contratado y en ejecución con un avance físico de 97.7% y financiero de 79.32%.</t>
  </si>
  <si>
    <t xml:space="preserve">CONTRATADO EN EJECUCIÓN, Se está interviniendo una infraestructura deportiva: El coliseo multideporte, el proyecto se encuentra contratado y en ejecución con un avance en obras de 90.58% y el estado financiero es del 86.79%. </t>
  </si>
  <si>
    <t>Seguimiento acumulado 
 IV Trimestre 2024</t>
  </si>
  <si>
    <t>Se brindó apoyo económico directo a 15 deportistas con discapacidad  y paratletas de las disciplinas de: Paratletismo (visual, físico, auditivo), Judo Visual, Para natación (auditivo, físico) y Tenis en Silla de Ruedas, a través de la Resolución No. 130 Del 15 de Mayo de 2024, correspondiente al periodo Junio 12 a Julio 11 de 2024, de deportista apoyado.</t>
  </si>
  <si>
    <t>Se entregaron cinco (5) estímulos académicos a deportistas, atletas  paratletas y entrenadores departamentales por logros  en el deporte de alto rendimiento; en esta ocasión se otorgaron becas académicas a los deportistas: María Valentina Restrepo Ocampo, Laura Sofía Bernal Rayo, Kevin Naranjo Acosta, Luisa Valero, Cristian Camilo Gil Rodríguez de las disciplinas: Balonmano y Bádminton en la universidad Gran Colombia a través de las siguiente Resoluciones: 059 del 08 de marzo de 2024, Resolución: 209 del 06 de Agosto de 2024, Resolución: 289 del 23 de Septiembre de 2024, Resolución: 029 del 08 de febrero de 2024, Resolución: 030 de 08 de febrero de 2024, Resolución: 058 de 08 de Marzo de 2024 respectivamente para deportista apoyado.</t>
  </si>
  <si>
    <t>Para el presente trimestre no se llevaron a cabo acciones en cumplimiento del indicador.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</si>
</sst>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 #,##0.00_-;\-&quot;$&quot;\ * #,##0.00_-;_-&quot;$&quot;\ * &quot;-&quot;??_-;_-@_-"/>
    <numFmt numFmtId="43" formatCode="_-* #,##0.00_-;\-* #,##0.00_-;_-* &quot;-&quot;??_-;_-@_-"/>
    <numFmt numFmtId="164" formatCode="_-* #,##0_-;\-* #,##0_-;_-* &quot;-&quot;??_-;_-@_-"/>
    <numFmt numFmtId="165" formatCode="0.0%"/>
    <numFmt numFmtId="166" formatCode="0.000%"/>
    <numFmt numFmtId="167" formatCode="0.0000%"/>
    <numFmt numFmtId="168" formatCode="&quot;$&quot;\ #,##0"/>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b/>
      <sz val="11"/>
      <name val="Calibri"/>
      <family val="2"/>
      <scheme val="minor"/>
    </font>
    <font>
      <sz val="11"/>
      <name val="Calibri"/>
      <family val="2"/>
      <scheme val="minor"/>
    </font>
    <font>
      <sz val="11"/>
      <color rgb="FFFF0000"/>
      <name val="Calibri"/>
      <family val="2"/>
      <scheme val="minor"/>
    </font>
    <font>
      <sz val="11"/>
      <color theme="0"/>
      <name val="Calibri"/>
      <family val="2"/>
      <scheme val="minor"/>
    </font>
    <font>
      <sz val="11"/>
      <color rgb="FFFFFFFF"/>
      <name val="Calibri"/>
      <family val="2"/>
      <scheme val="minor"/>
    </font>
    <font>
      <sz val="10"/>
      <color rgb="FF000000"/>
      <name val="Arial"/>
      <family val="2"/>
    </font>
    <font>
      <sz val="11"/>
      <color rgb="FF000000"/>
      <name val="Calibri"/>
      <family val="2"/>
    </font>
    <font>
      <b/>
      <sz val="10"/>
      <color rgb="FF000000"/>
      <name val="Arial"/>
      <family val="2"/>
    </font>
    <font>
      <sz val="10"/>
      <color theme="1"/>
      <name val="Arial"/>
      <family val="2"/>
    </font>
    <font>
      <b/>
      <sz val="10"/>
      <color theme="1"/>
      <name val="Arial"/>
      <family val="2"/>
    </font>
  </fonts>
  <fills count="10">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FF00"/>
        <bgColor indexed="64"/>
      </patternFill>
    </fill>
    <fill>
      <patternFill patternType="solid">
        <fgColor rgb="FF00B050"/>
        <bgColor indexed="64"/>
      </patternFill>
    </fill>
    <fill>
      <patternFill patternType="solid">
        <fgColor rgb="FFFF00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Border="0"/>
    <xf numFmtId="44" fontId="1" fillId="0" borderId="0" applyFont="0" applyFill="0" applyBorder="0" applyAlignment="0" applyProtection="0"/>
  </cellStyleXfs>
  <cellXfs count="161">
    <xf numFmtId="0" fontId="0" fillId="0" borderId="0" xfId="0"/>
    <xf numFmtId="0" fontId="0" fillId="0" borderId="0" xfId="0" applyAlignment="1">
      <alignment horizontal="center" vertical="center" wrapText="1"/>
    </xf>
    <xf numFmtId="0" fontId="0" fillId="0" borderId="1" xfId="0" applyBorder="1" applyAlignment="1">
      <alignment horizontal="center" vertical="center" wrapText="1"/>
    </xf>
    <xf numFmtId="164" fontId="0" fillId="0" borderId="0" xfId="1" applyNumberFormat="1" applyFont="1" applyAlignment="1">
      <alignment vertical="center" wrapText="1"/>
    </xf>
    <xf numFmtId="0" fontId="0" fillId="3" borderId="0" xfId="0" applyFill="1" applyAlignment="1">
      <alignment horizontal="center" vertical="center" wrapText="1"/>
    </xf>
    <xf numFmtId="9" fontId="0" fillId="3" borderId="2" xfId="2" applyFont="1" applyFill="1" applyBorder="1" applyAlignment="1">
      <alignment vertical="center" wrapText="1"/>
    </xf>
    <xf numFmtId="0" fontId="0" fillId="3" borderId="2" xfId="0" applyFill="1" applyBorder="1" applyAlignment="1">
      <alignment horizontal="center" vertical="center" wrapText="1"/>
    </xf>
    <xf numFmtId="0" fontId="0" fillId="3" borderId="2" xfId="0" applyFill="1" applyBorder="1" applyAlignment="1">
      <alignment vertical="center" wrapText="1"/>
    </xf>
    <xf numFmtId="0" fontId="0" fillId="3" borderId="1" xfId="0" applyFill="1" applyBorder="1" applyAlignment="1">
      <alignment vertical="center" wrapText="1"/>
    </xf>
    <xf numFmtId="0" fontId="0" fillId="0" borderId="0" xfId="0" applyAlignment="1">
      <alignment horizontal="justify" vertical="center" wrapText="1"/>
    </xf>
    <xf numFmtId="0" fontId="0" fillId="3" borderId="1" xfId="0" applyFill="1" applyBorder="1" applyAlignment="1">
      <alignment horizontal="center" vertical="center" wrapText="1"/>
    </xf>
    <xf numFmtId="0" fontId="0" fillId="3" borderId="6" xfId="0" applyFill="1" applyBorder="1" applyAlignment="1">
      <alignment horizontal="center" vertical="center" wrapText="1"/>
    </xf>
    <xf numFmtId="2" fontId="5" fillId="0" borderId="1" xfId="2" applyNumberFormat="1" applyFont="1" applyBorder="1" applyAlignment="1">
      <alignment horizontal="center" vertical="center" wrapText="1"/>
    </xf>
    <xf numFmtId="164" fontId="0" fillId="3" borderId="1" xfId="1" applyNumberFormat="1" applyFont="1" applyFill="1" applyBorder="1" applyAlignment="1">
      <alignment vertical="center" wrapText="1"/>
    </xf>
    <xf numFmtId="0" fontId="0" fillId="3" borderId="2" xfId="0" applyFill="1" applyBorder="1" applyAlignment="1">
      <alignment horizontal="justify" vertical="center" wrapText="1"/>
    </xf>
    <xf numFmtId="3" fontId="0" fillId="3" borderId="1" xfId="0" applyNumberFormat="1" applyFill="1" applyBorder="1" applyAlignment="1">
      <alignment horizontal="center" vertical="center" wrapText="1"/>
    </xf>
    <xf numFmtId="0" fontId="0" fillId="3" borderId="1" xfId="0" applyFill="1" applyBorder="1" applyAlignment="1">
      <alignment horizontal="justify" vertical="center" wrapText="1"/>
    </xf>
    <xf numFmtId="164" fontId="0" fillId="3" borderId="1" xfId="1" applyNumberFormat="1" applyFont="1" applyFill="1" applyBorder="1" applyAlignment="1">
      <alignment horizontal="center" vertical="center" wrapText="1"/>
    </xf>
    <xf numFmtId="0" fontId="0" fillId="3" borderId="1" xfId="0" applyFill="1" applyBorder="1" applyAlignment="1">
      <alignment horizontal="left" vertical="center" wrapText="1"/>
    </xf>
    <xf numFmtId="0" fontId="0" fillId="3" borderId="4" xfId="0" applyFill="1" applyBorder="1" applyAlignment="1">
      <alignment horizontal="justify" vertical="center" wrapText="1"/>
    </xf>
    <xf numFmtId="0" fontId="0" fillId="3" borderId="0" xfId="0" applyFill="1" applyAlignment="1">
      <alignment horizontal="justify" vertical="center" wrapText="1"/>
    </xf>
    <xf numFmtId="1" fontId="7" fillId="2" borderId="1" xfId="0" applyNumberFormat="1" applyFont="1" applyFill="1" applyBorder="1" applyAlignment="1">
      <alignment horizontal="center" vertical="center" wrapText="1"/>
    </xf>
    <xf numFmtId="0" fontId="2" fillId="5" borderId="4"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2" fillId="5" borderId="4" xfId="0" applyFont="1" applyFill="1" applyBorder="1" applyAlignment="1">
      <alignment horizontal="justify" vertical="center" wrapText="1"/>
    </xf>
    <xf numFmtId="0" fontId="2" fillId="5" borderId="4" xfId="0" applyFont="1" applyFill="1" applyBorder="1" applyAlignment="1">
      <alignment vertical="center" wrapText="1"/>
    </xf>
    <xf numFmtId="0" fontId="2" fillId="0" borderId="2" xfId="0" applyFont="1" applyBorder="1" applyAlignment="1">
      <alignment horizontal="center" vertical="center" wrapText="1"/>
    </xf>
    <xf numFmtId="168" fontId="2" fillId="0" borderId="2" xfId="0" applyNumberFormat="1" applyFont="1" applyBorder="1" applyAlignment="1">
      <alignment horizontal="center" vertical="center" wrapText="1"/>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9" fillId="3" borderId="1" xfId="0" applyFont="1" applyFill="1" applyBorder="1" applyAlignment="1">
      <alignment horizontal="justify" vertical="center"/>
    </xf>
    <xf numFmtId="0" fontId="9" fillId="3" borderId="1" xfId="3" applyFont="1" applyFill="1" applyBorder="1" applyAlignment="1">
      <alignment horizontal="center" vertical="center" wrapText="1"/>
    </xf>
    <xf numFmtId="0" fontId="9" fillId="3" borderId="1" xfId="3" applyFont="1" applyFill="1" applyBorder="1" applyAlignment="1">
      <alignment horizontal="justify" vertical="center" wrapText="1"/>
    </xf>
    <xf numFmtId="0" fontId="11" fillId="3" borderId="1" xfId="3" applyFont="1" applyFill="1" applyBorder="1" applyAlignment="1">
      <alignment horizontal="center" vertical="center" wrapText="1"/>
    </xf>
    <xf numFmtId="0" fontId="9" fillId="3" borderId="1" xfId="0" applyFont="1"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1" fontId="9" fillId="3" borderId="1" xfId="3" applyNumberFormat="1" applyFont="1" applyFill="1" applyBorder="1" applyAlignment="1">
      <alignment horizontal="center" vertical="center" wrapText="1"/>
    </xf>
    <xf numFmtId="1" fontId="11" fillId="3" borderId="1" xfId="3" applyNumberFormat="1" applyFont="1" applyFill="1" applyBorder="1" applyAlignment="1">
      <alignment horizontal="center" vertical="center" wrapText="1"/>
    </xf>
    <xf numFmtId="1" fontId="9" fillId="3" borderId="1" xfId="3" applyNumberFormat="1" applyFont="1" applyFill="1" applyBorder="1" applyAlignment="1">
      <alignment horizontal="left" vertical="center" wrapText="1"/>
    </xf>
    <xf numFmtId="0" fontId="9" fillId="3" borderId="1" xfId="3" applyFont="1" applyFill="1" applyBorder="1" applyAlignment="1">
      <alignment horizontal="left" vertical="center" wrapText="1"/>
    </xf>
    <xf numFmtId="0" fontId="0" fillId="3" borderId="0" xfId="0" applyFill="1" applyAlignment="1">
      <alignment vertical="center" wrapText="1"/>
    </xf>
    <xf numFmtId="44" fontId="0" fillId="0" borderId="1" xfId="4" applyFont="1" applyBorder="1" applyAlignment="1">
      <alignment horizontal="center" vertical="center" wrapText="1"/>
    </xf>
    <xf numFmtId="0" fontId="9" fillId="3" borderId="1" xfId="0" applyFont="1" applyFill="1" applyBorder="1" applyAlignment="1">
      <alignment horizontal="center" vertical="center" wrapText="1"/>
    </xf>
    <xf numFmtId="0" fontId="9" fillId="3" borderId="1" xfId="0" applyFont="1" applyFill="1" applyBorder="1" applyAlignment="1">
      <alignment horizontal="left" vertical="center" wrapText="1"/>
    </xf>
    <xf numFmtId="0" fontId="9" fillId="3" borderId="1" xfId="0" applyFont="1" applyFill="1" applyBorder="1" applyAlignment="1">
      <alignment horizontal="justify" vertical="center" wrapText="1"/>
    </xf>
    <xf numFmtId="0" fontId="11" fillId="3" borderId="1" xfId="0" applyFont="1" applyFill="1" applyBorder="1" applyAlignment="1">
      <alignment horizontal="center" vertical="center"/>
    </xf>
    <xf numFmtId="0" fontId="0" fillId="3" borderId="2" xfId="0" applyFill="1" applyBorder="1" applyAlignment="1">
      <alignment horizontal="left" vertical="center" wrapText="1"/>
    </xf>
    <xf numFmtId="0" fontId="5" fillId="3" borderId="1" xfId="0" applyFont="1" applyFill="1" applyBorder="1" applyAlignment="1">
      <alignment horizontal="left" vertical="center" wrapText="1"/>
    </xf>
    <xf numFmtId="0" fontId="0" fillId="3" borderId="4" xfId="0" applyFill="1" applyBorder="1" applyAlignment="1">
      <alignment horizontal="left" vertical="center" wrapText="1"/>
    </xf>
    <xf numFmtId="0" fontId="9" fillId="3" borderId="1" xfId="0" applyFont="1" applyFill="1" applyBorder="1" applyAlignment="1">
      <alignment vertical="center" wrapText="1"/>
    </xf>
    <xf numFmtId="0" fontId="11" fillId="3" borderId="1" xfId="0" applyFont="1" applyFill="1" applyBorder="1" applyAlignment="1">
      <alignment horizontal="center" vertical="center" wrapText="1"/>
    </xf>
    <xf numFmtId="0" fontId="0" fillId="0" borderId="1" xfId="0" applyBorder="1" applyAlignment="1">
      <alignment vertical="center" wrapText="1"/>
    </xf>
    <xf numFmtId="44" fontId="0" fillId="0" borderId="1" xfId="4" applyFont="1" applyBorder="1" applyAlignment="1">
      <alignment vertical="center" wrapText="1"/>
    </xf>
    <xf numFmtId="0" fontId="0" fillId="3" borderId="1" xfId="4" applyNumberFormat="1" applyFont="1" applyFill="1" applyBorder="1" applyAlignment="1">
      <alignment vertical="center" wrapText="1"/>
    </xf>
    <xf numFmtId="0" fontId="5" fillId="3" borderId="1" xfId="0" applyFont="1" applyFill="1" applyBorder="1" applyAlignment="1">
      <alignment vertical="center" wrapText="1"/>
    </xf>
    <xf numFmtId="0" fontId="0" fillId="4" borderId="1" xfId="0" applyFill="1" applyBorder="1" applyAlignment="1">
      <alignment vertical="center" wrapText="1"/>
    </xf>
    <xf numFmtId="2" fontId="0" fillId="8" borderId="1" xfId="2" applyNumberFormat="1" applyFont="1" applyFill="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2" fillId="4" borderId="5"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0" fillId="3" borderId="1" xfId="0" applyFill="1" applyBorder="1" applyAlignment="1">
      <alignment horizontal="center" vertical="center" wrapText="1"/>
    </xf>
    <xf numFmtId="0" fontId="0" fillId="0" borderId="1" xfId="0" applyBorder="1" applyAlignment="1">
      <alignment horizontal="center" vertical="center" wrapText="1"/>
    </xf>
    <xf numFmtId="0" fontId="2" fillId="6" borderId="6" xfId="0" applyFont="1" applyFill="1" applyBorder="1" applyAlignment="1">
      <alignment horizontal="center" vertical="center" wrapText="1"/>
    </xf>
    <xf numFmtId="0" fontId="2" fillId="6" borderId="11"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9" fillId="3" borderId="2" xfId="0" applyFont="1" applyFill="1" applyBorder="1" applyAlignment="1">
      <alignment horizontal="center" vertical="center"/>
    </xf>
    <xf numFmtId="0" fontId="0" fillId="0" borderId="4" xfId="0" applyBorder="1" applyAlignment="1">
      <alignment horizontal="center" vertical="center"/>
    </xf>
    <xf numFmtId="0" fontId="9" fillId="3" borderId="2" xfId="0" applyFont="1" applyFill="1" applyBorder="1" applyAlignment="1">
      <alignment horizontal="justify" vertical="center"/>
    </xf>
    <xf numFmtId="0" fontId="0" fillId="0" borderId="4" xfId="0" applyBorder="1" applyAlignment="1">
      <alignment horizontal="justify" vertical="center"/>
    </xf>
    <xf numFmtId="0" fontId="9" fillId="3" borderId="2" xfId="3" applyFont="1" applyFill="1" applyBorder="1" applyAlignment="1">
      <alignment horizontal="justify" vertical="center" wrapText="1"/>
    </xf>
    <xf numFmtId="0" fontId="0" fillId="0" borderId="4" xfId="0" applyBorder="1" applyAlignment="1">
      <alignment horizontal="justify" vertical="center" wrapText="1"/>
    </xf>
    <xf numFmtId="0" fontId="9" fillId="3" borderId="2" xfId="3" applyFont="1" applyFill="1" applyBorder="1" applyAlignment="1">
      <alignment horizontal="center" vertical="center" wrapText="1"/>
    </xf>
    <xf numFmtId="0" fontId="2" fillId="5" borderId="1" xfId="0" applyFont="1" applyFill="1" applyBorder="1" applyAlignment="1">
      <alignment horizontal="center" vertical="center" wrapText="1"/>
    </xf>
    <xf numFmtId="0" fontId="0" fillId="3" borderId="3" xfId="0" applyFill="1" applyBorder="1" applyAlignment="1">
      <alignment horizontal="center" vertical="center" wrapText="1"/>
    </xf>
    <xf numFmtId="0" fontId="0" fillId="3" borderId="4" xfId="0" applyFill="1" applyBorder="1" applyAlignment="1">
      <alignment horizontal="center" vertical="center" wrapText="1"/>
    </xf>
    <xf numFmtId="9" fontId="0" fillId="3" borderId="1" xfId="0" applyNumberFormat="1" applyFill="1" applyBorder="1" applyAlignment="1">
      <alignment vertical="center" wrapText="1"/>
    </xf>
    <xf numFmtId="0" fontId="0" fillId="3" borderId="1" xfId="0" applyFill="1" applyBorder="1" applyAlignment="1">
      <alignment vertical="center" wrapText="1"/>
    </xf>
    <xf numFmtId="0" fontId="0" fillId="3" borderId="6" xfId="0" applyFill="1" applyBorder="1" applyAlignment="1">
      <alignment vertical="center" wrapText="1"/>
    </xf>
    <xf numFmtId="0" fontId="2" fillId="3" borderId="1" xfId="0" applyFont="1" applyFill="1" applyBorder="1" applyAlignment="1">
      <alignment horizontal="center" vertical="center" wrapText="1"/>
    </xf>
    <xf numFmtId="0" fontId="0" fillId="3" borderId="2" xfId="0" applyFill="1" applyBorder="1" applyAlignment="1">
      <alignment horizontal="center" vertical="center" wrapText="1"/>
    </xf>
    <xf numFmtId="9" fontId="0" fillId="3" borderId="1" xfId="2" applyFont="1" applyFill="1" applyBorder="1" applyAlignment="1">
      <alignment vertical="center" wrapText="1"/>
    </xf>
    <xf numFmtId="0" fontId="0" fillId="3" borderId="2" xfId="0" applyFill="1" applyBorder="1" applyAlignment="1">
      <alignment horizontal="justify" vertical="center" wrapText="1"/>
    </xf>
    <xf numFmtId="0" fontId="0" fillId="3" borderId="4" xfId="0" applyFill="1" applyBorder="1" applyAlignment="1">
      <alignment horizontal="justify" vertical="center" wrapText="1"/>
    </xf>
    <xf numFmtId="0" fontId="5" fillId="3" borderId="1" xfId="0" applyFont="1" applyFill="1" applyBorder="1" applyAlignment="1">
      <alignment horizontal="justify" vertical="center" wrapText="1"/>
    </xf>
    <xf numFmtId="0" fontId="0" fillId="3" borderId="10" xfId="0" applyFill="1" applyBorder="1" applyAlignment="1">
      <alignment horizontal="center" vertical="center" wrapText="1"/>
    </xf>
    <xf numFmtId="0" fontId="0" fillId="3" borderId="2" xfId="0" applyFill="1" applyBorder="1" applyAlignment="1">
      <alignment horizontal="left" vertical="center" wrapText="1"/>
    </xf>
    <xf numFmtId="0" fontId="0" fillId="0" borderId="4" xfId="0" applyBorder="1" applyAlignment="1">
      <alignment horizontal="left" vertical="center" wrapText="1"/>
    </xf>
    <xf numFmtId="165" fontId="0" fillId="3" borderId="2" xfId="2" applyNumberFormat="1" applyFont="1" applyFill="1" applyBorder="1" applyAlignment="1">
      <alignment vertical="center" wrapText="1"/>
    </xf>
    <xf numFmtId="165" fontId="0" fillId="3" borderId="3" xfId="2" applyNumberFormat="1" applyFont="1" applyFill="1" applyBorder="1" applyAlignment="1">
      <alignment vertical="center" wrapText="1"/>
    </xf>
    <xf numFmtId="165" fontId="0" fillId="3" borderId="4" xfId="2" applyNumberFormat="1" applyFont="1" applyFill="1" applyBorder="1" applyAlignment="1">
      <alignment vertical="center" wrapText="1"/>
    </xf>
    <xf numFmtId="0" fontId="0" fillId="3" borderId="3" xfId="0" applyFill="1" applyBorder="1" applyAlignment="1">
      <alignment horizontal="justify" vertical="center" wrapText="1"/>
    </xf>
    <xf numFmtId="10" fontId="0" fillId="3" borderId="2" xfId="2" applyNumberFormat="1" applyFont="1" applyFill="1" applyBorder="1" applyAlignment="1">
      <alignment vertical="center" wrapText="1"/>
    </xf>
    <xf numFmtId="10" fontId="0" fillId="3" borderId="3" xfId="2" applyNumberFormat="1" applyFont="1" applyFill="1" applyBorder="1" applyAlignment="1">
      <alignment vertical="center" wrapText="1"/>
    </xf>
    <xf numFmtId="0" fontId="0" fillId="3" borderId="2" xfId="0" applyFill="1" applyBorder="1" applyAlignment="1">
      <alignment vertical="center" wrapText="1"/>
    </xf>
    <xf numFmtId="0" fontId="0" fillId="3" borderId="3" xfId="0" applyFill="1" applyBorder="1" applyAlignment="1">
      <alignment vertical="center" wrapText="1"/>
    </xf>
    <xf numFmtId="0" fontId="0" fillId="3" borderId="4" xfId="0" applyFill="1" applyBorder="1" applyAlignment="1">
      <alignment vertical="center" wrapText="1"/>
    </xf>
    <xf numFmtId="10" fontId="0" fillId="3" borderId="4" xfId="2" applyNumberFormat="1" applyFont="1" applyFill="1" applyBorder="1" applyAlignment="1">
      <alignment vertical="center" wrapText="1"/>
    </xf>
    <xf numFmtId="9" fontId="0" fillId="3" borderId="2" xfId="2" applyFont="1" applyFill="1" applyBorder="1" applyAlignment="1">
      <alignment vertical="center" wrapText="1"/>
    </xf>
    <xf numFmtId="9" fontId="0" fillId="3" borderId="3" xfId="2" applyFont="1" applyFill="1" applyBorder="1" applyAlignment="1">
      <alignment vertical="center" wrapText="1"/>
    </xf>
    <xf numFmtId="9" fontId="0" fillId="3" borderId="4" xfId="2" applyFont="1" applyFill="1" applyBorder="1" applyAlignment="1">
      <alignment vertical="center" wrapText="1"/>
    </xf>
    <xf numFmtId="0" fontId="0" fillId="3" borderId="7" xfId="0" applyFill="1" applyBorder="1" applyAlignment="1">
      <alignment horizontal="center" vertical="center" wrapText="1"/>
    </xf>
    <xf numFmtId="0" fontId="0" fillId="0" borderId="5" xfId="0" applyBorder="1" applyAlignment="1">
      <alignment horizontal="center" vertical="center" wrapText="1"/>
    </xf>
    <xf numFmtId="0" fontId="2" fillId="3" borderId="1" xfId="0" applyFont="1" applyFill="1" applyBorder="1" applyAlignment="1">
      <alignment vertical="center" wrapText="1"/>
    </xf>
    <xf numFmtId="167" fontId="0" fillId="3" borderId="2" xfId="2" applyNumberFormat="1" applyFont="1" applyFill="1" applyBorder="1" applyAlignment="1">
      <alignment vertical="center" wrapText="1"/>
    </xf>
    <xf numFmtId="166" fontId="0" fillId="3" borderId="2" xfId="2" applyNumberFormat="1" applyFont="1" applyFill="1" applyBorder="1" applyAlignment="1">
      <alignment vertical="center" wrapText="1"/>
    </xf>
    <xf numFmtId="166" fontId="0" fillId="3" borderId="3" xfId="2" applyNumberFormat="1" applyFont="1" applyFill="1" applyBorder="1" applyAlignment="1">
      <alignment vertical="center" wrapText="1"/>
    </xf>
    <xf numFmtId="166" fontId="0" fillId="3" borderId="4" xfId="2" applyNumberFormat="1" applyFont="1" applyFill="1" applyBorder="1" applyAlignment="1">
      <alignment vertical="center" wrapText="1"/>
    </xf>
    <xf numFmtId="164" fontId="0" fillId="3" borderId="2" xfId="1" applyNumberFormat="1" applyFont="1" applyFill="1" applyBorder="1" applyAlignment="1">
      <alignment vertical="center" wrapText="1"/>
    </xf>
    <xf numFmtId="0" fontId="0" fillId="3" borderId="4" xfId="0" applyFill="1" applyBorder="1" applyAlignment="1">
      <alignment horizontal="left" vertical="center" wrapText="1"/>
    </xf>
    <xf numFmtId="0" fontId="0" fillId="3" borderId="3" xfId="0" applyFill="1" applyBorder="1" applyAlignment="1">
      <alignment horizontal="left"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0" fillId="0" borderId="4" xfId="0" applyBorder="1" applyAlignment="1">
      <alignment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0" fillId="0" borderId="3" xfId="0" applyBorder="1" applyAlignment="1">
      <alignment vertical="center" wrapText="1"/>
    </xf>
    <xf numFmtId="0" fontId="0" fillId="0" borderId="3" xfId="0" applyBorder="1" applyAlignment="1">
      <alignment horizontal="justify" vertical="center" wrapText="1"/>
    </xf>
    <xf numFmtId="0" fontId="0" fillId="0" borderId="3" xfId="0" applyBorder="1" applyAlignment="1">
      <alignment horizontal="left" vertical="center" wrapText="1"/>
    </xf>
    <xf numFmtId="0" fontId="0" fillId="0" borderId="8" xfId="0" applyBorder="1" applyAlignment="1">
      <alignment horizontal="center" vertical="center" wrapText="1"/>
    </xf>
    <xf numFmtId="0" fontId="0" fillId="3" borderId="8" xfId="0" applyFill="1" applyBorder="1" applyAlignment="1">
      <alignment horizontal="center" vertical="center" wrapText="1"/>
    </xf>
    <xf numFmtId="0" fontId="0" fillId="3" borderId="5" xfId="0" applyFill="1" applyBorder="1" applyAlignment="1">
      <alignment horizontal="center" vertical="center" wrapText="1"/>
    </xf>
    <xf numFmtId="164" fontId="0" fillId="3" borderId="2" xfId="1" applyNumberFormat="1" applyFont="1" applyFill="1" applyBorder="1" applyAlignment="1">
      <alignment horizontal="center" vertical="center" wrapText="1"/>
    </xf>
    <xf numFmtId="0" fontId="11" fillId="3" borderId="2" xfId="3" applyFont="1" applyFill="1" applyBorder="1" applyAlignment="1">
      <alignment horizontal="center" vertical="center" wrapText="1"/>
    </xf>
    <xf numFmtId="0" fontId="9" fillId="0" borderId="2" xfId="0" applyFont="1" applyBorder="1" applyAlignment="1">
      <alignment horizontal="justify" vertical="center" wrapText="1"/>
    </xf>
    <xf numFmtId="0" fontId="9" fillId="0" borderId="3" xfId="0" applyFont="1" applyBorder="1" applyAlignment="1">
      <alignment horizontal="justify" vertical="center" wrapText="1"/>
    </xf>
    <xf numFmtId="0" fontId="9" fillId="0" borderId="4" xfId="0" applyFont="1" applyBorder="1" applyAlignment="1">
      <alignment horizontal="justify" vertical="center" wrapText="1"/>
    </xf>
    <xf numFmtId="0" fontId="0" fillId="0" borderId="3" xfId="0" applyBorder="1" applyAlignment="1">
      <alignment horizontal="center" vertical="center"/>
    </xf>
    <xf numFmtId="0" fontId="0" fillId="0" borderId="3" xfId="0" applyBorder="1" applyAlignment="1">
      <alignment vertical="center"/>
    </xf>
    <xf numFmtId="0" fontId="0" fillId="0" borderId="4" xfId="0" applyBorder="1" applyAlignment="1">
      <alignment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2" xfId="0" applyFont="1" applyBorder="1" applyAlignment="1">
      <alignment horizontal="justify" vertical="center"/>
    </xf>
    <xf numFmtId="0" fontId="9" fillId="0" borderId="3" xfId="0" applyFont="1" applyBorder="1" applyAlignment="1">
      <alignment horizontal="justify" vertical="center"/>
    </xf>
    <xf numFmtId="0" fontId="9" fillId="0" borderId="4" xfId="0" applyFont="1" applyBorder="1" applyAlignment="1">
      <alignment horizontal="justify"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44" fontId="0" fillId="0" borderId="2" xfId="4" applyFont="1" applyBorder="1" applyAlignment="1">
      <alignment horizontal="center" vertical="center" wrapText="1"/>
    </xf>
    <xf numFmtId="44" fontId="0" fillId="0" borderId="3" xfId="4" applyFont="1" applyBorder="1" applyAlignment="1">
      <alignment horizontal="center" vertical="center" wrapText="1"/>
    </xf>
    <xf numFmtId="44" fontId="0" fillId="0" borderId="1" xfId="4" applyFont="1" applyBorder="1" applyAlignment="1">
      <alignment horizontal="center" vertical="center" wrapText="1"/>
    </xf>
    <xf numFmtId="2" fontId="5" fillId="0" borderId="1" xfId="2" applyNumberFormat="1" applyFont="1" applyBorder="1" applyAlignment="1">
      <alignment horizontal="center" vertical="center" wrapText="1"/>
    </xf>
    <xf numFmtId="2" fontId="5" fillId="0" borderId="2" xfId="2" applyNumberFormat="1" applyFont="1" applyBorder="1" applyAlignment="1">
      <alignment horizontal="center" vertical="center" wrapText="1"/>
    </xf>
    <xf numFmtId="44" fontId="0" fillId="3" borderId="2" xfId="4" applyFont="1" applyFill="1" applyBorder="1" applyAlignment="1">
      <alignment horizontal="center" vertical="center" wrapText="1"/>
    </xf>
    <xf numFmtId="2" fontId="5" fillId="0" borderId="2" xfId="2" applyNumberFormat="1" applyFont="1" applyFill="1" applyBorder="1" applyAlignment="1">
      <alignment horizontal="center" vertical="center" wrapText="1"/>
    </xf>
    <xf numFmtId="44" fontId="0" fillId="0" borderId="4" xfId="4" applyFont="1" applyBorder="1" applyAlignment="1">
      <alignment horizontal="center" vertical="center" wrapText="1"/>
    </xf>
    <xf numFmtId="2" fontId="5" fillId="7" borderId="2" xfId="2" applyNumberFormat="1" applyFont="1" applyFill="1" applyBorder="1" applyAlignment="1">
      <alignment horizontal="center" vertical="center" wrapText="1"/>
    </xf>
    <xf numFmtId="2" fontId="5" fillId="7" borderId="3" xfId="2" applyNumberFormat="1" applyFont="1" applyFill="1" applyBorder="1" applyAlignment="1">
      <alignment horizontal="center" vertical="center" wrapText="1"/>
    </xf>
    <xf numFmtId="2" fontId="5" fillId="8" borderId="1" xfId="2" applyNumberFormat="1" applyFont="1" applyFill="1" applyBorder="1" applyAlignment="1">
      <alignment horizontal="center" vertical="center" wrapText="1"/>
    </xf>
    <xf numFmtId="0" fontId="0" fillId="0" borderId="2" xfId="0" applyBorder="1" applyAlignment="1">
      <alignment vertical="center" wrapText="1"/>
    </xf>
    <xf numFmtId="2" fontId="5" fillId="0" borderId="4" xfId="2" applyNumberFormat="1" applyFont="1" applyBorder="1" applyAlignment="1">
      <alignment horizontal="center" vertical="center" wrapText="1"/>
    </xf>
    <xf numFmtId="0" fontId="9" fillId="3" borderId="2" xfId="0" applyFont="1" applyFill="1" applyBorder="1" applyAlignment="1">
      <alignment horizontal="center" vertical="center" wrapText="1"/>
    </xf>
    <xf numFmtId="0" fontId="9" fillId="3" borderId="4" xfId="0" applyFont="1" applyFill="1" applyBorder="1" applyAlignment="1">
      <alignment horizontal="center" vertical="center" wrapText="1"/>
    </xf>
    <xf numFmtId="2" fontId="5" fillId="9" borderId="1" xfId="2" applyNumberFormat="1" applyFont="1" applyFill="1" applyBorder="1" applyAlignment="1">
      <alignment horizontal="center" vertical="center" wrapText="1"/>
    </xf>
  </cellXfs>
  <cellStyles count="5">
    <cellStyle name="Millares" xfId="1" builtinId="3"/>
    <cellStyle name="Moneda" xfId="4" builtinId="4"/>
    <cellStyle name="Normal" xfId="0" builtinId="0"/>
    <cellStyle name="Normal 2" xfId="3" xr:uid="{00000000-0005-0000-0000-000003000000}"/>
    <cellStyle name="Porcentaje" xfId="2" builtinId="5"/>
  </cellStyles>
  <dxfs count="210">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E73"/>
  <sheetViews>
    <sheetView tabSelected="1" topLeftCell="F1" zoomScale="50" zoomScaleNormal="50" workbookViewId="0">
      <pane xSplit="6" topLeftCell="AO1" activePane="topRight" state="frozen"/>
      <selection activeCell="F45" sqref="F45"/>
      <selection pane="topRight" activeCell="AW1" sqref="AW1"/>
    </sheetView>
  </sheetViews>
  <sheetFormatPr baseColWidth="10" defaultColWidth="9.140625" defaultRowHeight="15" x14ac:dyDescent="0.25"/>
  <cols>
    <col min="1" max="1" width="2.5703125" style="1" customWidth="1"/>
    <col min="2" max="2" width="28.5703125" style="1" customWidth="1"/>
    <col min="3" max="3" width="43.85546875" style="1" customWidth="1"/>
    <col min="4" max="4" width="42.140625" style="1" customWidth="1"/>
    <col min="5" max="5" width="62.85546875" style="1" customWidth="1"/>
    <col min="6" max="6" width="49.5703125" style="1" hidden="1" customWidth="1"/>
    <col min="7" max="7" width="43.28515625" style="9" hidden="1" customWidth="1"/>
    <col min="8" max="8" width="38.5703125" style="9" hidden="1" customWidth="1"/>
    <col min="9" max="9" width="23.42578125" style="1" hidden="1" customWidth="1"/>
    <col min="10" max="10" width="32.140625" style="1" hidden="1" customWidth="1"/>
    <col min="11" max="11" width="61.85546875" style="20" customWidth="1"/>
    <col min="12" max="12" width="46" style="4" customWidth="1"/>
    <col min="13" max="13" width="14" style="1" customWidth="1"/>
    <col min="14" max="15" width="17.140625" style="1" customWidth="1"/>
    <col min="16" max="16" width="24.42578125" style="1" customWidth="1"/>
    <col min="17" max="25" width="11.42578125" style="1" customWidth="1"/>
    <col min="26" max="27" width="12.42578125" style="3" customWidth="1"/>
    <col min="28" max="28" width="30.85546875" style="1" customWidth="1"/>
    <col min="29" max="29" width="51.85546875" style="1" customWidth="1"/>
    <col min="30" max="30" width="45.5703125" style="1" customWidth="1"/>
    <col min="31" max="31" width="20.5703125" style="1" customWidth="1"/>
    <col min="32" max="32" width="28" style="1" customWidth="1"/>
    <col min="33" max="33" width="16.7109375" style="1" customWidth="1"/>
    <col min="34" max="34" width="18.42578125" style="1" customWidth="1"/>
    <col min="35" max="35" width="17.85546875" style="1" customWidth="1"/>
    <col min="36" max="36" width="21.42578125" style="1" customWidth="1"/>
    <col min="37" max="37" width="23.140625" style="1" customWidth="1"/>
    <col min="38" max="38" width="19.140625" style="1" customWidth="1"/>
    <col min="39" max="39" width="22.28515625" style="1" customWidth="1"/>
    <col min="40" max="40" width="31.5703125" style="1" customWidth="1"/>
    <col min="41" max="41" width="20.5703125" style="1" customWidth="1"/>
    <col min="42" max="42" width="20.140625" style="1" customWidth="1"/>
    <col min="43" max="43" width="25" style="1" customWidth="1"/>
    <col min="44" max="44" width="12" style="1" customWidth="1"/>
    <col min="45" max="45" width="37.5703125" style="1" customWidth="1"/>
    <col min="46" max="46" width="35.5703125" style="1" customWidth="1"/>
    <col min="47" max="47" width="25.85546875" style="1" customWidth="1"/>
    <col min="48" max="48" width="101.42578125" style="1" customWidth="1"/>
    <col min="49" max="16384" width="9.140625" style="1"/>
  </cols>
  <sheetData>
    <row r="1" spans="2:48" ht="57" customHeight="1" thickBot="1" x14ac:dyDescent="0.3">
      <c r="B1" s="76" t="s">
        <v>212</v>
      </c>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62" t="s">
        <v>228</v>
      </c>
      <c r="AF1" s="63"/>
      <c r="AG1" s="63"/>
      <c r="AH1" s="63"/>
      <c r="AI1" s="63"/>
      <c r="AJ1" s="63"/>
      <c r="AK1" s="63"/>
      <c r="AL1" s="63"/>
      <c r="AM1" s="63"/>
      <c r="AN1" s="63"/>
      <c r="AO1" s="66" t="s">
        <v>339</v>
      </c>
      <c r="AP1" s="67"/>
      <c r="AQ1" s="67"/>
      <c r="AR1" s="67"/>
      <c r="AS1" s="67"/>
      <c r="AT1" s="67"/>
      <c r="AU1" s="67"/>
      <c r="AV1" s="68"/>
    </row>
    <row r="2" spans="2:48" ht="54" customHeight="1" x14ac:dyDescent="0.25">
      <c r="B2" s="22" t="s">
        <v>20</v>
      </c>
      <c r="C2" s="23" t="s">
        <v>16</v>
      </c>
      <c r="D2" s="22" t="s">
        <v>21</v>
      </c>
      <c r="E2" s="22" t="s">
        <v>74</v>
      </c>
      <c r="F2" s="22" t="s">
        <v>22</v>
      </c>
      <c r="G2" s="22" t="s">
        <v>75</v>
      </c>
      <c r="H2" s="22" t="s">
        <v>76</v>
      </c>
      <c r="I2" s="22" t="s">
        <v>7</v>
      </c>
      <c r="J2" s="22" t="s">
        <v>8</v>
      </c>
      <c r="K2" s="24" t="s">
        <v>53</v>
      </c>
      <c r="L2" s="22" t="s">
        <v>0</v>
      </c>
      <c r="M2" s="22" t="s">
        <v>1</v>
      </c>
      <c r="N2" s="22" t="s">
        <v>9</v>
      </c>
      <c r="O2" s="22" t="s">
        <v>51</v>
      </c>
      <c r="P2" s="22" t="s">
        <v>15</v>
      </c>
      <c r="Q2" s="22">
        <v>2024</v>
      </c>
      <c r="R2" s="22">
        <v>2025</v>
      </c>
      <c r="S2" s="22">
        <v>2026</v>
      </c>
      <c r="T2" s="22">
        <v>2027</v>
      </c>
      <c r="U2" s="22">
        <v>2028</v>
      </c>
      <c r="V2" s="22">
        <v>2029</v>
      </c>
      <c r="W2" s="22">
        <v>2030</v>
      </c>
      <c r="X2" s="22">
        <v>2031</v>
      </c>
      <c r="Y2" s="22">
        <v>2032</v>
      </c>
      <c r="Z2" s="22">
        <v>2033</v>
      </c>
      <c r="AA2" s="25">
        <v>2034</v>
      </c>
      <c r="AB2" s="22" t="s">
        <v>2</v>
      </c>
      <c r="AC2" s="22" t="s">
        <v>3</v>
      </c>
      <c r="AD2" s="22" t="s">
        <v>4</v>
      </c>
      <c r="AE2" s="28" t="s">
        <v>229</v>
      </c>
      <c r="AF2" s="29" t="s">
        <v>230</v>
      </c>
      <c r="AG2" s="29" t="s">
        <v>231</v>
      </c>
      <c r="AH2" s="29" t="s">
        <v>232</v>
      </c>
      <c r="AI2" s="29" t="s">
        <v>233</v>
      </c>
      <c r="AJ2" s="29" t="s">
        <v>13</v>
      </c>
      <c r="AK2" s="29" t="s">
        <v>234</v>
      </c>
      <c r="AL2" s="29" t="s">
        <v>14</v>
      </c>
      <c r="AM2" s="29" t="s">
        <v>235</v>
      </c>
      <c r="AN2" s="29" t="s">
        <v>236</v>
      </c>
      <c r="AO2" s="26" t="s">
        <v>214</v>
      </c>
      <c r="AP2" s="26" t="s">
        <v>215</v>
      </c>
      <c r="AQ2" s="26" t="s">
        <v>299</v>
      </c>
      <c r="AR2" s="26" t="s">
        <v>216</v>
      </c>
      <c r="AS2" s="27" t="s">
        <v>217</v>
      </c>
      <c r="AT2" s="27" t="s">
        <v>218</v>
      </c>
      <c r="AU2" s="26" t="s">
        <v>219</v>
      </c>
      <c r="AV2" s="26" t="s">
        <v>220</v>
      </c>
    </row>
    <row r="3" spans="2:48" ht="78.75" customHeight="1" x14ac:dyDescent="0.25">
      <c r="B3" s="106" t="s">
        <v>105</v>
      </c>
      <c r="C3" s="97" t="s">
        <v>106</v>
      </c>
      <c r="D3" s="6" t="s">
        <v>96</v>
      </c>
      <c r="E3" s="7" t="s">
        <v>98</v>
      </c>
      <c r="F3" s="7" t="s">
        <v>97</v>
      </c>
      <c r="G3" s="7" t="s">
        <v>130</v>
      </c>
      <c r="H3" s="7" t="s">
        <v>99</v>
      </c>
      <c r="I3" s="5">
        <f>(0/40630)</f>
        <v>0</v>
      </c>
      <c r="J3" s="5">
        <f>(3000/35714)</f>
        <v>8.4000672005376045E-2</v>
      </c>
      <c r="K3" s="8" t="s">
        <v>192</v>
      </c>
      <c r="L3" s="18" t="s">
        <v>193</v>
      </c>
      <c r="M3" s="8">
        <v>0</v>
      </c>
      <c r="N3" s="8">
        <v>12</v>
      </c>
      <c r="O3" s="8" t="s">
        <v>131</v>
      </c>
      <c r="P3" s="8" t="s">
        <v>49</v>
      </c>
      <c r="Q3" s="8">
        <v>12</v>
      </c>
      <c r="R3" s="8">
        <v>12</v>
      </c>
      <c r="S3" s="8">
        <v>12</v>
      </c>
      <c r="T3" s="8">
        <v>12</v>
      </c>
      <c r="U3" s="8">
        <v>12</v>
      </c>
      <c r="V3" s="8">
        <v>12</v>
      </c>
      <c r="W3" s="8">
        <v>12</v>
      </c>
      <c r="X3" s="8">
        <v>12</v>
      </c>
      <c r="Y3" s="8">
        <v>12</v>
      </c>
      <c r="Z3" s="8">
        <v>12</v>
      </c>
      <c r="AA3" s="8">
        <v>12</v>
      </c>
      <c r="AB3" s="10" t="s">
        <v>111</v>
      </c>
      <c r="AC3" s="10" t="s">
        <v>113</v>
      </c>
      <c r="AD3" s="11" t="s">
        <v>5</v>
      </c>
      <c r="AE3" s="2">
        <v>1</v>
      </c>
      <c r="AF3" s="30" t="s">
        <v>237</v>
      </c>
      <c r="AG3" s="31">
        <v>43</v>
      </c>
      <c r="AH3" s="32" t="s">
        <v>239</v>
      </c>
      <c r="AI3" s="31">
        <v>4301</v>
      </c>
      <c r="AJ3" s="32" t="s">
        <v>10</v>
      </c>
      <c r="AK3" s="31" t="s">
        <v>241</v>
      </c>
      <c r="AL3" s="32" t="s">
        <v>242</v>
      </c>
      <c r="AM3" s="33" t="s">
        <v>244</v>
      </c>
      <c r="AN3" s="32" t="s">
        <v>243</v>
      </c>
      <c r="AO3" s="10">
        <v>12</v>
      </c>
      <c r="AP3" s="2">
        <v>3</v>
      </c>
      <c r="AQ3" s="2" t="s">
        <v>295</v>
      </c>
      <c r="AR3" s="12">
        <f>(AP3/AO3)*100</f>
        <v>25</v>
      </c>
      <c r="AS3" s="150">
        <v>1788561458</v>
      </c>
      <c r="AT3" s="150">
        <v>1210441322</v>
      </c>
      <c r="AU3" s="149">
        <f>(AT3/AS3)*100</f>
        <v>67.676809012396816</v>
      </c>
      <c r="AV3" s="55" t="s">
        <v>310</v>
      </c>
    </row>
    <row r="4" spans="2:48" ht="78" customHeight="1" x14ac:dyDescent="0.25">
      <c r="B4" s="80"/>
      <c r="C4" s="98"/>
      <c r="D4" s="83" t="s">
        <v>91</v>
      </c>
      <c r="E4" s="97" t="s">
        <v>93</v>
      </c>
      <c r="F4" s="97" t="s">
        <v>24</v>
      </c>
      <c r="G4" s="97" t="s">
        <v>92</v>
      </c>
      <c r="H4" s="97" t="s">
        <v>79</v>
      </c>
      <c r="I4" s="101">
        <f>(8940/70912)</f>
        <v>0.12607175090252706</v>
      </c>
      <c r="J4" s="101">
        <f>(11610/69484)</f>
        <v>0.16708882620459387</v>
      </c>
      <c r="K4" s="8" t="s">
        <v>279</v>
      </c>
      <c r="L4" s="18" t="s">
        <v>132</v>
      </c>
      <c r="M4" s="8">
        <v>165</v>
      </c>
      <c r="N4" s="8">
        <v>215</v>
      </c>
      <c r="O4" s="8" t="s">
        <v>50</v>
      </c>
      <c r="P4" s="8" t="s">
        <v>49</v>
      </c>
      <c r="Q4" s="8">
        <v>165</v>
      </c>
      <c r="R4" s="8">
        <v>170</v>
      </c>
      <c r="S4" s="8">
        <v>175</v>
      </c>
      <c r="T4" s="8">
        <v>180</v>
      </c>
      <c r="U4" s="8">
        <v>185</v>
      </c>
      <c r="V4" s="8">
        <v>190</v>
      </c>
      <c r="W4" s="8">
        <v>195</v>
      </c>
      <c r="X4" s="8">
        <v>200</v>
      </c>
      <c r="Y4" s="8">
        <v>205</v>
      </c>
      <c r="Z4" s="8">
        <v>210</v>
      </c>
      <c r="AA4" s="8">
        <v>215</v>
      </c>
      <c r="AB4" s="10" t="s">
        <v>111</v>
      </c>
      <c r="AC4" s="10" t="s">
        <v>108</v>
      </c>
      <c r="AD4" s="11" t="s">
        <v>5</v>
      </c>
      <c r="AE4" s="2">
        <v>1</v>
      </c>
      <c r="AF4" s="30" t="s">
        <v>237</v>
      </c>
      <c r="AG4" s="31">
        <v>43</v>
      </c>
      <c r="AH4" s="32" t="s">
        <v>239</v>
      </c>
      <c r="AI4" s="31">
        <v>4301</v>
      </c>
      <c r="AJ4" s="32" t="s">
        <v>10</v>
      </c>
      <c r="AK4" s="31" t="s">
        <v>241</v>
      </c>
      <c r="AL4" s="32" t="s">
        <v>242</v>
      </c>
      <c r="AM4" s="33" t="s">
        <v>244</v>
      </c>
      <c r="AN4" s="32" t="s">
        <v>243</v>
      </c>
      <c r="AO4" s="10">
        <v>165</v>
      </c>
      <c r="AP4" s="2">
        <v>124</v>
      </c>
      <c r="AQ4" s="2" t="s">
        <v>297</v>
      </c>
      <c r="AR4" s="12">
        <f>(AP4/AO4)*100</f>
        <v>75.151515151515142</v>
      </c>
      <c r="AS4" s="77"/>
      <c r="AT4" s="77"/>
      <c r="AU4" s="60"/>
      <c r="AV4" s="56" t="s">
        <v>311</v>
      </c>
    </row>
    <row r="5" spans="2:48" ht="79.5" customHeight="1" x14ac:dyDescent="0.25">
      <c r="B5" s="80"/>
      <c r="C5" s="98"/>
      <c r="D5" s="77"/>
      <c r="E5" s="98"/>
      <c r="F5" s="98"/>
      <c r="G5" s="98"/>
      <c r="H5" s="98"/>
      <c r="I5" s="102"/>
      <c r="J5" s="102"/>
      <c r="K5" s="8" t="s">
        <v>87</v>
      </c>
      <c r="L5" s="18" t="s">
        <v>77</v>
      </c>
      <c r="M5" s="8">
        <v>12</v>
      </c>
      <c r="N5" s="8">
        <v>12</v>
      </c>
      <c r="O5" s="8" t="s">
        <v>52</v>
      </c>
      <c r="P5" s="8" t="s">
        <v>49</v>
      </c>
      <c r="Q5" s="8">
        <v>12</v>
      </c>
      <c r="R5" s="8">
        <v>12</v>
      </c>
      <c r="S5" s="8">
        <v>12</v>
      </c>
      <c r="T5" s="8">
        <v>12</v>
      </c>
      <c r="U5" s="8">
        <v>12</v>
      </c>
      <c r="V5" s="8">
        <v>12</v>
      </c>
      <c r="W5" s="8">
        <v>12</v>
      </c>
      <c r="X5" s="8">
        <v>12</v>
      </c>
      <c r="Y5" s="8">
        <v>12</v>
      </c>
      <c r="Z5" s="8">
        <v>12</v>
      </c>
      <c r="AA5" s="8">
        <v>12</v>
      </c>
      <c r="AB5" s="10" t="s">
        <v>111</v>
      </c>
      <c r="AC5" s="10" t="s">
        <v>108</v>
      </c>
      <c r="AD5" s="11" t="s">
        <v>5</v>
      </c>
      <c r="AE5" s="2">
        <v>1</v>
      </c>
      <c r="AF5" s="30" t="s">
        <v>237</v>
      </c>
      <c r="AG5" s="31">
        <v>43</v>
      </c>
      <c r="AH5" s="32" t="s">
        <v>239</v>
      </c>
      <c r="AI5" s="31">
        <v>4301</v>
      </c>
      <c r="AJ5" s="32" t="s">
        <v>10</v>
      </c>
      <c r="AK5" s="31" t="s">
        <v>241</v>
      </c>
      <c r="AL5" s="32" t="s">
        <v>242</v>
      </c>
      <c r="AM5" s="33" t="s">
        <v>244</v>
      </c>
      <c r="AN5" s="32" t="s">
        <v>243</v>
      </c>
      <c r="AO5" s="10">
        <v>12</v>
      </c>
      <c r="AP5" s="2">
        <v>6</v>
      </c>
      <c r="AQ5" s="2" t="s">
        <v>296</v>
      </c>
      <c r="AR5" s="12">
        <f>(AP5/AO5)*100</f>
        <v>50</v>
      </c>
      <c r="AS5" s="77"/>
      <c r="AT5" s="77"/>
      <c r="AU5" s="60"/>
      <c r="AV5" s="8" t="s">
        <v>312</v>
      </c>
    </row>
    <row r="6" spans="2:48" ht="74.25" customHeight="1" x14ac:dyDescent="0.25">
      <c r="B6" s="80"/>
      <c r="C6" s="98"/>
      <c r="D6" s="77"/>
      <c r="E6" s="98"/>
      <c r="F6" s="98"/>
      <c r="G6" s="98"/>
      <c r="H6" s="98"/>
      <c r="I6" s="102"/>
      <c r="J6" s="102"/>
      <c r="K6" s="8" t="s">
        <v>133</v>
      </c>
      <c r="L6" s="18" t="s">
        <v>57</v>
      </c>
      <c r="M6" s="8">
        <v>12</v>
      </c>
      <c r="N6" s="8">
        <v>24</v>
      </c>
      <c r="O6" s="8" t="s">
        <v>52</v>
      </c>
      <c r="P6" s="8" t="s">
        <v>49</v>
      </c>
      <c r="Q6" s="8">
        <v>24</v>
      </c>
      <c r="R6" s="8">
        <v>24</v>
      </c>
      <c r="S6" s="8">
        <v>24</v>
      </c>
      <c r="T6" s="8">
        <v>24</v>
      </c>
      <c r="U6" s="8">
        <v>24</v>
      </c>
      <c r="V6" s="8">
        <v>24</v>
      </c>
      <c r="W6" s="8">
        <v>24</v>
      </c>
      <c r="X6" s="8">
        <v>24</v>
      </c>
      <c r="Y6" s="8">
        <v>24</v>
      </c>
      <c r="Z6" s="13">
        <v>24</v>
      </c>
      <c r="AA6" s="13">
        <v>24</v>
      </c>
      <c r="AB6" s="10" t="s">
        <v>111</v>
      </c>
      <c r="AC6" s="10" t="s">
        <v>108</v>
      </c>
      <c r="AD6" s="11" t="s">
        <v>5</v>
      </c>
      <c r="AE6" s="2">
        <v>1</v>
      </c>
      <c r="AF6" s="30" t="s">
        <v>237</v>
      </c>
      <c r="AG6" s="31">
        <v>43</v>
      </c>
      <c r="AH6" s="32" t="s">
        <v>239</v>
      </c>
      <c r="AI6" s="31">
        <v>4301</v>
      </c>
      <c r="AJ6" s="32" t="s">
        <v>10</v>
      </c>
      <c r="AK6" s="31" t="s">
        <v>241</v>
      </c>
      <c r="AL6" s="32" t="s">
        <v>242</v>
      </c>
      <c r="AM6" s="33" t="s">
        <v>244</v>
      </c>
      <c r="AN6" s="32" t="s">
        <v>243</v>
      </c>
      <c r="AO6" s="10">
        <v>24</v>
      </c>
      <c r="AP6" s="2">
        <v>294</v>
      </c>
      <c r="AQ6" s="2" t="s">
        <v>298</v>
      </c>
      <c r="AR6" s="12">
        <v>100</v>
      </c>
      <c r="AS6" s="77"/>
      <c r="AT6" s="77"/>
      <c r="AU6" s="60"/>
      <c r="AV6" s="8" t="s">
        <v>300</v>
      </c>
    </row>
    <row r="7" spans="2:48" ht="70.5" customHeight="1" x14ac:dyDescent="0.25">
      <c r="B7" s="80"/>
      <c r="C7" s="98"/>
      <c r="D7" s="77"/>
      <c r="E7" s="98"/>
      <c r="F7" s="98"/>
      <c r="G7" s="98"/>
      <c r="H7" s="99"/>
      <c r="I7" s="102"/>
      <c r="J7" s="102"/>
      <c r="K7" s="8" t="s">
        <v>134</v>
      </c>
      <c r="L7" s="18" t="s">
        <v>135</v>
      </c>
      <c r="M7" s="8">
        <v>1</v>
      </c>
      <c r="N7" s="8">
        <v>2</v>
      </c>
      <c r="O7" s="8" t="s">
        <v>52</v>
      </c>
      <c r="P7" s="8" t="s">
        <v>49</v>
      </c>
      <c r="Q7" s="8">
        <v>2</v>
      </c>
      <c r="R7" s="8">
        <v>2</v>
      </c>
      <c r="S7" s="8">
        <v>2</v>
      </c>
      <c r="T7" s="8">
        <v>2</v>
      </c>
      <c r="U7" s="8">
        <v>2</v>
      </c>
      <c r="V7" s="8">
        <v>2</v>
      </c>
      <c r="W7" s="8">
        <v>2</v>
      </c>
      <c r="X7" s="8">
        <v>2</v>
      </c>
      <c r="Y7" s="8">
        <v>2</v>
      </c>
      <c r="Z7" s="13">
        <v>2</v>
      </c>
      <c r="AA7" s="13">
        <v>2</v>
      </c>
      <c r="AB7" s="10" t="s">
        <v>111</v>
      </c>
      <c r="AC7" s="10" t="s">
        <v>112</v>
      </c>
      <c r="AD7" s="11" t="s">
        <v>5</v>
      </c>
      <c r="AE7" s="2">
        <v>1</v>
      </c>
      <c r="AF7" s="30" t="s">
        <v>237</v>
      </c>
      <c r="AG7" s="31">
        <v>43</v>
      </c>
      <c r="AH7" s="32" t="s">
        <v>239</v>
      </c>
      <c r="AI7" s="31">
        <v>4301</v>
      </c>
      <c r="AJ7" s="32" t="s">
        <v>10</v>
      </c>
      <c r="AK7" s="31" t="s">
        <v>241</v>
      </c>
      <c r="AL7" s="32" t="s">
        <v>242</v>
      </c>
      <c r="AM7" s="33" t="s">
        <v>244</v>
      </c>
      <c r="AN7" s="32" t="s">
        <v>243</v>
      </c>
      <c r="AO7" s="10">
        <v>2</v>
      </c>
      <c r="AP7" s="2">
        <v>0</v>
      </c>
      <c r="AQ7" s="2" t="s">
        <v>295</v>
      </c>
      <c r="AR7" s="12">
        <f>(AP7/AO7)*100</f>
        <v>0</v>
      </c>
      <c r="AS7" s="78"/>
      <c r="AT7" s="78"/>
      <c r="AU7" s="61"/>
      <c r="AV7" s="8" t="s">
        <v>313</v>
      </c>
    </row>
    <row r="8" spans="2:48" ht="87.75" customHeight="1" x14ac:dyDescent="0.25">
      <c r="B8" s="80"/>
      <c r="C8" s="98"/>
      <c r="D8" s="83" t="s">
        <v>17</v>
      </c>
      <c r="E8" s="83" t="s">
        <v>185</v>
      </c>
      <c r="F8" s="83" t="s">
        <v>34</v>
      </c>
      <c r="G8" s="85" t="s">
        <v>194</v>
      </c>
      <c r="H8" s="83" t="s">
        <v>78</v>
      </c>
      <c r="I8" s="101">
        <f>+(7862/70912)</f>
        <v>0.11086981046931407</v>
      </c>
      <c r="J8" s="101">
        <f>+(9061/69484)</f>
        <v>0.13040412181221575</v>
      </c>
      <c r="K8" s="14" t="s">
        <v>197</v>
      </c>
      <c r="L8" s="18" t="s">
        <v>136</v>
      </c>
      <c r="M8" s="15">
        <v>7862</v>
      </c>
      <c r="N8" s="15">
        <v>9041</v>
      </c>
      <c r="O8" s="10" t="s">
        <v>50</v>
      </c>
      <c r="P8" s="10" t="s">
        <v>49</v>
      </c>
      <c r="Q8" s="10">
        <v>7862</v>
      </c>
      <c r="R8" s="10">
        <f>(Q8+117)</f>
        <v>7979</v>
      </c>
      <c r="S8" s="10">
        <f>(R8+117)</f>
        <v>8096</v>
      </c>
      <c r="T8" s="10">
        <f t="shared" ref="T8" si="0">(S8+117)</f>
        <v>8213</v>
      </c>
      <c r="U8" s="10">
        <f t="shared" ref="U8" si="1">(T8+117)</f>
        <v>8330</v>
      </c>
      <c r="V8" s="10">
        <f t="shared" ref="V8" si="2">(U8+117)</f>
        <v>8447</v>
      </c>
      <c r="W8" s="10">
        <f t="shared" ref="W8" si="3">(V8+117)</f>
        <v>8564</v>
      </c>
      <c r="X8" s="10">
        <f t="shared" ref="X8" si="4">(W8+117)</f>
        <v>8681</v>
      </c>
      <c r="Y8" s="10">
        <f t="shared" ref="Y8" si="5">(X8+117)</f>
        <v>8798</v>
      </c>
      <c r="Z8" s="10">
        <f>(Y8+117)</f>
        <v>8915</v>
      </c>
      <c r="AA8" s="10">
        <v>9041</v>
      </c>
      <c r="AB8" s="10" t="s">
        <v>114</v>
      </c>
      <c r="AC8" s="10" t="s">
        <v>115</v>
      </c>
      <c r="AD8" s="11" t="s">
        <v>5</v>
      </c>
      <c r="AE8" s="34">
        <v>1</v>
      </c>
      <c r="AF8" s="30" t="s">
        <v>237</v>
      </c>
      <c r="AG8" s="31">
        <v>43</v>
      </c>
      <c r="AH8" s="32" t="s">
        <v>239</v>
      </c>
      <c r="AI8" s="31" t="s">
        <v>240</v>
      </c>
      <c r="AJ8" s="32" t="s">
        <v>10</v>
      </c>
      <c r="AK8" s="31" t="s">
        <v>246</v>
      </c>
      <c r="AL8" s="32" t="s">
        <v>247</v>
      </c>
      <c r="AM8" s="33" t="s">
        <v>248</v>
      </c>
      <c r="AN8" s="32" t="s">
        <v>249</v>
      </c>
      <c r="AO8" s="10">
        <v>7862</v>
      </c>
      <c r="AP8" s="2">
        <v>11738</v>
      </c>
      <c r="AQ8" s="2" t="s">
        <v>298</v>
      </c>
      <c r="AR8" s="12">
        <v>100</v>
      </c>
      <c r="AS8" s="145">
        <v>2425976098</v>
      </c>
      <c r="AT8" s="145">
        <v>1689296707</v>
      </c>
      <c r="AU8" s="153">
        <f t="shared" ref="AU8:AU64" si="6">(AT8/AS8)*100</f>
        <v>69.633691296162141</v>
      </c>
      <c r="AV8" s="8" t="s">
        <v>314</v>
      </c>
    </row>
    <row r="9" spans="2:48" ht="91.5" customHeight="1" x14ac:dyDescent="0.25">
      <c r="B9" s="80"/>
      <c r="C9" s="98"/>
      <c r="D9" s="77"/>
      <c r="E9" s="77"/>
      <c r="F9" s="77"/>
      <c r="G9" s="94"/>
      <c r="H9" s="77"/>
      <c r="I9" s="102"/>
      <c r="J9" s="102"/>
      <c r="K9" s="14" t="s">
        <v>198</v>
      </c>
      <c r="L9" s="18" t="s">
        <v>58</v>
      </c>
      <c r="M9" s="10">
        <v>2</v>
      </c>
      <c r="N9" s="10">
        <v>20</v>
      </c>
      <c r="O9" s="10" t="s">
        <v>50</v>
      </c>
      <c r="P9" s="10" t="s">
        <v>49</v>
      </c>
      <c r="Q9" s="10">
        <v>2</v>
      </c>
      <c r="R9" s="10">
        <f>(Q9+2)</f>
        <v>4</v>
      </c>
      <c r="S9" s="10">
        <f t="shared" ref="S9:Z9" si="7">(R9+2)</f>
        <v>6</v>
      </c>
      <c r="T9" s="10">
        <f t="shared" si="7"/>
        <v>8</v>
      </c>
      <c r="U9" s="10">
        <f t="shared" si="7"/>
        <v>10</v>
      </c>
      <c r="V9" s="10">
        <f t="shared" si="7"/>
        <v>12</v>
      </c>
      <c r="W9" s="10">
        <f t="shared" si="7"/>
        <v>14</v>
      </c>
      <c r="X9" s="10">
        <f t="shared" si="7"/>
        <v>16</v>
      </c>
      <c r="Y9" s="10">
        <f t="shared" si="7"/>
        <v>18</v>
      </c>
      <c r="Z9" s="10">
        <f t="shared" si="7"/>
        <v>20</v>
      </c>
      <c r="AA9" s="10">
        <v>20</v>
      </c>
      <c r="AB9" s="10" t="s">
        <v>114</v>
      </c>
      <c r="AC9" s="10" t="s">
        <v>115</v>
      </c>
      <c r="AD9" s="11" t="s">
        <v>5</v>
      </c>
      <c r="AE9" s="34">
        <v>1</v>
      </c>
      <c r="AF9" s="30" t="s">
        <v>237</v>
      </c>
      <c r="AG9" s="31">
        <v>43</v>
      </c>
      <c r="AH9" s="32" t="s">
        <v>239</v>
      </c>
      <c r="AI9" s="31" t="s">
        <v>240</v>
      </c>
      <c r="AJ9" s="32" t="s">
        <v>10</v>
      </c>
      <c r="AK9" s="31" t="s">
        <v>246</v>
      </c>
      <c r="AL9" s="32" t="s">
        <v>247</v>
      </c>
      <c r="AM9" s="33" t="s">
        <v>248</v>
      </c>
      <c r="AN9" s="32" t="s">
        <v>249</v>
      </c>
      <c r="AO9" s="10">
        <v>2</v>
      </c>
      <c r="AP9" s="2">
        <v>0</v>
      </c>
      <c r="AQ9" s="2" t="s">
        <v>295</v>
      </c>
      <c r="AR9" s="12">
        <f>(AP9/AO9)*100</f>
        <v>0</v>
      </c>
      <c r="AS9" s="146"/>
      <c r="AT9" s="146"/>
      <c r="AU9" s="154"/>
      <c r="AV9" s="8" t="s">
        <v>315</v>
      </c>
    </row>
    <row r="10" spans="2:48" ht="36" customHeight="1" x14ac:dyDescent="0.25">
      <c r="B10" s="80"/>
      <c r="C10" s="98"/>
      <c r="D10" s="77"/>
      <c r="E10" s="77"/>
      <c r="F10" s="77"/>
      <c r="G10" s="94"/>
      <c r="H10" s="77"/>
      <c r="I10" s="102"/>
      <c r="J10" s="102"/>
      <c r="K10" s="85" t="s">
        <v>195</v>
      </c>
      <c r="L10" s="89" t="s">
        <v>88</v>
      </c>
      <c r="M10" s="83">
        <v>0</v>
      </c>
      <c r="N10" s="83">
        <v>1</v>
      </c>
      <c r="O10" s="83" t="s">
        <v>52</v>
      </c>
      <c r="P10" s="83" t="s">
        <v>49</v>
      </c>
      <c r="Q10" s="83">
        <v>1</v>
      </c>
      <c r="R10" s="83">
        <v>1</v>
      </c>
      <c r="S10" s="83">
        <v>1</v>
      </c>
      <c r="T10" s="83">
        <v>1</v>
      </c>
      <c r="U10" s="83">
        <v>1</v>
      </c>
      <c r="V10" s="83">
        <v>1</v>
      </c>
      <c r="W10" s="83">
        <v>1</v>
      </c>
      <c r="X10" s="83">
        <v>1</v>
      </c>
      <c r="Y10" s="83">
        <v>1</v>
      </c>
      <c r="Z10" s="125">
        <v>1</v>
      </c>
      <c r="AA10" s="111">
        <v>1</v>
      </c>
      <c r="AB10" s="83" t="s">
        <v>110</v>
      </c>
      <c r="AC10" s="83" t="s">
        <v>116</v>
      </c>
      <c r="AD10" s="104" t="s">
        <v>5</v>
      </c>
      <c r="AE10" s="69">
        <v>1</v>
      </c>
      <c r="AF10" s="71" t="s">
        <v>237</v>
      </c>
      <c r="AG10" s="75">
        <v>43</v>
      </c>
      <c r="AH10" s="73" t="s">
        <v>239</v>
      </c>
      <c r="AI10" s="75" t="s">
        <v>240</v>
      </c>
      <c r="AJ10" s="73" t="s">
        <v>10</v>
      </c>
      <c r="AK10" s="75" t="s">
        <v>246</v>
      </c>
      <c r="AL10" s="73" t="s">
        <v>247</v>
      </c>
      <c r="AM10" s="126" t="s">
        <v>248</v>
      </c>
      <c r="AN10" s="73" t="s">
        <v>249</v>
      </c>
      <c r="AO10" s="64">
        <v>1</v>
      </c>
      <c r="AP10" s="59">
        <v>1</v>
      </c>
      <c r="AQ10" s="59" t="s">
        <v>298</v>
      </c>
      <c r="AR10" s="149">
        <f>(AP10/AO10)*100</f>
        <v>100</v>
      </c>
      <c r="AS10" s="146"/>
      <c r="AT10" s="146"/>
      <c r="AU10" s="154"/>
      <c r="AV10" s="97" t="s">
        <v>316</v>
      </c>
    </row>
    <row r="11" spans="2:48" ht="99.75" customHeight="1" x14ac:dyDescent="0.25">
      <c r="B11" s="80"/>
      <c r="C11" s="98"/>
      <c r="D11" s="77"/>
      <c r="E11" s="77"/>
      <c r="F11" s="77"/>
      <c r="G11" s="94"/>
      <c r="H11" s="77"/>
      <c r="I11" s="102"/>
      <c r="J11" s="102"/>
      <c r="K11" s="74"/>
      <c r="L11" s="90"/>
      <c r="M11" s="61"/>
      <c r="N11" s="61"/>
      <c r="O11" s="61"/>
      <c r="P11" s="61"/>
      <c r="Q11" s="61"/>
      <c r="R11" s="61"/>
      <c r="S11" s="61"/>
      <c r="T11" s="61"/>
      <c r="U11" s="61"/>
      <c r="V11" s="61"/>
      <c r="W11" s="61"/>
      <c r="X11" s="61"/>
      <c r="Y11" s="61"/>
      <c r="Z11" s="116"/>
      <c r="AA11" s="116"/>
      <c r="AB11" s="61"/>
      <c r="AC11" s="61"/>
      <c r="AD11" s="105"/>
      <c r="AE11" s="70"/>
      <c r="AF11" s="72"/>
      <c r="AG11" s="61"/>
      <c r="AH11" s="74"/>
      <c r="AI11" s="61"/>
      <c r="AJ11" s="74"/>
      <c r="AK11" s="61"/>
      <c r="AL11" s="74"/>
      <c r="AM11" s="61"/>
      <c r="AN11" s="74"/>
      <c r="AO11" s="65"/>
      <c r="AP11" s="61"/>
      <c r="AQ11" s="61"/>
      <c r="AR11" s="61"/>
      <c r="AS11" s="146"/>
      <c r="AT11" s="146"/>
      <c r="AU11" s="154"/>
      <c r="AV11" s="99"/>
    </row>
    <row r="12" spans="2:48" ht="127.5" customHeight="1" x14ac:dyDescent="0.25">
      <c r="B12" s="80"/>
      <c r="C12" s="98"/>
      <c r="D12" s="77"/>
      <c r="E12" s="77"/>
      <c r="F12" s="77"/>
      <c r="G12" s="94"/>
      <c r="H12" s="77"/>
      <c r="I12" s="102"/>
      <c r="J12" s="102"/>
      <c r="K12" s="16" t="s">
        <v>280</v>
      </c>
      <c r="L12" s="18" t="s">
        <v>196</v>
      </c>
      <c r="M12" s="10">
        <v>0</v>
      </c>
      <c r="N12" s="10">
        <v>12</v>
      </c>
      <c r="O12" s="10" t="s">
        <v>52</v>
      </c>
      <c r="P12" s="10" t="s">
        <v>49</v>
      </c>
      <c r="Q12" s="10">
        <v>12</v>
      </c>
      <c r="R12" s="10">
        <v>12</v>
      </c>
      <c r="S12" s="10">
        <v>12</v>
      </c>
      <c r="T12" s="10">
        <v>12</v>
      </c>
      <c r="U12" s="10">
        <v>12</v>
      </c>
      <c r="V12" s="10">
        <v>12</v>
      </c>
      <c r="W12" s="10">
        <v>12</v>
      </c>
      <c r="X12" s="10">
        <v>12</v>
      </c>
      <c r="Y12" s="10">
        <v>12</v>
      </c>
      <c r="Z12" s="10">
        <v>12</v>
      </c>
      <c r="AA12" s="8">
        <v>12</v>
      </c>
      <c r="AB12" s="10" t="s">
        <v>110</v>
      </c>
      <c r="AC12" s="10" t="s">
        <v>116</v>
      </c>
      <c r="AD12" s="11" t="s">
        <v>5</v>
      </c>
      <c r="AE12" s="34">
        <v>1</v>
      </c>
      <c r="AF12" s="30" t="s">
        <v>237</v>
      </c>
      <c r="AG12" s="31">
        <v>43</v>
      </c>
      <c r="AH12" s="32" t="s">
        <v>239</v>
      </c>
      <c r="AI12" s="31" t="s">
        <v>240</v>
      </c>
      <c r="AJ12" s="32" t="s">
        <v>10</v>
      </c>
      <c r="AK12" s="31" t="s">
        <v>246</v>
      </c>
      <c r="AL12" s="32" t="s">
        <v>247</v>
      </c>
      <c r="AM12" s="33" t="s">
        <v>248</v>
      </c>
      <c r="AN12" s="32" t="s">
        <v>249</v>
      </c>
      <c r="AO12" s="10">
        <v>12</v>
      </c>
      <c r="AP12" s="2">
        <v>12</v>
      </c>
      <c r="AQ12" s="2" t="s">
        <v>298</v>
      </c>
      <c r="AR12" s="12">
        <f t="shared" ref="AR12:AR19" si="8">(AP12/AO12)*100</f>
        <v>100</v>
      </c>
      <c r="AS12" s="146"/>
      <c r="AT12" s="146"/>
      <c r="AU12" s="154"/>
      <c r="AV12" s="8" t="s">
        <v>317</v>
      </c>
    </row>
    <row r="13" spans="2:48" ht="108" customHeight="1" x14ac:dyDescent="0.25">
      <c r="B13" s="80"/>
      <c r="C13" s="98"/>
      <c r="D13" s="77"/>
      <c r="E13" s="77"/>
      <c r="F13" s="77"/>
      <c r="G13" s="94"/>
      <c r="H13" s="77"/>
      <c r="I13" s="102"/>
      <c r="J13" s="102"/>
      <c r="K13" s="14" t="s">
        <v>137</v>
      </c>
      <c r="L13" s="18" t="s">
        <v>59</v>
      </c>
      <c r="M13" s="10">
        <v>0</v>
      </c>
      <c r="N13" s="10">
        <v>1</v>
      </c>
      <c r="O13" s="10" t="s">
        <v>52</v>
      </c>
      <c r="P13" s="10" t="s">
        <v>49</v>
      </c>
      <c r="Q13" s="10">
        <v>1</v>
      </c>
      <c r="R13" s="10">
        <v>1</v>
      </c>
      <c r="S13" s="10">
        <v>1</v>
      </c>
      <c r="T13" s="10">
        <v>1</v>
      </c>
      <c r="U13" s="10">
        <v>1</v>
      </c>
      <c r="V13" s="10">
        <v>1</v>
      </c>
      <c r="W13" s="10">
        <v>1</v>
      </c>
      <c r="X13" s="10">
        <v>1</v>
      </c>
      <c r="Y13" s="10">
        <v>1</v>
      </c>
      <c r="Z13" s="17">
        <v>1</v>
      </c>
      <c r="AA13" s="13">
        <v>1</v>
      </c>
      <c r="AB13" s="10" t="s">
        <v>114</v>
      </c>
      <c r="AC13" s="10" t="s">
        <v>116</v>
      </c>
      <c r="AD13" s="11" t="s">
        <v>5</v>
      </c>
      <c r="AE13" s="34">
        <v>1</v>
      </c>
      <c r="AF13" s="30" t="s">
        <v>237</v>
      </c>
      <c r="AG13" s="31">
        <v>43</v>
      </c>
      <c r="AH13" s="32" t="s">
        <v>239</v>
      </c>
      <c r="AI13" s="31" t="s">
        <v>240</v>
      </c>
      <c r="AJ13" s="32" t="s">
        <v>10</v>
      </c>
      <c r="AK13" s="31" t="s">
        <v>246</v>
      </c>
      <c r="AL13" s="32" t="s">
        <v>247</v>
      </c>
      <c r="AM13" s="33" t="s">
        <v>248</v>
      </c>
      <c r="AN13" s="32" t="s">
        <v>249</v>
      </c>
      <c r="AO13" s="10">
        <v>1</v>
      </c>
      <c r="AP13" s="2">
        <v>0</v>
      </c>
      <c r="AQ13" s="2" t="s">
        <v>295</v>
      </c>
      <c r="AR13" s="12">
        <f t="shared" si="8"/>
        <v>0</v>
      </c>
      <c r="AS13" s="146"/>
      <c r="AT13" s="146"/>
      <c r="AU13" s="154"/>
      <c r="AV13" s="8" t="s">
        <v>318</v>
      </c>
    </row>
    <row r="14" spans="2:48" ht="103.5" customHeight="1" x14ac:dyDescent="0.25">
      <c r="B14" s="80"/>
      <c r="C14" s="98"/>
      <c r="D14" s="77"/>
      <c r="E14" s="77"/>
      <c r="F14" s="77"/>
      <c r="G14" s="86"/>
      <c r="H14" s="78"/>
      <c r="I14" s="103"/>
      <c r="J14" s="103"/>
      <c r="K14" s="14" t="s">
        <v>301</v>
      </c>
      <c r="L14" s="48" t="s">
        <v>90</v>
      </c>
      <c r="M14" s="10">
        <v>0</v>
      </c>
      <c r="N14" s="10">
        <v>1</v>
      </c>
      <c r="O14" s="10" t="s">
        <v>52</v>
      </c>
      <c r="P14" s="10" t="s">
        <v>49</v>
      </c>
      <c r="Q14" s="10">
        <v>1</v>
      </c>
      <c r="R14" s="10">
        <v>1</v>
      </c>
      <c r="S14" s="10">
        <v>1</v>
      </c>
      <c r="T14" s="10">
        <v>1</v>
      </c>
      <c r="U14" s="10">
        <v>1</v>
      </c>
      <c r="V14" s="10">
        <v>1</v>
      </c>
      <c r="W14" s="10">
        <v>1</v>
      </c>
      <c r="X14" s="10">
        <v>1</v>
      </c>
      <c r="Y14" s="10">
        <v>1</v>
      </c>
      <c r="Z14" s="13">
        <v>1</v>
      </c>
      <c r="AA14" s="13">
        <v>1</v>
      </c>
      <c r="AB14" s="10" t="s">
        <v>114</v>
      </c>
      <c r="AC14" s="10" t="s">
        <v>115</v>
      </c>
      <c r="AD14" s="11" t="s">
        <v>5</v>
      </c>
      <c r="AE14" s="34">
        <v>1</v>
      </c>
      <c r="AF14" s="30" t="s">
        <v>237</v>
      </c>
      <c r="AG14" s="31">
        <v>43</v>
      </c>
      <c r="AH14" s="32" t="s">
        <v>239</v>
      </c>
      <c r="AI14" s="31" t="s">
        <v>240</v>
      </c>
      <c r="AJ14" s="32" t="s">
        <v>10</v>
      </c>
      <c r="AK14" s="31" t="s">
        <v>246</v>
      </c>
      <c r="AL14" s="32" t="s">
        <v>247</v>
      </c>
      <c r="AM14" s="33" t="s">
        <v>248</v>
      </c>
      <c r="AN14" s="32" t="s">
        <v>249</v>
      </c>
      <c r="AO14" s="10">
        <v>1</v>
      </c>
      <c r="AP14" s="2">
        <v>0</v>
      </c>
      <c r="AQ14" s="2" t="s">
        <v>295</v>
      </c>
      <c r="AR14" s="12">
        <f t="shared" si="8"/>
        <v>0</v>
      </c>
      <c r="AS14" s="146"/>
      <c r="AT14" s="146"/>
      <c r="AU14" s="154"/>
      <c r="AV14" s="8" t="s">
        <v>319</v>
      </c>
    </row>
    <row r="15" spans="2:48" ht="111.75" customHeight="1" x14ac:dyDescent="0.25">
      <c r="B15" s="80"/>
      <c r="C15" s="98"/>
      <c r="D15" s="83" t="s">
        <v>23</v>
      </c>
      <c r="E15" s="83" t="s">
        <v>26</v>
      </c>
      <c r="F15" s="83" t="s">
        <v>25</v>
      </c>
      <c r="G15" s="83" t="s">
        <v>80</v>
      </c>
      <c r="H15" s="83" t="s">
        <v>138</v>
      </c>
      <c r="I15" s="107">
        <f>+(4348/563076)</f>
        <v>7.7218705823015009E-3</v>
      </c>
      <c r="J15" s="101">
        <f>+(9500/583132)</f>
        <v>1.6291337124356063E-2</v>
      </c>
      <c r="K15" s="16" t="s">
        <v>302</v>
      </c>
      <c r="L15" s="18" t="s">
        <v>139</v>
      </c>
      <c r="M15" s="4">
        <v>1</v>
      </c>
      <c r="N15" s="10">
        <v>1</v>
      </c>
      <c r="O15" s="10" t="s">
        <v>52</v>
      </c>
      <c r="P15" s="10" t="s">
        <v>49</v>
      </c>
      <c r="Q15" s="10">
        <v>1</v>
      </c>
      <c r="R15" s="10">
        <v>1</v>
      </c>
      <c r="S15" s="10">
        <v>1</v>
      </c>
      <c r="T15" s="10">
        <v>1</v>
      </c>
      <c r="U15" s="10">
        <v>1</v>
      </c>
      <c r="V15" s="10">
        <v>1</v>
      </c>
      <c r="W15" s="10">
        <v>1</v>
      </c>
      <c r="X15" s="10">
        <v>1</v>
      </c>
      <c r="Y15" s="10">
        <v>1</v>
      </c>
      <c r="Z15" s="13">
        <v>1</v>
      </c>
      <c r="AA15" s="13">
        <v>1</v>
      </c>
      <c r="AB15" s="10" t="s">
        <v>111</v>
      </c>
      <c r="AC15" s="10" t="s">
        <v>117</v>
      </c>
      <c r="AD15" s="11" t="s">
        <v>5</v>
      </c>
      <c r="AE15" s="34">
        <v>1</v>
      </c>
      <c r="AF15" s="30" t="s">
        <v>237</v>
      </c>
      <c r="AG15" s="31">
        <v>43</v>
      </c>
      <c r="AH15" s="32" t="s">
        <v>239</v>
      </c>
      <c r="AI15" s="31" t="s">
        <v>240</v>
      </c>
      <c r="AJ15" s="32" t="s">
        <v>10</v>
      </c>
      <c r="AK15" s="31" t="s">
        <v>246</v>
      </c>
      <c r="AL15" s="32" t="s">
        <v>247</v>
      </c>
      <c r="AM15" s="33" t="s">
        <v>248</v>
      </c>
      <c r="AN15" s="32" t="s">
        <v>249</v>
      </c>
      <c r="AO15" s="10">
        <v>1</v>
      </c>
      <c r="AP15" s="2">
        <v>1</v>
      </c>
      <c r="AQ15" s="2" t="s">
        <v>298</v>
      </c>
      <c r="AR15" s="12">
        <f t="shared" si="8"/>
        <v>100</v>
      </c>
      <c r="AS15" s="146"/>
      <c r="AT15" s="146"/>
      <c r="AU15" s="154"/>
      <c r="AV15" s="8" t="s">
        <v>284</v>
      </c>
    </row>
    <row r="16" spans="2:48" ht="107.25" customHeight="1" x14ac:dyDescent="0.25">
      <c r="B16" s="80"/>
      <c r="C16" s="98"/>
      <c r="D16" s="77"/>
      <c r="E16" s="77"/>
      <c r="F16" s="77"/>
      <c r="G16" s="77"/>
      <c r="H16" s="77"/>
      <c r="I16" s="98"/>
      <c r="J16" s="98"/>
      <c r="K16" s="16" t="s">
        <v>60</v>
      </c>
      <c r="L16" s="18" t="s">
        <v>199</v>
      </c>
      <c r="M16" s="10">
        <v>1</v>
      </c>
      <c r="N16" s="10">
        <v>1</v>
      </c>
      <c r="O16" s="10" t="s">
        <v>52</v>
      </c>
      <c r="P16" s="10" t="s">
        <v>49</v>
      </c>
      <c r="Q16" s="10">
        <v>1</v>
      </c>
      <c r="R16" s="10">
        <v>1</v>
      </c>
      <c r="S16" s="10">
        <v>1</v>
      </c>
      <c r="T16" s="10">
        <v>1</v>
      </c>
      <c r="U16" s="10">
        <v>1</v>
      </c>
      <c r="V16" s="10">
        <v>1</v>
      </c>
      <c r="W16" s="10">
        <v>1</v>
      </c>
      <c r="X16" s="10">
        <v>1</v>
      </c>
      <c r="Y16" s="10">
        <v>1</v>
      </c>
      <c r="Z16" s="13">
        <v>1</v>
      </c>
      <c r="AA16" s="13">
        <v>1</v>
      </c>
      <c r="AB16" s="10" t="s">
        <v>111</v>
      </c>
      <c r="AC16" s="10" t="s">
        <v>117</v>
      </c>
      <c r="AD16" s="11" t="s">
        <v>5</v>
      </c>
      <c r="AE16" s="34">
        <v>1</v>
      </c>
      <c r="AF16" s="30" t="s">
        <v>237</v>
      </c>
      <c r="AG16" s="31">
        <v>43</v>
      </c>
      <c r="AH16" s="32" t="s">
        <v>239</v>
      </c>
      <c r="AI16" s="31" t="s">
        <v>240</v>
      </c>
      <c r="AJ16" s="32" t="s">
        <v>10</v>
      </c>
      <c r="AK16" s="31" t="s">
        <v>246</v>
      </c>
      <c r="AL16" s="32" t="s">
        <v>247</v>
      </c>
      <c r="AM16" s="33" t="s">
        <v>248</v>
      </c>
      <c r="AN16" s="32" t="s">
        <v>249</v>
      </c>
      <c r="AO16" s="10">
        <v>1</v>
      </c>
      <c r="AP16" s="2">
        <v>1</v>
      </c>
      <c r="AQ16" s="2" t="s">
        <v>298</v>
      </c>
      <c r="AR16" s="12">
        <f t="shared" si="8"/>
        <v>100</v>
      </c>
      <c r="AS16" s="146"/>
      <c r="AT16" s="146"/>
      <c r="AU16" s="154"/>
      <c r="AV16" s="8" t="s">
        <v>285</v>
      </c>
    </row>
    <row r="17" spans="2:48" ht="105.75" customHeight="1" x14ac:dyDescent="0.25">
      <c r="B17" s="80"/>
      <c r="C17" s="98"/>
      <c r="D17" s="77"/>
      <c r="E17" s="77"/>
      <c r="F17" s="77"/>
      <c r="G17" s="77"/>
      <c r="H17" s="77"/>
      <c r="I17" s="98"/>
      <c r="J17" s="98"/>
      <c r="K17" s="16" t="s">
        <v>320</v>
      </c>
      <c r="L17" s="18" t="s">
        <v>61</v>
      </c>
      <c r="M17" s="10">
        <v>1</v>
      </c>
      <c r="N17" s="10">
        <v>1</v>
      </c>
      <c r="O17" s="10" t="s">
        <v>52</v>
      </c>
      <c r="P17" s="10" t="s">
        <v>49</v>
      </c>
      <c r="Q17" s="10">
        <v>1</v>
      </c>
      <c r="R17" s="10">
        <v>1</v>
      </c>
      <c r="S17" s="10">
        <v>1</v>
      </c>
      <c r="T17" s="10">
        <v>1</v>
      </c>
      <c r="U17" s="10">
        <v>1</v>
      </c>
      <c r="V17" s="10">
        <v>1</v>
      </c>
      <c r="W17" s="10">
        <v>1</v>
      </c>
      <c r="X17" s="10">
        <v>1</v>
      </c>
      <c r="Y17" s="10">
        <v>1</v>
      </c>
      <c r="Z17" s="13">
        <v>1</v>
      </c>
      <c r="AA17" s="13">
        <v>1</v>
      </c>
      <c r="AB17" s="10" t="s">
        <v>111</v>
      </c>
      <c r="AC17" s="10" t="s">
        <v>117</v>
      </c>
      <c r="AD17" s="11" t="s">
        <v>5</v>
      </c>
      <c r="AE17" s="34">
        <v>1</v>
      </c>
      <c r="AF17" s="30" t="s">
        <v>237</v>
      </c>
      <c r="AG17" s="31">
        <v>43</v>
      </c>
      <c r="AH17" s="32" t="s">
        <v>239</v>
      </c>
      <c r="AI17" s="31" t="s">
        <v>240</v>
      </c>
      <c r="AJ17" s="32" t="s">
        <v>10</v>
      </c>
      <c r="AK17" s="31" t="s">
        <v>246</v>
      </c>
      <c r="AL17" s="32" t="s">
        <v>247</v>
      </c>
      <c r="AM17" s="33" t="s">
        <v>248</v>
      </c>
      <c r="AN17" s="32" t="s">
        <v>249</v>
      </c>
      <c r="AO17" s="10">
        <v>1</v>
      </c>
      <c r="AP17" s="2">
        <v>1</v>
      </c>
      <c r="AQ17" s="2" t="s">
        <v>298</v>
      </c>
      <c r="AR17" s="12">
        <f t="shared" si="8"/>
        <v>100</v>
      </c>
      <c r="AS17" s="146"/>
      <c r="AT17" s="146"/>
      <c r="AU17" s="154"/>
      <c r="AV17" s="8" t="s">
        <v>321</v>
      </c>
    </row>
    <row r="18" spans="2:48" ht="104.25" customHeight="1" x14ac:dyDescent="0.25">
      <c r="B18" s="80"/>
      <c r="C18" s="98"/>
      <c r="D18" s="78"/>
      <c r="E18" s="78"/>
      <c r="F18" s="78"/>
      <c r="G18" s="78"/>
      <c r="H18" s="78"/>
      <c r="I18" s="99"/>
      <c r="J18" s="99"/>
      <c r="K18" s="16" t="s">
        <v>200</v>
      </c>
      <c r="L18" s="18" t="s">
        <v>140</v>
      </c>
      <c r="M18" s="10">
        <v>1</v>
      </c>
      <c r="N18" s="10">
        <v>2</v>
      </c>
      <c r="O18" s="10" t="s">
        <v>52</v>
      </c>
      <c r="P18" s="10" t="s">
        <v>49</v>
      </c>
      <c r="Q18" s="10">
        <v>2</v>
      </c>
      <c r="R18" s="10">
        <v>2</v>
      </c>
      <c r="S18" s="10">
        <v>2</v>
      </c>
      <c r="T18" s="10">
        <v>2</v>
      </c>
      <c r="U18" s="10">
        <v>2</v>
      </c>
      <c r="V18" s="10">
        <v>2</v>
      </c>
      <c r="W18" s="10">
        <v>2</v>
      </c>
      <c r="X18" s="10">
        <v>2</v>
      </c>
      <c r="Y18" s="10">
        <v>2</v>
      </c>
      <c r="Z18" s="13">
        <v>2</v>
      </c>
      <c r="AA18" s="13">
        <v>2</v>
      </c>
      <c r="AB18" s="10" t="s">
        <v>111</v>
      </c>
      <c r="AC18" s="10" t="s">
        <v>118</v>
      </c>
      <c r="AD18" s="11" t="s">
        <v>5</v>
      </c>
      <c r="AE18" s="34">
        <v>1</v>
      </c>
      <c r="AF18" s="30" t="s">
        <v>237</v>
      </c>
      <c r="AG18" s="31">
        <v>43</v>
      </c>
      <c r="AH18" s="32" t="s">
        <v>239</v>
      </c>
      <c r="AI18" s="31" t="s">
        <v>240</v>
      </c>
      <c r="AJ18" s="32" t="s">
        <v>10</v>
      </c>
      <c r="AK18" s="31" t="s">
        <v>246</v>
      </c>
      <c r="AL18" s="32" t="s">
        <v>247</v>
      </c>
      <c r="AM18" s="33" t="s">
        <v>248</v>
      </c>
      <c r="AN18" s="32" t="s">
        <v>250</v>
      </c>
      <c r="AO18" s="10">
        <v>2</v>
      </c>
      <c r="AP18" s="2">
        <v>0</v>
      </c>
      <c r="AQ18" s="2" t="s">
        <v>295</v>
      </c>
      <c r="AR18" s="12">
        <f t="shared" si="8"/>
        <v>0</v>
      </c>
      <c r="AS18" s="146"/>
      <c r="AT18" s="146"/>
      <c r="AU18" s="154"/>
      <c r="AV18" s="8" t="s">
        <v>322</v>
      </c>
    </row>
    <row r="19" spans="2:48" ht="49.5" customHeight="1" x14ac:dyDescent="0.25">
      <c r="B19" s="80"/>
      <c r="C19" s="98"/>
      <c r="D19" s="77" t="s">
        <v>27</v>
      </c>
      <c r="E19" s="77" t="s">
        <v>141</v>
      </c>
      <c r="F19" s="77" t="s">
        <v>221</v>
      </c>
      <c r="G19" s="87" t="s">
        <v>94</v>
      </c>
      <c r="H19" s="83" t="s">
        <v>222</v>
      </c>
      <c r="I19" s="108">
        <f>+(74/109809)</f>
        <v>6.7389740367365149E-4</v>
      </c>
      <c r="J19" s="84">
        <f>+(3800/109809)</f>
        <v>3.4605542350809135E-2</v>
      </c>
      <c r="K19" s="85" t="s">
        <v>281</v>
      </c>
      <c r="L19" s="89" t="s">
        <v>201</v>
      </c>
      <c r="M19" s="83">
        <v>1</v>
      </c>
      <c r="N19" s="83">
        <v>1</v>
      </c>
      <c r="O19" s="83" t="s">
        <v>52</v>
      </c>
      <c r="P19" s="83" t="s">
        <v>49</v>
      </c>
      <c r="Q19" s="83">
        <v>1</v>
      </c>
      <c r="R19" s="83">
        <v>1</v>
      </c>
      <c r="S19" s="83">
        <v>1</v>
      </c>
      <c r="T19" s="83">
        <v>1</v>
      </c>
      <c r="U19" s="83">
        <v>1</v>
      </c>
      <c r="V19" s="83">
        <v>1</v>
      </c>
      <c r="W19" s="83">
        <v>1</v>
      </c>
      <c r="X19" s="83">
        <v>1</v>
      </c>
      <c r="Y19" s="83">
        <v>1</v>
      </c>
      <c r="Z19" s="111">
        <v>1</v>
      </c>
      <c r="AA19" s="111">
        <v>1</v>
      </c>
      <c r="AB19" s="83" t="s">
        <v>111</v>
      </c>
      <c r="AC19" s="83" t="s">
        <v>117</v>
      </c>
      <c r="AD19" s="104" t="s">
        <v>5</v>
      </c>
      <c r="AE19" s="69">
        <v>1</v>
      </c>
      <c r="AF19" s="71" t="s">
        <v>237</v>
      </c>
      <c r="AG19" s="75">
        <v>43</v>
      </c>
      <c r="AH19" s="73" t="s">
        <v>239</v>
      </c>
      <c r="AI19" s="75" t="s">
        <v>240</v>
      </c>
      <c r="AJ19" s="73" t="s">
        <v>10</v>
      </c>
      <c r="AK19" s="75" t="s">
        <v>246</v>
      </c>
      <c r="AL19" s="73" t="s">
        <v>247</v>
      </c>
      <c r="AM19" s="126" t="s">
        <v>248</v>
      </c>
      <c r="AN19" s="73" t="s">
        <v>250</v>
      </c>
      <c r="AO19" s="64">
        <v>1</v>
      </c>
      <c r="AP19" s="59">
        <v>1</v>
      </c>
      <c r="AQ19" s="59" t="s">
        <v>298</v>
      </c>
      <c r="AR19" s="149">
        <f t="shared" si="8"/>
        <v>100</v>
      </c>
      <c r="AS19" s="146"/>
      <c r="AT19" s="146"/>
      <c r="AU19" s="154"/>
      <c r="AV19" s="97" t="s">
        <v>291</v>
      </c>
    </row>
    <row r="20" spans="2:48" ht="66.75" customHeight="1" x14ac:dyDescent="0.25">
      <c r="B20" s="80"/>
      <c r="C20" s="98"/>
      <c r="D20" s="77"/>
      <c r="E20" s="77"/>
      <c r="F20" s="77"/>
      <c r="G20" s="87"/>
      <c r="H20" s="77"/>
      <c r="I20" s="109"/>
      <c r="J20" s="84"/>
      <c r="K20" s="86"/>
      <c r="L20" s="112"/>
      <c r="M20" s="78"/>
      <c r="N20" s="78"/>
      <c r="O20" s="78"/>
      <c r="P20" s="78"/>
      <c r="Q20" s="78"/>
      <c r="R20" s="78"/>
      <c r="S20" s="78"/>
      <c r="T20" s="78"/>
      <c r="U20" s="78"/>
      <c r="V20" s="78"/>
      <c r="W20" s="78"/>
      <c r="X20" s="78"/>
      <c r="Y20" s="78"/>
      <c r="Z20" s="99"/>
      <c r="AA20" s="99"/>
      <c r="AB20" s="61"/>
      <c r="AC20" s="61"/>
      <c r="AD20" s="105"/>
      <c r="AE20" s="70"/>
      <c r="AF20" s="72"/>
      <c r="AG20" s="61"/>
      <c r="AH20" s="74"/>
      <c r="AI20" s="61"/>
      <c r="AJ20" s="74"/>
      <c r="AK20" s="61"/>
      <c r="AL20" s="74"/>
      <c r="AM20" s="61"/>
      <c r="AN20" s="74"/>
      <c r="AO20" s="64"/>
      <c r="AP20" s="61"/>
      <c r="AQ20" s="61"/>
      <c r="AR20" s="61"/>
      <c r="AS20" s="146"/>
      <c r="AT20" s="146"/>
      <c r="AU20" s="154"/>
      <c r="AV20" s="99"/>
    </row>
    <row r="21" spans="2:48" ht="115.5" customHeight="1" x14ac:dyDescent="0.25">
      <c r="B21" s="80"/>
      <c r="C21" s="98"/>
      <c r="D21" s="77"/>
      <c r="E21" s="77"/>
      <c r="F21" s="77"/>
      <c r="G21" s="87"/>
      <c r="H21" s="77"/>
      <c r="I21" s="109"/>
      <c r="J21" s="84"/>
      <c r="K21" s="16" t="s">
        <v>54</v>
      </c>
      <c r="L21" s="18" t="s">
        <v>63</v>
      </c>
      <c r="M21" s="10">
        <v>0</v>
      </c>
      <c r="N21" s="10">
        <v>1</v>
      </c>
      <c r="O21" s="10" t="s">
        <v>52</v>
      </c>
      <c r="P21" s="10" t="s">
        <v>49</v>
      </c>
      <c r="Q21" s="10">
        <v>1</v>
      </c>
      <c r="R21" s="10">
        <v>1</v>
      </c>
      <c r="S21" s="10">
        <v>1</v>
      </c>
      <c r="T21" s="10">
        <v>1</v>
      </c>
      <c r="U21" s="10">
        <v>1</v>
      </c>
      <c r="V21" s="10">
        <v>1</v>
      </c>
      <c r="W21" s="10">
        <v>1</v>
      </c>
      <c r="X21" s="10">
        <v>1</v>
      </c>
      <c r="Y21" s="10">
        <v>1</v>
      </c>
      <c r="Z21" s="13">
        <v>1</v>
      </c>
      <c r="AA21" s="13">
        <v>1</v>
      </c>
      <c r="AB21" s="10" t="s">
        <v>111</v>
      </c>
      <c r="AC21" s="10" t="s">
        <v>117</v>
      </c>
      <c r="AD21" s="11" t="s">
        <v>5</v>
      </c>
      <c r="AE21" s="34">
        <v>1</v>
      </c>
      <c r="AF21" s="30" t="s">
        <v>237</v>
      </c>
      <c r="AG21" s="31">
        <v>43</v>
      </c>
      <c r="AH21" s="32" t="s">
        <v>239</v>
      </c>
      <c r="AI21" s="31" t="s">
        <v>240</v>
      </c>
      <c r="AJ21" s="32" t="s">
        <v>10</v>
      </c>
      <c r="AK21" s="31" t="s">
        <v>246</v>
      </c>
      <c r="AL21" s="32" t="s">
        <v>247</v>
      </c>
      <c r="AM21" s="33" t="s">
        <v>248</v>
      </c>
      <c r="AN21" s="32" t="s">
        <v>250</v>
      </c>
      <c r="AO21" s="10">
        <v>1</v>
      </c>
      <c r="AP21" s="2">
        <v>0</v>
      </c>
      <c r="AQ21" s="2" t="s">
        <v>295</v>
      </c>
      <c r="AR21" s="12">
        <f>(AP21/AO21)*100</f>
        <v>0</v>
      </c>
      <c r="AS21" s="146"/>
      <c r="AT21" s="146"/>
      <c r="AU21" s="154"/>
      <c r="AV21" s="8" t="s">
        <v>323</v>
      </c>
    </row>
    <row r="22" spans="2:48" ht="133.5" customHeight="1" x14ac:dyDescent="0.25">
      <c r="B22" s="80"/>
      <c r="C22" s="98"/>
      <c r="D22" s="77"/>
      <c r="E22" s="77"/>
      <c r="F22" s="77"/>
      <c r="G22" s="87"/>
      <c r="H22" s="77"/>
      <c r="I22" s="109"/>
      <c r="J22" s="84"/>
      <c r="K22" s="16" t="s">
        <v>55</v>
      </c>
      <c r="L22" s="18" t="s">
        <v>142</v>
      </c>
      <c r="M22" s="10">
        <v>0</v>
      </c>
      <c r="N22" s="10">
        <v>1</v>
      </c>
      <c r="O22" s="10" t="s">
        <v>52</v>
      </c>
      <c r="P22" s="10" t="s">
        <v>49</v>
      </c>
      <c r="Q22" s="10">
        <v>1</v>
      </c>
      <c r="R22" s="10">
        <v>1</v>
      </c>
      <c r="S22" s="10">
        <v>1</v>
      </c>
      <c r="T22" s="10">
        <v>1</v>
      </c>
      <c r="U22" s="10">
        <v>1</v>
      </c>
      <c r="V22" s="10">
        <v>1</v>
      </c>
      <c r="W22" s="10">
        <v>1</v>
      </c>
      <c r="X22" s="10">
        <v>1</v>
      </c>
      <c r="Y22" s="10">
        <v>1</v>
      </c>
      <c r="Z22" s="13">
        <v>1</v>
      </c>
      <c r="AA22" s="13">
        <v>1</v>
      </c>
      <c r="AB22" s="10" t="s">
        <v>111</v>
      </c>
      <c r="AC22" s="10" t="s">
        <v>117</v>
      </c>
      <c r="AD22" s="11" t="s">
        <v>5</v>
      </c>
      <c r="AE22" s="34">
        <v>1</v>
      </c>
      <c r="AF22" s="30" t="s">
        <v>237</v>
      </c>
      <c r="AG22" s="31">
        <v>43</v>
      </c>
      <c r="AH22" s="32" t="s">
        <v>239</v>
      </c>
      <c r="AI22" s="31" t="s">
        <v>240</v>
      </c>
      <c r="AJ22" s="32" t="s">
        <v>10</v>
      </c>
      <c r="AK22" s="31" t="s">
        <v>246</v>
      </c>
      <c r="AL22" s="32" t="s">
        <v>247</v>
      </c>
      <c r="AM22" s="33" t="s">
        <v>248</v>
      </c>
      <c r="AN22" s="32" t="s">
        <v>250</v>
      </c>
      <c r="AO22" s="10">
        <v>1</v>
      </c>
      <c r="AP22" s="2">
        <v>1</v>
      </c>
      <c r="AQ22" s="2" t="s">
        <v>298</v>
      </c>
      <c r="AR22" s="12">
        <f>(AP22/AO22)*100</f>
        <v>100</v>
      </c>
      <c r="AS22" s="146"/>
      <c r="AT22" s="146"/>
      <c r="AU22" s="154"/>
      <c r="AV22" s="8" t="s">
        <v>292</v>
      </c>
    </row>
    <row r="23" spans="2:48" ht="117.75" customHeight="1" x14ac:dyDescent="0.25">
      <c r="B23" s="80"/>
      <c r="C23" s="98"/>
      <c r="D23" s="78"/>
      <c r="E23" s="78"/>
      <c r="F23" s="78"/>
      <c r="G23" s="87"/>
      <c r="H23" s="78"/>
      <c r="I23" s="110"/>
      <c r="J23" s="84"/>
      <c r="K23" s="16" t="s">
        <v>143</v>
      </c>
      <c r="L23" s="18" t="s">
        <v>62</v>
      </c>
      <c r="M23" s="10">
        <v>1</v>
      </c>
      <c r="N23" s="10">
        <v>2</v>
      </c>
      <c r="O23" s="10" t="s">
        <v>52</v>
      </c>
      <c r="P23" s="10" t="s">
        <v>49</v>
      </c>
      <c r="Q23" s="10">
        <v>2</v>
      </c>
      <c r="R23" s="10">
        <v>2</v>
      </c>
      <c r="S23" s="10">
        <v>2</v>
      </c>
      <c r="T23" s="10">
        <v>2</v>
      </c>
      <c r="U23" s="10">
        <v>2</v>
      </c>
      <c r="V23" s="10">
        <v>2</v>
      </c>
      <c r="W23" s="10">
        <v>2</v>
      </c>
      <c r="X23" s="10">
        <v>2</v>
      </c>
      <c r="Y23" s="10">
        <v>2</v>
      </c>
      <c r="Z23" s="13">
        <v>2</v>
      </c>
      <c r="AA23" s="17"/>
      <c r="AB23" s="10" t="s">
        <v>111</v>
      </c>
      <c r="AC23" s="10" t="s">
        <v>118</v>
      </c>
      <c r="AD23" s="11" t="s">
        <v>5</v>
      </c>
      <c r="AE23" s="34">
        <v>1</v>
      </c>
      <c r="AF23" s="30" t="s">
        <v>237</v>
      </c>
      <c r="AG23" s="31">
        <v>43</v>
      </c>
      <c r="AH23" s="32" t="s">
        <v>239</v>
      </c>
      <c r="AI23" s="31" t="s">
        <v>240</v>
      </c>
      <c r="AJ23" s="32" t="s">
        <v>10</v>
      </c>
      <c r="AK23" s="31" t="s">
        <v>246</v>
      </c>
      <c r="AL23" s="32" t="s">
        <v>247</v>
      </c>
      <c r="AM23" s="33" t="s">
        <v>248</v>
      </c>
      <c r="AN23" s="32" t="s">
        <v>250</v>
      </c>
      <c r="AO23" s="10">
        <v>2</v>
      </c>
      <c r="AP23" s="2">
        <v>0</v>
      </c>
      <c r="AQ23" s="2" t="s">
        <v>295</v>
      </c>
      <c r="AR23" s="12">
        <f>(AP23/AO23)*100</f>
        <v>0</v>
      </c>
      <c r="AS23" s="146"/>
      <c r="AT23" s="146"/>
      <c r="AU23" s="154"/>
      <c r="AV23" s="8" t="s">
        <v>322</v>
      </c>
    </row>
    <row r="24" spans="2:48" ht="111" customHeight="1" x14ac:dyDescent="0.25">
      <c r="B24" s="80"/>
      <c r="C24" s="98"/>
      <c r="D24" s="83" t="s">
        <v>31</v>
      </c>
      <c r="E24" s="83" t="s">
        <v>35</v>
      </c>
      <c r="F24" s="83" t="s">
        <v>36</v>
      </c>
      <c r="G24" s="85" t="s">
        <v>100</v>
      </c>
      <c r="H24" s="83" t="s">
        <v>223</v>
      </c>
      <c r="I24" s="95">
        <f>+(6000/563076)</f>
        <v>1.0655755173369136E-2</v>
      </c>
      <c r="J24" s="91">
        <f>+(15000/583132)</f>
        <v>2.5723163880562207E-2</v>
      </c>
      <c r="K24" s="16" t="s">
        <v>202</v>
      </c>
      <c r="L24" s="18" t="s">
        <v>144</v>
      </c>
      <c r="M24" s="15">
        <v>120</v>
      </c>
      <c r="N24" s="15">
        <v>300</v>
      </c>
      <c r="O24" s="10" t="s">
        <v>50</v>
      </c>
      <c r="P24" s="10" t="s">
        <v>49</v>
      </c>
      <c r="Q24" s="10">
        <v>120</v>
      </c>
      <c r="R24" s="10">
        <f>(Q24+18)</f>
        <v>138</v>
      </c>
      <c r="S24" s="10">
        <f t="shared" ref="S24" si="9">(R24+18)</f>
        <v>156</v>
      </c>
      <c r="T24" s="10">
        <f t="shared" ref="T24" si="10">(S24+18)</f>
        <v>174</v>
      </c>
      <c r="U24" s="10">
        <f t="shared" ref="U24" si="11">(T24+18)</f>
        <v>192</v>
      </c>
      <c r="V24" s="10">
        <f t="shared" ref="V24" si="12">(U24+18)</f>
        <v>210</v>
      </c>
      <c r="W24" s="10">
        <f t="shared" ref="W24" si="13">(V24+18)</f>
        <v>228</v>
      </c>
      <c r="X24" s="10">
        <f t="shared" ref="X24" si="14">(W24+18)</f>
        <v>246</v>
      </c>
      <c r="Y24" s="10">
        <f t="shared" ref="Y24" si="15">(X24+18)</f>
        <v>264</v>
      </c>
      <c r="Z24" s="10">
        <f t="shared" ref="Z24" si="16">(Y24+18)</f>
        <v>282</v>
      </c>
      <c r="AA24" s="10">
        <f t="shared" ref="AA24" si="17">(Z24+18)</f>
        <v>300</v>
      </c>
      <c r="AB24" s="10" t="s">
        <v>111</v>
      </c>
      <c r="AC24" s="10" t="s">
        <v>117</v>
      </c>
      <c r="AD24" s="11" t="s">
        <v>5</v>
      </c>
      <c r="AE24" s="34">
        <v>1</v>
      </c>
      <c r="AF24" s="30" t="s">
        <v>237</v>
      </c>
      <c r="AG24" s="31">
        <v>43</v>
      </c>
      <c r="AH24" s="32" t="s">
        <v>239</v>
      </c>
      <c r="AI24" s="31" t="s">
        <v>240</v>
      </c>
      <c r="AJ24" s="32" t="s">
        <v>10</v>
      </c>
      <c r="AK24" s="31" t="s">
        <v>246</v>
      </c>
      <c r="AL24" s="32" t="s">
        <v>247</v>
      </c>
      <c r="AM24" s="33" t="s">
        <v>248</v>
      </c>
      <c r="AN24" s="32" t="s">
        <v>250</v>
      </c>
      <c r="AO24" s="10">
        <v>120</v>
      </c>
      <c r="AP24" s="2">
        <v>110</v>
      </c>
      <c r="AQ24" s="2" t="s">
        <v>298</v>
      </c>
      <c r="AR24" s="12">
        <f>(AP24/AO24)*100</f>
        <v>91.666666666666657</v>
      </c>
      <c r="AS24" s="146"/>
      <c r="AT24" s="146"/>
      <c r="AU24" s="154"/>
      <c r="AV24" s="8" t="s">
        <v>293</v>
      </c>
    </row>
    <row r="25" spans="2:48" ht="121.5" customHeight="1" x14ac:dyDescent="0.25">
      <c r="B25" s="80"/>
      <c r="C25" s="98"/>
      <c r="D25" s="77"/>
      <c r="E25" s="77"/>
      <c r="F25" s="77"/>
      <c r="G25" s="94"/>
      <c r="H25" s="77"/>
      <c r="I25" s="96"/>
      <c r="J25" s="92"/>
      <c r="K25" s="16" t="s">
        <v>282</v>
      </c>
      <c r="L25" s="18" t="s">
        <v>203</v>
      </c>
      <c r="M25" s="10">
        <v>2</v>
      </c>
      <c r="N25" s="10">
        <v>12</v>
      </c>
      <c r="O25" s="10" t="s">
        <v>56</v>
      </c>
      <c r="P25" s="10" t="s">
        <v>49</v>
      </c>
      <c r="Q25" s="10">
        <v>2</v>
      </c>
      <c r="R25" s="10">
        <v>5</v>
      </c>
      <c r="S25" s="10">
        <v>12</v>
      </c>
      <c r="T25" s="10">
        <v>12</v>
      </c>
      <c r="U25" s="10">
        <v>12</v>
      </c>
      <c r="V25" s="10">
        <v>12</v>
      </c>
      <c r="W25" s="10">
        <v>12</v>
      </c>
      <c r="X25" s="10">
        <v>12</v>
      </c>
      <c r="Y25" s="10">
        <v>12</v>
      </c>
      <c r="Z25" s="10">
        <v>12</v>
      </c>
      <c r="AA25" s="10">
        <v>12</v>
      </c>
      <c r="AB25" s="10" t="s">
        <v>111</v>
      </c>
      <c r="AC25" s="10" t="s">
        <v>117</v>
      </c>
      <c r="AD25" s="11" t="s">
        <v>5</v>
      </c>
      <c r="AE25" s="34">
        <v>1</v>
      </c>
      <c r="AF25" s="30" t="s">
        <v>237</v>
      </c>
      <c r="AG25" s="31">
        <v>43</v>
      </c>
      <c r="AH25" s="32" t="s">
        <v>239</v>
      </c>
      <c r="AI25" s="31" t="s">
        <v>240</v>
      </c>
      <c r="AJ25" s="32" t="s">
        <v>10</v>
      </c>
      <c r="AK25" s="31" t="s">
        <v>246</v>
      </c>
      <c r="AL25" s="32" t="s">
        <v>247</v>
      </c>
      <c r="AM25" s="33" t="s">
        <v>248</v>
      </c>
      <c r="AN25" s="32" t="s">
        <v>250</v>
      </c>
      <c r="AO25" s="10">
        <v>2</v>
      </c>
      <c r="AP25" s="2">
        <v>3</v>
      </c>
      <c r="AQ25" s="2" t="s">
        <v>298</v>
      </c>
      <c r="AR25" s="12">
        <v>100</v>
      </c>
      <c r="AS25" s="146"/>
      <c r="AT25" s="146"/>
      <c r="AU25" s="154"/>
      <c r="AV25" s="8" t="s">
        <v>324</v>
      </c>
    </row>
    <row r="26" spans="2:48" ht="105.75" customHeight="1" x14ac:dyDescent="0.25">
      <c r="B26" s="80"/>
      <c r="C26" s="98"/>
      <c r="D26" s="77"/>
      <c r="E26" s="77"/>
      <c r="F26" s="77"/>
      <c r="G26" s="94"/>
      <c r="H26" s="77"/>
      <c r="I26" s="96"/>
      <c r="J26" s="92"/>
      <c r="K26" s="16" t="s">
        <v>186</v>
      </c>
      <c r="L26" s="49" t="s">
        <v>145</v>
      </c>
      <c r="M26" s="10">
        <v>2</v>
      </c>
      <c r="N26" s="10">
        <v>12</v>
      </c>
      <c r="O26" s="10" t="s">
        <v>56</v>
      </c>
      <c r="P26" s="10" t="s">
        <v>49</v>
      </c>
      <c r="Q26" s="10">
        <v>2</v>
      </c>
      <c r="R26" s="10">
        <v>5</v>
      </c>
      <c r="S26" s="10">
        <v>12</v>
      </c>
      <c r="T26" s="10">
        <v>12</v>
      </c>
      <c r="U26" s="10">
        <v>12</v>
      </c>
      <c r="V26" s="10">
        <v>12</v>
      </c>
      <c r="W26" s="10">
        <v>12</v>
      </c>
      <c r="X26" s="10">
        <v>12</v>
      </c>
      <c r="Y26" s="10">
        <v>12</v>
      </c>
      <c r="Z26" s="10">
        <v>12</v>
      </c>
      <c r="AA26" s="10">
        <v>12</v>
      </c>
      <c r="AB26" s="10" t="s">
        <v>111</v>
      </c>
      <c r="AC26" s="10" t="s">
        <v>117</v>
      </c>
      <c r="AD26" s="11" t="s">
        <v>5</v>
      </c>
      <c r="AE26" s="34">
        <v>1</v>
      </c>
      <c r="AF26" s="30" t="s">
        <v>237</v>
      </c>
      <c r="AG26" s="31">
        <v>43</v>
      </c>
      <c r="AH26" s="32" t="s">
        <v>239</v>
      </c>
      <c r="AI26" s="31" t="s">
        <v>240</v>
      </c>
      <c r="AJ26" s="32" t="s">
        <v>10</v>
      </c>
      <c r="AK26" s="31" t="s">
        <v>246</v>
      </c>
      <c r="AL26" s="32" t="s">
        <v>247</v>
      </c>
      <c r="AM26" s="33" t="s">
        <v>248</v>
      </c>
      <c r="AN26" s="32" t="s">
        <v>250</v>
      </c>
      <c r="AO26" s="10">
        <v>2</v>
      </c>
      <c r="AP26" s="2">
        <v>2</v>
      </c>
      <c r="AQ26" s="2" t="s">
        <v>298</v>
      </c>
      <c r="AR26" s="12">
        <f>(AP26/AO26)*100</f>
        <v>100</v>
      </c>
      <c r="AS26" s="146"/>
      <c r="AT26" s="146"/>
      <c r="AU26" s="154"/>
      <c r="AV26" s="8" t="s">
        <v>286</v>
      </c>
    </row>
    <row r="27" spans="2:48" ht="120" customHeight="1" x14ac:dyDescent="0.25">
      <c r="B27" s="80"/>
      <c r="C27" s="98"/>
      <c r="D27" s="77"/>
      <c r="E27" s="77"/>
      <c r="F27" s="77"/>
      <c r="G27" s="94"/>
      <c r="H27" s="77"/>
      <c r="I27" s="96"/>
      <c r="J27" s="92"/>
      <c r="K27" s="16" t="s">
        <v>224</v>
      </c>
      <c r="L27" s="18" t="s">
        <v>64</v>
      </c>
      <c r="M27" s="10">
        <v>41</v>
      </c>
      <c r="N27" s="10">
        <v>100</v>
      </c>
      <c r="O27" s="10" t="s">
        <v>56</v>
      </c>
      <c r="P27" s="10" t="s">
        <v>49</v>
      </c>
      <c r="Q27" s="10">
        <v>41</v>
      </c>
      <c r="R27" s="10">
        <f>(Q27+6)</f>
        <v>47</v>
      </c>
      <c r="S27" s="10">
        <f t="shared" ref="S27:Z27" si="18">(R27+6)</f>
        <v>53</v>
      </c>
      <c r="T27" s="10">
        <f t="shared" si="18"/>
        <v>59</v>
      </c>
      <c r="U27" s="10">
        <f t="shared" si="18"/>
        <v>65</v>
      </c>
      <c r="V27" s="10">
        <f t="shared" si="18"/>
        <v>71</v>
      </c>
      <c r="W27" s="10">
        <f t="shared" si="18"/>
        <v>77</v>
      </c>
      <c r="X27" s="10">
        <f t="shared" si="18"/>
        <v>83</v>
      </c>
      <c r="Y27" s="10">
        <f t="shared" si="18"/>
        <v>89</v>
      </c>
      <c r="Z27" s="10">
        <f t="shared" si="18"/>
        <v>95</v>
      </c>
      <c r="AA27" s="10">
        <v>100</v>
      </c>
      <c r="AB27" s="10" t="s">
        <v>111</v>
      </c>
      <c r="AC27" s="10" t="s">
        <v>117</v>
      </c>
      <c r="AD27" s="11" t="s">
        <v>5</v>
      </c>
      <c r="AE27" s="34">
        <v>1</v>
      </c>
      <c r="AF27" s="30" t="s">
        <v>237</v>
      </c>
      <c r="AG27" s="31">
        <v>43</v>
      </c>
      <c r="AH27" s="32" t="s">
        <v>239</v>
      </c>
      <c r="AI27" s="31" t="s">
        <v>240</v>
      </c>
      <c r="AJ27" s="32" t="s">
        <v>10</v>
      </c>
      <c r="AK27" s="31" t="s">
        <v>246</v>
      </c>
      <c r="AL27" s="32" t="s">
        <v>247</v>
      </c>
      <c r="AM27" s="33" t="s">
        <v>248</v>
      </c>
      <c r="AN27" s="32" t="s">
        <v>250</v>
      </c>
      <c r="AO27" s="10">
        <v>41</v>
      </c>
      <c r="AP27" s="2">
        <v>33</v>
      </c>
      <c r="AQ27" s="2" t="s">
        <v>298</v>
      </c>
      <c r="AR27" s="12">
        <f>(AP27/AO27)*100</f>
        <v>80.487804878048792</v>
      </c>
      <c r="AS27" s="146"/>
      <c r="AT27" s="146"/>
      <c r="AU27" s="154"/>
      <c r="AV27" s="8" t="s">
        <v>303</v>
      </c>
    </row>
    <row r="28" spans="2:48" ht="113.25" customHeight="1" x14ac:dyDescent="0.25">
      <c r="B28" s="80"/>
      <c r="C28" s="98"/>
      <c r="D28" s="77"/>
      <c r="E28" s="77"/>
      <c r="F28" s="77"/>
      <c r="G28" s="94"/>
      <c r="H28" s="77"/>
      <c r="I28" s="96"/>
      <c r="J28" s="92"/>
      <c r="K28" s="16" t="s">
        <v>204</v>
      </c>
      <c r="L28" s="18" t="s">
        <v>146</v>
      </c>
      <c r="M28" s="10">
        <v>207</v>
      </c>
      <c r="N28" s="10">
        <v>300</v>
      </c>
      <c r="O28" s="10" t="s">
        <v>56</v>
      </c>
      <c r="P28" s="10" t="s">
        <v>49</v>
      </c>
      <c r="Q28" s="10">
        <v>207</v>
      </c>
      <c r="R28" s="10">
        <f t="shared" ref="R28:Z28" si="19">(Q28+9)</f>
        <v>216</v>
      </c>
      <c r="S28" s="10">
        <f t="shared" si="19"/>
        <v>225</v>
      </c>
      <c r="T28" s="10">
        <f t="shared" si="19"/>
        <v>234</v>
      </c>
      <c r="U28" s="10">
        <f t="shared" si="19"/>
        <v>243</v>
      </c>
      <c r="V28" s="10">
        <f t="shared" si="19"/>
        <v>252</v>
      </c>
      <c r="W28" s="10">
        <f t="shared" si="19"/>
        <v>261</v>
      </c>
      <c r="X28" s="10">
        <f t="shared" si="19"/>
        <v>270</v>
      </c>
      <c r="Y28" s="10">
        <f t="shared" si="19"/>
        <v>279</v>
      </c>
      <c r="Z28" s="10">
        <f t="shared" si="19"/>
        <v>288</v>
      </c>
      <c r="AA28" s="10">
        <v>300</v>
      </c>
      <c r="AB28" s="10" t="s">
        <v>111</v>
      </c>
      <c r="AC28" s="10" t="s">
        <v>117</v>
      </c>
      <c r="AD28" s="11" t="s">
        <v>5</v>
      </c>
      <c r="AE28" s="34">
        <v>1</v>
      </c>
      <c r="AF28" s="30" t="s">
        <v>237</v>
      </c>
      <c r="AG28" s="31">
        <v>43</v>
      </c>
      <c r="AH28" s="32" t="s">
        <v>239</v>
      </c>
      <c r="AI28" s="31" t="s">
        <v>240</v>
      </c>
      <c r="AJ28" s="32" t="s">
        <v>10</v>
      </c>
      <c r="AK28" s="31" t="s">
        <v>246</v>
      </c>
      <c r="AL28" s="32" t="s">
        <v>247</v>
      </c>
      <c r="AM28" s="33" t="s">
        <v>248</v>
      </c>
      <c r="AN28" s="32" t="s">
        <v>250</v>
      </c>
      <c r="AO28" s="10">
        <v>207</v>
      </c>
      <c r="AP28" s="2">
        <v>150</v>
      </c>
      <c r="AQ28" s="2" t="s">
        <v>298</v>
      </c>
      <c r="AR28" s="12">
        <v>100</v>
      </c>
      <c r="AS28" s="146"/>
      <c r="AT28" s="146"/>
      <c r="AU28" s="154"/>
      <c r="AV28" s="8" t="s">
        <v>304</v>
      </c>
    </row>
    <row r="29" spans="2:48" ht="97.5" customHeight="1" x14ac:dyDescent="0.25">
      <c r="B29" s="80"/>
      <c r="C29" s="98"/>
      <c r="D29" s="78"/>
      <c r="E29" s="78"/>
      <c r="F29" s="77"/>
      <c r="G29" s="86"/>
      <c r="H29" s="78"/>
      <c r="I29" s="100"/>
      <c r="J29" s="93"/>
      <c r="K29" s="16" t="s">
        <v>205</v>
      </c>
      <c r="L29" s="18" t="s">
        <v>89</v>
      </c>
      <c r="M29" s="10">
        <v>2</v>
      </c>
      <c r="N29" s="10">
        <v>2</v>
      </c>
      <c r="O29" s="10" t="s">
        <v>52</v>
      </c>
      <c r="P29" s="10" t="s">
        <v>49</v>
      </c>
      <c r="Q29" s="10">
        <v>2</v>
      </c>
      <c r="R29" s="10">
        <v>2</v>
      </c>
      <c r="S29" s="10">
        <v>2</v>
      </c>
      <c r="T29" s="10">
        <v>2</v>
      </c>
      <c r="U29" s="10">
        <v>2</v>
      </c>
      <c r="V29" s="10">
        <v>2</v>
      </c>
      <c r="W29" s="10">
        <v>2</v>
      </c>
      <c r="X29" s="10">
        <v>2</v>
      </c>
      <c r="Y29" s="10">
        <v>2</v>
      </c>
      <c r="Z29" s="8">
        <v>2</v>
      </c>
      <c r="AA29" s="10">
        <v>2</v>
      </c>
      <c r="AB29" s="10" t="s">
        <v>111</v>
      </c>
      <c r="AC29" s="10" t="s">
        <v>118</v>
      </c>
      <c r="AD29" s="11" t="s">
        <v>5</v>
      </c>
      <c r="AE29" s="34">
        <v>1</v>
      </c>
      <c r="AF29" s="30" t="s">
        <v>237</v>
      </c>
      <c r="AG29" s="31">
        <v>43</v>
      </c>
      <c r="AH29" s="32" t="s">
        <v>239</v>
      </c>
      <c r="AI29" s="31" t="s">
        <v>240</v>
      </c>
      <c r="AJ29" s="32" t="s">
        <v>10</v>
      </c>
      <c r="AK29" s="31" t="s">
        <v>246</v>
      </c>
      <c r="AL29" s="32" t="s">
        <v>247</v>
      </c>
      <c r="AM29" s="33" t="s">
        <v>248</v>
      </c>
      <c r="AN29" s="32" t="s">
        <v>250</v>
      </c>
      <c r="AO29" s="10">
        <v>2</v>
      </c>
      <c r="AP29" s="2">
        <v>0</v>
      </c>
      <c r="AQ29" s="2" t="s">
        <v>295</v>
      </c>
      <c r="AR29" s="12">
        <f>(AP29/AO29)*100</f>
        <v>0</v>
      </c>
      <c r="AS29" s="146"/>
      <c r="AT29" s="146"/>
      <c r="AU29" s="154"/>
      <c r="AV29" s="8" t="s">
        <v>322</v>
      </c>
    </row>
    <row r="30" spans="2:48" ht="48.75" customHeight="1" x14ac:dyDescent="0.25">
      <c r="B30" s="80"/>
      <c r="C30" s="98"/>
      <c r="D30" s="83" t="s">
        <v>32</v>
      </c>
      <c r="E30" s="83" t="s">
        <v>95</v>
      </c>
      <c r="F30" s="83" t="s">
        <v>147</v>
      </c>
      <c r="G30" s="85" t="s">
        <v>148</v>
      </c>
      <c r="H30" s="83" t="s">
        <v>149</v>
      </c>
      <c r="I30" s="95">
        <f>+(100/70912)</f>
        <v>1.4101985559566788E-3</v>
      </c>
      <c r="J30" s="95">
        <f>+(500/69484)</f>
        <v>7.1959012146681246E-3</v>
      </c>
      <c r="K30" s="85" t="s">
        <v>65</v>
      </c>
      <c r="L30" s="89" t="s">
        <v>66</v>
      </c>
      <c r="M30" s="83">
        <v>0</v>
      </c>
      <c r="N30" s="83">
        <v>6</v>
      </c>
      <c r="O30" s="83" t="s">
        <v>52</v>
      </c>
      <c r="P30" s="83" t="s">
        <v>49</v>
      </c>
      <c r="Q30" s="83">
        <v>6</v>
      </c>
      <c r="R30" s="83">
        <v>6</v>
      </c>
      <c r="S30" s="83">
        <v>6</v>
      </c>
      <c r="T30" s="83">
        <v>6</v>
      </c>
      <c r="U30" s="83">
        <v>6</v>
      </c>
      <c r="V30" s="83">
        <v>6</v>
      </c>
      <c r="W30" s="83">
        <v>6</v>
      </c>
      <c r="X30" s="83">
        <v>6</v>
      </c>
      <c r="Y30" s="83">
        <v>6</v>
      </c>
      <c r="Z30" s="97">
        <v>6</v>
      </c>
      <c r="AA30" s="97">
        <v>6</v>
      </c>
      <c r="AB30" s="83" t="s">
        <v>111</v>
      </c>
      <c r="AC30" s="83" t="s">
        <v>108</v>
      </c>
      <c r="AD30" s="104" t="s">
        <v>5</v>
      </c>
      <c r="AE30" s="69">
        <v>1</v>
      </c>
      <c r="AF30" s="71" t="s">
        <v>237</v>
      </c>
      <c r="AG30" s="75">
        <v>43</v>
      </c>
      <c r="AH30" s="73" t="s">
        <v>239</v>
      </c>
      <c r="AI30" s="75" t="s">
        <v>240</v>
      </c>
      <c r="AJ30" s="73" t="s">
        <v>10</v>
      </c>
      <c r="AK30" s="75" t="s">
        <v>246</v>
      </c>
      <c r="AL30" s="73" t="s">
        <v>247</v>
      </c>
      <c r="AM30" s="126" t="s">
        <v>248</v>
      </c>
      <c r="AN30" s="73" t="s">
        <v>250</v>
      </c>
      <c r="AO30" s="64">
        <v>6</v>
      </c>
      <c r="AP30" s="59">
        <v>6</v>
      </c>
      <c r="AQ30" s="59" t="s">
        <v>298</v>
      </c>
      <c r="AR30" s="149">
        <f>(AP30/AO30)*100</f>
        <v>100</v>
      </c>
      <c r="AS30" s="146"/>
      <c r="AT30" s="146"/>
      <c r="AU30" s="154"/>
      <c r="AV30" s="97" t="s">
        <v>325</v>
      </c>
    </row>
    <row r="31" spans="2:48" ht="76.5" customHeight="1" x14ac:dyDescent="0.25">
      <c r="B31" s="80"/>
      <c r="C31" s="98"/>
      <c r="D31" s="78"/>
      <c r="E31" s="78"/>
      <c r="F31" s="78"/>
      <c r="G31" s="86"/>
      <c r="H31" s="78"/>
      <c r="I31" s="100"/>
      <c r="J31" s="100"/>
      <c r="K31" s="86"/>
      <c r="L31" s="112"/>
      <c r="M31" s="78"/>
      <c r="N31" s="78"/>
      <c r="O31" s="78"/>
      <c r="P31" s="78"/>
      <c r="Q31" s="78"/>
      <c r="R31" s="78"/>
      <c r="S31" s="78"/>
      <c r="T31" s="78"/>
      <c r="U31" s="78"/>
      <c r="V31" s="78"/>
      <c r="W31" s="78"/>
      <c r="X31" s="78"/>
      <c r="Y31" s="78"/>
      <c r="Z31" s="99"/>
      <c r="AA31" s="99"/>
      <c r="AB31" s="61"/>
      <c r="AC31" s="61"/>
      <c r="AD31" s="105"/>
      <c r="AE31" s="70"/>
      <c r="AF31" s="72"/>
      <c r="AG31" s="61"/>
      <c r="AH31" s="74"/>
      <c r="AI31" s="61"/>
      <c r="AJ31" s="74"/>
      <c r="AK31" s="61"/>
      <c r="AL31" s="74"/>
      <c r="AM31" s="61"/>
      <c r="AN31" s="74"/>
      <c r="AO31" s="64"/>
      <c r="AP31" s="61"/>
      <c r="AQ31" s="61"/>
      <c r="AR31" s="61"/>
      <c r="AS31" s="146"/>
      <c r="AT31" s="146"/>
      <c r="AU31" s="154"/>
      <c r="AV31" s="99"/>
    </row>
    <row r="32" spans="2:48" ht="36" customHeight="1" x14ac:dyDescent="0.25">
      <c r="B32" s="80"/>
      <c r="C32" s="98"/>
      <c r="D32" s="83" t="s">
        <v>33</v>
      </c>
      <c r="E32" s="83" t="s">
        <v>28</v>
      </c>
      <c r="F32" s="83" t="s">
        <v>37</v>
      </c>
      <c r="G32" s="85" t="s">
        <v>225</v>
      </c>
      <c r="H32" s="83" t="s">
        <v>150</v>
      </c>
      <c r="I32" s="91">
        <f>+(160/21053)</f>
        <v>7.5998670023274591E-3</v>
      </c>
      <c r="J32" s="95">
        <f>+(3000/21053)</f>
        <v>0.14249750629363986</v>
      </c>
      <c r="K32" s="85" t="s">
        <v>306</v>
      </c>
      <c r="L32" s="89" t="s">
        <v>151</v>
      </c>
      <c r="M32" s="83">
        <v>0</v>
      </c>
      <c r="N32" s="83">
        <v>1</v>
      </c>
      <c r="O32" s="83" t="s">
        <v>52</v>
      </c>
      <c r="P32" s="83" t="s">
        <v>49</v>
      </c>
      <c r="Q32" s="83">
        <v>1</v>
      </c>
      <c r="R32" s="83">
        <v>1</v>
      </c>
      <c r="S32" s="83">
        <v>1</v>
      </c>
      <c r="T32" s="83">
        <v>1</v>
      </c>
      <c r="U32" s="83">
        <v>1</v>
      </c>
      <c r="V32" s="83">
        <v>1</v>
      </c>
      <c r="W32" s="83">
        <v>1</v>
      </c>
      <c r="X32" s="83">
        <v>1</v>
      </c>
      <c r="Y32" s="83">
        <v>1</v>
      </c>
      <c r="Z32" s="111">
        <v>1</v>
      </c>
      <c r="AA32" s="111">
        <v>1</v>
      </c>
      <c r="AB32" s="83" t="s">
        <v>6</v>
      </c>
      <c r="AC32" s="83" t="s">
        <v>119</v>
      </c>
      <c r="AD32" s="104" t="s">
        <v>5</v>
      </c>
      <c r="AE32" s="69">
        <v>1</v>
      </c>
      <c r="AF32" s="71" t="s">
        <v>237</v>
      </c>
      <c r="AG32" s="75" t="s">
        <v>238</v>
      </c>
      <c r="AH32" s="73" t="s">
        <v>239</v>
      </c>
      <c r="AI32" s="75">
        <v>4301</v>
      </c>
      <c r="AJ32" s="73" t="s">
        <v>10</v>
      </c>
      <c r="AK32" s="75">
        <v>4301035</v>
      </c>
      <c r="AL32" s="73" t="s">
        <v>251</v>
      </c>
      <c r="AM32" s="126">
        <v>430103500</v>
      </c>
      <c r="AN32" s="73" t="s">
        <v>252</v>
      </c>
      <c r="AO32" s="64">
        <v>1</v>
      </c>
      <c r="AP32" s="59">
        <v>1</v>
      </c>
      <c r="AQ32" s="59" t="s">
        <v>298</v>
      </c>
      <c r="AR32" s="149">
        <f>(AP32/AO32)*100</f>
        <v>100</v>
      </c>
      <c r="AS32" s="147">
        <v>10000000</v>
      </c>
      <c r="AT32" s="147">
        <v>8000000</v>
      </c>
      <c r="AU32" s="155">
        <f>(AT32/AS32)*100</f>
        <v>80</v>
      </c>
      <c r="AV32" s="97" t="s">
        <v>305</v>
      </c>
    </row>
    <row r="33" spans="2:48" ht="30.75" customHeight="1" x14ac:dyDescent="0.25">
      <c r="B33" s="80"/>
      <c r="C33" s="98"/>
      <c r="D33" s="77"/>
      <c r="E33" s="77"/>
      <c r="F33" s="77"/>
      <c r="G33" s="94"/>
      <c r="H33" s="77"/>
      <c r="I33" s="92"/>
      <c r="J33" s="96"/>
      <c r="K33" s="86"/>
      <c r="L33" s="112"/>
      <c r="M33" s="78"/>
      <c r="N33" s="78"/>
      <c r="O33" s="78"/>
      <c r="P33" s="78"/>
      <c r="Q33" s="78"/>
      <c r="R33" s="78"/>
      <c r="S33" s="78"/>
      <c r="T33" s="78"/>
      <c r="U33" s="78"/>
      <c r="V33" s="78"/>
      <c r="W33" s="78"/>
      <c r="X33" s="78"/>
      <c r="Y33" s="78"/>
      <c r="Z33" s="99"/>
      <c r="AA33" s="99"/>
      <c r="AB33" s="61"/>
      <c r="AC33" s="61"/>
      <c r="AD33" s="105"/>
      <c r="AE33" s="70"/>
      <c r="AF33" s="72"/>
      <c r="AG33" s="61"/>
      <c r="AH33" s="74"/>
      <c r="AI33" s="61"/>
      <c r="AJ33" s="74"/>
      <c r="AK33" s="61"/>
      <c r="AL33" s="74"/>
      <c r="AM33" s="61"/>
      <c r="AN33" s="74"/>
      <c r="AO33" s="64"/>
      <c r="AP33" s="61"/>
      <c r="AQ33" s="61"/>
      <c r="AR33" s="61"/>
      <c r="AS33" s="147"/>
      <c r="AT33" s="147"/>
      <c r="AU33" s="155"/>
      <c r="AV33" s="99"/>
    </row>
    <row r="34" spans="2:48" ht="75" customHeight="1" x14ac:dyDescent="0.25">
      <c r="B34" s="80"/>
      <c r="C34" s="98"/>
      <c r="D34" s="77"/>
      <c r="E34" s="77"/>
      <c r="F34" s="77"/>
      <c r="G34" s="94"/>
      <c r="H34" s="77"/>
      <c r="I34" s="92"/>
      <c r="J34" s="96"/>
      <c r="K34" s="16" t="s">
        <v>307</v>
      </c>
      <c r="L34" s="18" t="s">
        <v>67</v>
      </c>
      <c r="M34" s="10">
        <v>1</v>
      </c>
      <c r="N34" s="10">
        <v>2</v>
      </c>
      <c r="O34" s="10" t="s">
        <v>52</v>
      </c>
      <c r="P34" s="10" t="s">
        <v>49</v>
      </c>
      <c r="Q34" s="10">
        <v>2</v>
      </c>
      <c r="R34" s="10">
        <v>2</v>
      </c>
      <c r="S34" s="10">
        <v>2</v>
      </c>
      <c r="T34" s="10">
        <v>2</v>
      </c>
      <c r="U34" s="10">
        <v>2</v>
      </c>
      <c r="V34" s="10">
        <v>2</v>
      </c>
      <c r="W34" s="10">
        <v>2</v>
      </c>
      <c r="X34" s="10">
        <v>2</v>
      </c>
      <c r="Y34" s="10">
        <v>2</v>
      </c>
      <c r="Z34" s="13">
        <v>2</v>
      </c>
      <c r="AA34" s="13">
        <v>2</v>
      </c>
      <c r="AB34" s="10" t="s">
        <v>6</v>
      </c>
      <c r="AC34" s="10" t="s">
        <v>119</v>
      </c>
      <c r="AD34" s="11" t="s">
        <v>5</v>
      </c>
      <c r="AE34" s="34">
        <v>1</v>
      </c>
      <c r="AF34" s="30" t="s">
        <v>237</v>
      </c>
      <c r="AG34" s="31">
        <v>43</v>
      </c>
      <c r="AH34" s="32" t="s">
        <v>239</v>
      </c>
      <c r="AI34" s="31">
        <v>4301</v>
      </c>
      <c r="AJ34" s="32" t="s">
        <v>10</v>
      </c>
      <c r="AK34" s="31">
        <v>4301035</v>
      </c>
      <c r="AL34" s="32" t="s">
        <v>251</v>
      </c>
      <c r="AM34" s="33">
        <v>430103500</v>
      </c>
      <c r="AN34" s="32" t="s">
        <v>252</v>
      </c>
      <c r="AO34" s="10">
        <v>2</v>
      </c>
      <c r="AP34" s="2">
        <v>2</v>
      </c>
      <c r="AQ34" s="2" t="s">
        <v>298</v>
      </c>
      <c r="AR34" s="12">
        <f>(AP34/AO34)*100</f>
        <v>100</v>
      </c>
      <c r="AS34" s="147"/>
      <c r="AT34" s="147"/>
      <c r="AU34" s="155"/>
      <c r="AV34" s="18" t="s">
        <v>326</v>
      </c>
    </row>
    <row r="35" spans="2:48" ht="87.75" customHeight="1" x14ac:dyDescent="0.25">
      <c r="B35" s="80"/>
      <c r="C35" s="98"/>
      <c r="D35" s="77"/>
      <c r="E35" s="77"/>
      <c r="F35" s="77"/>
      <c r="G35" s="94"/>
      <c r="H35" s="77"/>
      <c r="I35" s="92"/>
      <c r="J35" s="96"/>
      <c r="K35" s="16" t="s">
        <v>68</v>
      </c>
      <c r="L35" s="18" t="s">
        <v>152</v>
      </c>
      <c r="M35" s="10">
        <v>0</v>
      </c>
      <c r="N35" s="10">
        <v>1</v>
      </c>
      <c r="O35" s="10" t="s">
        <v>52</v>
      </c>
      <c r="P35" s="10" t="s">
        <v>49</v>
      </c>
      <c r="Q35" s="10">
        <v>1</v>
      </c>
      <c r="R35" s="10">
        <v>1</v>
      </c>
      <c r="S35" s="10">
        <v>1</v>
      </c>
      <c r="T35" s="10">
        <v>1</v>
      </c>
      <c r="U35" s="10">
        <v>1</v>
      </c>
      <c r="V35" s="10">
        <v>1</v>
      </c>
      <c r="W35" s="10">
        <v>1</v>
      </c>
      <c r="X35" s="10">
        <v>1</v>
      </c>
      <c r="Y35" s="10">
        <v>1</v>
      </c>
      <c r="Z35" s="13">
        <v>1</v>
      </c>
      <c r="AA35" s="13">
        <v>1</v>
      </c>
      <c r="AB35" s="10" t="s">
        <v>6</v>
      </c>
      <c r="AC35" s="10" t="s">
        <v>119</v>
      </c>
      <c r="AD35" s="11" t="s">
        <v>5</v>
      </c>
      <c r="AE35" s="34">
        <v>1</v>
      </c>
      <c r="AF35" s="30" t="s">
        <v>237</v>
      </c>
      <c r="AG35" s="31">
        <v>43</v>
      </c>
      <c r="AH35" s="32" t="s">
        <v>239</v>
      </c>
      <c r="AI35" s="31">
        <v>4301</v>
      </c>
      <c r="AJ35" s="32" t="s">
        <v>10</v>
      </c>
      <c r="AK35" s="31">
        <v>4301035</v>
      </c>
      <c r="AL35" s="32" t="s">
        <v>251</v>
      </c>
      <c r="AM35" s="33">
        <v>430103500</v>
      </c>
      <c r="AN35" s="32" t="s">
        <v>252</v>
      </c>
      <c r="AO35" s="10">
        <v>1</v>
      </c>
      <c r="AP35" s="2">
        <v>0</v>
      </c>
      <c r="AQ35" s="2" t="s">
        <v>298</v>
      </c>
      <c r="AR35" s="12">
        <f>(AP35/AO35)*100</f>
        <v>0</v>
      </c>
      <c r="AS35" s="147"/>
      <c r="AT35" s="147"/>
      <c r="AU35" s="155"/>
      <c r="AV35" s="8" t="s">
        <v>323</v>
      </c>
    </row>
    <row r="36" spans="2:48" ht="76.5" customHeight="1" x14ac:dyDescent="0.25">
      <c r="B36" s="80"/>
      <c r="C36" s="98"/>
      <c r="D36" s="77"/>
      <c r="E36" s="77"/>
      <c r="F36" s="77"/>
      <c r="G36" s="94"/>
      <c r="H36" s="77"/>
      <c r="I36" s="92"/>
      <c r="J36" s="96"/>
      <c r="K36" s="16" t="s">
        <v>69</v>
      </c>
      <c r="L36" s="18" t="s">
        <v>153</v>
      </c>
      <c r="M36" s="10">
        <v>2</v>
      </c>
      <c r="N36" s="10">
        <v>2</v>
      </c>
      <c r="O36" s="10" t="s">
        <v>52</v>
      </c>
      <c r="P36" s="10" t="s">
        <v>49</v>
      </c>
      <c r="Q36" s="10">
        <v>2</v>
      </c>
      <c r="R36" s="10">
        <v>2</v>
      </c>
      <c r="S36" s="10">
        <v>2</v>
      </c>
      <c r="T36" s="10">
        <v>2</v>
      </c>
      <c r="U36" s="10">
        <v>2</v>
      </c>
      <c r="V36" s="10">
        <v>2</v>
      </c>
      <c r="W36" s="10">
        <v>2</v>
      </c>
      <c r="X36" s="10">
        <v>2</v>
      </c>
      <c r="Y36" s="10">
        <v>2</v>
      </c>
      <c r="Z36" s="13">
        <v>2</v>
      </c>
      <c r="AA36" s="13">
        <v>2</v>
      </c>
      <c r="AB36" s="10" t="s">
        <v>6</v>
      </c>
      <c r="AC36" s="10" t="s">
        <v>119</v>
      </c>
      <c r="AD36" s="11" t="s">
        <v>5</v>
      </c>
      <c r="AE36" s="34">
        <v>1</v>
      </c>
      <c r="AF36" s="30" t="s">
        <v>237</v>
      </c>
      <c r="AG36" s="31">
        <v>43</v>
      </c>
      <c r="AH36" s="32" t="s">
        <v>239</v>
      </c>
      <c r="AI36" s="31">
        <v>4301</v>
      </c>
      <c r="AJ36" s="32" t="s">
        <v>10</v>
      </c>
      <c r="AK36" s="31">
        <v>4301035</v>
      </c>
      <c r="AL36" s="32" t="s">
        <v>251</v>
      </c>
      <c r="AM36" s="33">
        <v>430103500</v>
      </c>
      <c r="AN36" s="32" t="s">
        <v>252</v>
      </c>
      <c r="AO36" s="10">
        <v>2</v>
      </c>
      <c r="AP36" s="2">
        <v>2</v>
      </c>
      <c r="AQ36" s="2" t="s">
        <v>298</v>
      </c>
      <c r="AR36" s="12">
        <f>(AP36/AO36)*100</f>
        <v>100</v>
      </c>
      <c r="AS36" s="147"/>
      <c r="AT36" s="147"/>
      <c r="AU36" s="155"/>
      <c r="AV36" s="8" t="s">
        <v>287</v>
      </c>
    </row>
    <row r="37" spans="2:48" ht="79.5" customHeight="1" x14ac:dyDescent="0.25">
      <c r="B37" s="80"/>
      <c r="C37" s="99"/>
      <c r="D37" s="77"/>
      <c r="E37" s="77"/>
      <c r="F37" s="77"/>
      <c r="G37" s="94"/>
      <c r="H37" s="78"/>
      <c r="I37" s="92"/>
      <c r="J37" s="96"/>
      <c r="K37" s="16" t="s">
        <v>308</v>
      </c>
      <c r="L37" s="18" t="s">
        <v>154</v>
      </c>
      <c r="M37" s="10">
        <v>1</v>
      </c>
      <c r="N37" s="10">
        <v>2</v>
      </c>
      <c r="O37" s="10" t="s">
        <v>52</v>
      </c>
      <c r="P37" s="10" t="s">
        <v>49</v>
      </c>
      <c r="Q37" s="10">
        <v>2</v>
      </c>
      <c r="R37" s="10">
        <v>2</v>
      </c>
      <c r="S37" s="10">
        <v>2</v>
      </c>
      <c r="T37" s="10">
        <v>2</v>
      </c>
      <c r="U37" s="10">
        <v>2</v>
      </c>
      <c r="V37" s="10">
        <v>2</v>
      </c>
      <c r="W37" s="10">
        <v>2</v>
      </c>
      <c r="X37" s="10">
        <v>2</v>
      </c>
      <c r="Y37" s="10">
        <v>2</v>
      </c>
      <c r="Z37" s="13">
        <v>2</v>
      </c>
      <c r="AA37" s="13">
        <v>2</v>
      </c>
      <c r="AB37" s="10" t="s">
        <v>6</v>
      </c>
      <c r="AC37" s="10" t="s">
        <v>119</v>
      </c>
      <c r="AD37" s="11" t="s">
        <v>5</v>
      </c>
      <c r="AE37" s="34">
        <v>1</v>
      </c>
      <c r="AF37" s="30" t="s">
        <v>237</v>
      </c>
      <c r="AG37" s="31">
        <v>43</v>
      </c>
      <c r="AH37" s="32" t="s">
        <v>239</v>
      </c>
      <c r="AI37" s="31">
        <v>4301</v>
      </c>
      <c r="AJ37" s="32" t="s">
        <v>10</v>
      </c>
      <c r="AK37" s="31">
        <v>4301035</v>
      </c>
      <c r="AL37" s="32" t="s">
        <v>251</v>
      </c>
      <c r="AM37" s="33">
        <v>430103500</v>
      </c>
      <c r="AN37" s="32" t="s">
        <v>252</v>
      </c>
      <c r="AO37" s="10">
        <v>2</v>
      </c>
      <c r="AP37" s="2">
        <v>0</v>
      </c>
      <c r="AQ37" s="2" t="s">
        <v>295</v>
      </c>
      <c r="AR37" s="12">
        <f>(AP37/AO37)*100</f>
        <v>0</v>
      </c>
      <c r="AS37" s="147"/>
      <c r="AT37" s="147"/>
      <c r="AU37" s="155"/>
      <c r="AV37" s="8" t="s">
        <v>327</v>
      </c>
    </row>
    <row r="38" spans="2:48" ht="16.5" customHeight="1" x14ac:dyDescent="0.25">
      <c r="B38" s="82" t="s">
        <v>18</v>
      </c>
      <c r="C38" s="77" t="s">
        <v>38</v>
      </c>
      <c r="D38" s="83" t="s">
        <v>39</v>
      </c>
      <c r="E38" s="83" t="s">
        <v>40</v>
      </c>
      <c r="F38" s="83" t="s">
        <v>41</v>
      </c>
      <c r="G38" s="83" t="s">
        <v>187</v>
      </c>
      <c r="H38" s="83" t="s">
        <v>226</v>
      </c>
      <c r="I38" s="91">
        <f>+(2/138)</f>
        <v>1.4492753623188406E-2</v>
      </c>
      <c r="J38" s="91">
        <f>+(14/138)</f>
        <v>0.10144927536231885</v>
      </c>
      <c r="K38" s="85" t="s">
        <v>213</v>
      </c>
      <c r="L38" s="89" t="s">
        <v>159</v>
      </c>
      <c r="M38" s="83">
        <v>60</v>
      </c>
      <c r="N38" s="83">
        <v>80</v>
      </c>
      <c r="O38" s="83" t="s">
        <v>50</v>
      </c>
      <c r="P38" s="83" t="s">
        <v>49</v>
      </c>
      <c r="Q38" s="83">
        <v>60</v>
      </c>
      <c r="R38" s="83">
        <f t="shared" ref="R38:AA38" si="20">(Q38+2)</f>
        <v>62</v>
      </c>
      <c r="S38" s="83">
        <f t="shared" si="20"/>
        <v>64</v>
      </c>
      <c r="T38" s="83">
        <f t="shared" si="20"/>
        <v>66</v>
      </c>
      <c r="U38" s="83">
        <f t="shared" si="20"/>
        <v>68</v>
      </c>
      <c r="V38" s="83">
        <f t="shared" si="20"/>
        <v>70</v>
      </c>
      <c r="W38" s="83">
        <f t="shared" si="20"/>
        <v>72</v>
      </c>
      <c r="X38" s="83">
        <f t="shared" si="20"/>
        <v>74</v>
      </c>
      <c r="Y38" s="83">
        <f t="shared" si="20"/>
        <v>76</v>
      </c>
      <c r="Z38" s="83">
        <f t="shared" si="20"/>
        <v>78</v>
      </c>
      <c r="AA38" s="97">
        <f t="shared" si="20"/>
        <v>80</v>
      </c>
      <c r="AB38" s="83" t="s">
        <v>6</v>
      </c>
      <c r="AC38" s="83" t="s">
        <v>120</v>
      </c>
      <c r="AD38" s="104" t="s">
        <v>5</v>
      </c>
      <c r="AE38" s="69">
        <v>1</v>
      </c>
      <c r="AF38" s="71" t="s">
        <v>237</v>
      </c>
      <c r="AG38" s="75">
        <v>43</v>
      </c>
      <c r="AH38" s="73" t="s">
        <v>239</v>
      </c>
      <c r="AI38" s="75">
        <v>4302</v>
      </c>
      <c r="AJ38" s="73" t="s">
        <v>11</v>
      </c>
      <c r="AK38" s="75">
        <v>4302002</v>
      </c>
      <c r="AL38" s="73" t="s">
        <v>253</v>
      </c>
      <c r="AM38" s="126">
        <v>430200200</v>
      </c>
      <c r="AN38" s="73" t="s">
        <v>254</v>
      </c>
      <c r="AO38" s="64">
        <v>60</v>
      </c>
      <c r="AP38" s="59">
        <v>104</v>
      </c>
      <c r="AQ38" s="59" t="s">
        <v>298</v>
      </c>
      <c r="AR38" s="149">
        <v>100</v>
      </c>
      <c r="AS38" s="145">
        <v>6245513444</v>
      </c>
      <c r="AT38" s="145">
        <v>5005696672</v>
      </c>
      <c r="AU38" s="149">
        <f>(AT38/AS38)*100</f>
        <v>80.148681399588057</v>
      </c>
      <c r="AV38" s="97" t="s">
        <v>288</v>
      </c>
    </row>
    <row r="39" spans="2:48" ht="33" customHeight="1" x14ac:dyDescent="0.25">
      <c r="B39" s="82"/>
      <c r="C39" s="77"/>
      <c r="D39" s="77"/>
      <c r="E39" s="77"/>
      <c r="F39" s="77"/>
      <c r="G39" s="77"/>
      <c r="H39" s="77"/>
      <c r="I39" s="92"/>
      <c r="J39" s="92"/>
      <c r="K39" s="94"/>
      <c r="L39" s="113"/>
      <c r="M39" s="77"/>
      <c r="N39" s="77"/>
      <c r="O39" s="77"/>
      <c r="P39" s="77"/>
      <c r="Q39" s="77"/>
      <c r="R39" s="77"/>
      <c r="S39" s="77"/>
      <c r="T39" s="77"/>
      <c r="U39" s="77"/>
      <c r="V39" s="77"/>
      <c r="W39" s="77"/>
      <c r="X39" s="77"/>
      <c r="Y39" s="77"/>
      <c r="Z39" s="98"/>
      <c r="AA39" s="98"/>
      <c r="AB39" s="60"/>
      <c r="AC39" s="77"/>
      <c r="AD39" s="123"/>
      <c r="AE39" s="130"/>
      <c r="AF39" s="131"/>
      <c r="AG39" s="60"/>
      <c r="AH39" s="119"/>
      <c r="AI39" s="60"/>
      <c r="AJ39" s="119"/>
      <c r="AK39" s="60"/>
      <c r="AL39" s="119"/>
      <c r="AM39" s="60"/>
      <c r="AN39" s="119"/>
      <c r="AO39" s="64"/>
      <c r="AP39" s="60"/>
      <c r="AQ39" s="60"/>
      <c r="AR39" s="60"/>
      <c r="AS39" s="146"/>
      <c r="AT39" s="146"/>
      <c r="AU39" s="60"/>
      <c r="AV39" s="98"/>
    </row>
    <row r="40" spans="2:48" ht="33.75" customHeight="1" x14ac:dyDescent="0.25">
      <c r="B40" s="82"/>
      <c r="C40" s="77"/>
      <c r="D40" s="77"/>
      <c r="E40" s="77"/>
      <c r="F40" s="77"/>
      <c r="G40" s="77"/>
      <c r="H40" s="77"/>
      <c r="I40" s="92"/>
      <c r="J40" s="92"/>
      <c r="K40" s="86"/>
      <c r="L40" s="112"/>
      <c r="M40" s="78"/>
      <c r="N40" s="78"/>
      <c r="O40" s="78"/>
      <c r="P40" s="78"/>
      <c r="Q40" s="78"/>
      <c r="R40" s="78"/>
      <c r="S40" s="78"/>
      <c r="T40" s="78"/>
      <c r="U40" s="78"/>
      <c r="V40" s="78"/>
      <c r="W40" s="78"/>
      <c r="X40" s="78"/>
      <c r="Y40" s="78"/>
      <c r="Z40" s="99"/>
      <c r="AA40" s="99"/>
      <c r="AB40" s="61"/>
      <c r="AC40" s="78"/>
      <c r="AD40" s="124"/>
      <c r="AE40" s="70"/>
      <c r="AF40" s="132"/>
      <c r="AG40" s="61"/>
      <c r="AH40" s="116"/>
      <c r="AI40" s="61"/>
      <c r="AJ40" s="116"/>
      <c r="AK40" s="61"/>
      <c r="AL40" s="116"/>
      <c r="AM40" s="61"/>
      <c r="AN40" s="116"/>
      <c r="AO40" s="64"/>
      <c r="AP40" s="61"/>
      <c r="AQ40" s="61"/>
      <c r="AR40" s="61"/>
      <c r="AS40" s="146"/>
      <c r="AT40" s="146"/>
      <c r="AU40" s="60"/>
      <c r="AV40" s="99"/>
    </row>
    <row r="41" spans="2:48" ht="74.25" customHeight="1" x14ac:dyDescent="0.25">
      <c r="B41" s="82"/>
      <c r="C41" s="77"/>
      <c r="D41" s="77"/>
      <c r="E41" s="77"/>
      <c r="F41" s="77"/>
      <c r="G41" s="77"/>
      <c r="H41" s="77"/>
      <c r="I41" s="92"/>
      <c r="J41" s="92"/>
      <c r="K41" s="16" t="s">
        <v>157</v>
      </c>
      <c r="L41" s="18" t="s">
        <v>158</v>
      </c>
      <c r="M41" s="10">
        <v>14</v>
      </c>
      <c r="N41" s="10">
        <v>24</v>
      </c>
      <c r="O41" s="10" t="s">
        <v>50</v>
      </c>
      <c r="P41" s="10" t="s">
        <v>49</v>
      </c>
      <c r="Q41" s="10">
        <v>14</v>
      </c>
      <c r="R41" s="10">
        <f>(Q41+1)</f>
        <v>15</v>
      </c>
      <c r="S41" s="10">
        <f t="shared" ref="S41:AA41" si="21">(R41+1)</f>
        <v>16</v>
      </c>
      <c r="T41" s="10">
        <f t="shared" si="21"/>
        <v>17</v>
      </c>
      <c r="U41" s="10">
        <f t="shared" si="21"/>
        <v>18</v>
      </c>
      <c r="V41" s="10">
        <f t="shared" si="21"/>
        <v>19</v>
      </c>
      <c r="W41" s="10">
        <f t="shared" si="21"/>
        <v>20</v>
      </c>
      <c r="X41" s="10">
        <f t="shared" si="21"/>
        <v>21</v>
      </c>
      <c r="Y41" s="10">
        <f t="shared" si="21"/>
        <v>22</v>
      </c>
      <c r="Z41" s="10">
        <f t="shared" si="21"/>
        <v>23</v>
      </c>
      <c r="AA41" s="8">
        <f t="shared" si="21"/>
        <v>24</v>
      </c>
      <c r="AB41" s="10" t="s">
        <v>6</v>
      </c>
      <c r="AC41" s="10" t="s">
        <v>120</v>
      </c>
      <c r="AD41" s="11" t="s">
        <v>5</v>
      </c>
      <c r="AE41" s="2">
        <v>1</v>
      </c>
      <c r="AF41" s="35" t="s">
        <v>237</v>
      </c>
      <c r="AG41" s="36">
        <v>43</v>
      </c>
      <c r="AH41" s="35" t="s">
        <v>239</v>
      </c>
      <c r="AI41" s="36">
        <v>4302</v>
      </c>
      <c r="AJ41" s="35" t="s">
        <v>11</v>
      </c>
      <c r="AK41" s="36">
        <v>4302002</v>
      </c>
      <c r="AL41" s="35" t="s">
        <v>253</v>
      </c>
      <c r="AM41" s="37">
        <v>430200200</v>
      </c>
      <c r="AN41" s="35" t="s">
        <v>254</v>
      </c>
      <c r="AO41" s="10">
        <v>14</v>
      </c>
      <c r="AP41" s="2">
        <v>15</v>
      </c>
      <c r="AQ41" s="2" t="s">
        <v>298</v>
      </c>
      <c r="AR41" s="12">
        <v>100</v>
      </c>
      <c r="AS41" s="146"/>
      <c r="AT41" s="146"/>
      <c r="AU41" s="60"/>
      <c r="AV41" s="56" t="s">
        <v>340</v>
      </c>
    </row>
    <row r="42" spans="2:48" ht="111.75" customHeight="1" x14ac:dyDescent="0.25">
      <c r="B42" s="82"/>
      <c r="C42" s="77"/>
      <c r="D42" s="77"/>
      <c r="E42" s="77"/>
      <c r="F42" s="77"/>
      <c r="G42" s="77"/>
      <c r="H42" s="77"/>
      <c r="I42" s="92"/>
      <c r="J42" s="92"/>
      <c r="K42" s="16" t="s">
        <v>155</v>
      </c>
      <c r="L42" s="18" t="s">
        <v>156</v>
      </c>
      <c r="M42" s="10">
        <v>18</v>
      </c>
      <c r="N42" s="10">
        <v>28</v>
      </c>
      <c r="O42" s="10" t="s">
        <v>50</v>
      </c>
      <c r="P42" s="10" t="s">
        <v>49</v>
      </c>
      <c r="Q42" s="10">
        <v>19</v>
      </c>
      <c r="R42" s="10">
        <v>25</v>
      </c>
      <c r="S42" s="10">
        <v>29</v>
      </c>
      <c r="T42" s="10">
        <v>29</v>
      </c>
      <c r="U42" s="10">
        <v>29</v>
      </c>
      <c r="V42" s="10">
        <v>29</v>
      </c>
      <c r="W42" s="10">
        <v>29</v>
      </c>
      <c r="X42" s="10">
        <v>29</v>
      </c>
      <c r="Y42" s="10">
        <v>29</v>
      </c>
      <c r="Z42" s="10">
        <v>29</v>
      </c>
      <c r="AA42" s="8">
        <v>29</v>
      </c>
      <c r="AB42" s="10" t="s">
        <v>6</v>
      </c>
      <c r="AC42" s="10" t="s">
        <v>120</v>
      </c>
      <c r="AD42" s="11" t="s">
        <v>5</v>
      </c>
      <c r="AE42" s="34">
        <v>1</v>
      </c>
      <c r="AF42" s="30" t="s">
        <v>237</v>
      </c>
      <c r="AG42" s="31" t="s">
        <v>238</v>
      </c>
      <c r="AH42" s="32" t="s">
        <v>239</v>
      </c>
      <c r="AI42" s="31" t="s">
        <v>245</v>
      </c>
      <c r="AJ42" s="32" t="s">
        <v>11</v>
      </c>
      <c r="AK42" s="38" t="s">
        <v>255</v>
      </c>
      <c r="AL42" s="32" t="s">
        <v>256</v>
      </c>
      <c r="AM42" s="39">
        <v>430200100</v>
      </c>
      <c r="AN42" s="40" t="s">
        <v>257</v>
      </c>
      <c r="AO42" s="10">
        <v>19</v>
      </c>
      <c r="AP42" s="2">
        <v>19</v>
      </c>
      <c r="AQ42" s="2" t="s">
        <v>298</v>
      </c>
      <c r="AR42" s="12">
        <f>(AP42/AO42)*100</f>
        <v>100</v>
      </c>
      <c r="AS42" s="146"/>
      <c r="AT42" s="146"/>
      <c r="AU42" s="60"/>
      <c r="AV42" s="56" t="s">
        <v>294</v>
      </c>
    </row>
    <row r="43" spans="2:48" ht="146.25" customHeight="1" x14ac:dyDescent="0.25">
      <c r="B43" s="82"/>
      <c r="C43" s="77"/>
      <c r="D43" s="77"/>
      <c r="E43" s="77"/>
      <c r="F43" s="77"/>
      <c r="G43" s="77"/>
      <c r="H43" s="77"/>
      <c r="I43" s="92"/>
      <c r="J43" s="92"/>
      <c r="K43" s="14" t="s">
        <v>160</v>
      </c>
      <c r="L43" s="48" t="s">
        <v>161</v>
      </c>
      <c r="M43" s="10">
        <v>1</v>
      </c>
      <c r="N43" s="10">
        <v>11</v>
      </c>
      <c r="O43" s="10" t="s">
        <v>50</v>
      </c>
      <c r="P43" s="10" t="s">
        <v>49</v>
      </c>
      <c r="Q43" s="10">
        <v>1</v>
      </c>
      <c r="R43" s="10">
        <f>(Q43+1)</f>
        <v>2</v>
      </c>
      <c r="S43" s="10">
        <f t="shared" ref="S43:Z43" si="22">(R43+1)</f>
        <v>3</v>
      </c>
      <c r="T43" s="10">
        <f t="shared" si="22"/>
        <v>4</v>
      </c>
      <c r="U43" s="10">
        <f t="shared" si="22"/>
        <v>5</v>
      </c>
      <c r="V43" s="10">
        <f t="shared" si="22"/>
        <v>6</v>
      </c>
      <c r="W43" s="10">
        <f t="shared" si="22"/>
        <v>7</v>
      </c>
      <c r="X43" s="10">
        <f t="shared" si="22"/>
        <v>8</v>
      </c>
      <c r="Y43" s="10">
        <f t="shared" si="22"/>
        <v>9</v>
      </c>
      <c r="Z43" s="10">
        <f t="shared" si="22"/>
        <v>10</v>
      </c>
      <c r="AA43" s="8">
        <f>(Z43+1)</f>
        <v>11</v>
      </c>
      <c r="AB43" s="10" t="s">
        <v>6</v>
      </c>
      <c r="AC43" s="10" t="s">
        <v>120</v>
      </c>
      <c r="AD43" s="11" t="s">
        <v>5</v>
      </c>
      <c r="AE43" s="34">
        <v>1</v>
      </c>
      <c r="AF43" s="30" t="s">
        <v>237</v>
      </c>
      <c r="AG43" s="31" t="s">
        <v>238</v>
      </c>
      <c r="AH43" s="32" t="s">
        <v>239</v>
      </c>
      <c r="AI43" s="31" t="s">
        <v>245</v>
      </c>
      <c r="AJ43" s="32" t="s">
        <v>11</v>
      </c>
      <c r="AK43" s="38" t="s">
        <v>255</v>
      </c>
      <c r="AL43" s="32" t="s">
        <v>256</v>
      </c>
      <c r="AM43" s="39">
        <v>430200100</v>
      </c>
      <c r="AN43" s="40" t="s">
        <v>257</v>
      </c>
      <c r="AO43" s="10">
        <v>1</v>
      </c>
      <c r="AP43" s="2">
        <v>5</v>
      </c>
      <c r="AQ43" s="2" t="s">
        <v>298</v>
      </c>
      <c r="AR43" s="12">
        <v>100</v>
      </c>
      <c r="AS43" s="146"/>
      <c r="AT43" s="146"/>
      <c r="AU43" s="60"/>
      <c r="AV43" s="56" t="s">
        <v>341</v>
      </c>
    </row>
    <row r="44" spans="2:48" ht="163.5" customHeight="1" x14ac:dyDescent="0.25">
      <c r="B44" s="82"/>
      <c r="C44" s="77"/>
      <c r="D44" s="77"/>
      <c r="E44" s="77"/>
      <c r="F44" s="77"/>
      <c r="G44" s="77"/>
      <c r="H44" s="77"/>
      <c r="I44" s="92"/>
      <c r="J44" s="92"/>
      <c r="K44" s="16" t="s">
        <v>283</v>
      </c>
      <c r="L44" s="18" t="s">
        <v>162</v>
      </c>
      <c r="M44" s="10">
        <v>36</v>
      </c>
      <c r="N44" s="10">
        <v>40</v>
      </c>
      <c r="O44" s="10" t="s">
        <v>50</v>
      </c>
      <c r="P44" s="10" t="s">
        <v>49</v>
      </c>
      <c r="Q44" s="10">
        <v>36</v>
      </c>
      <c r="R44" s="10">
        <v>40</v>
      </c>
      <c r="S44" s="10">
        <v>40</v>
      </c>
      <c r="T44" s="10">
        <v>40</v>
      </c>
      <c r="U44" s="10">
        <v>40</v>
      </c>
      <c r="V44" s="10">
        <v>40</v>
      </c>
      <c r="W44" s="10">
        <v>40</v>
      </c>
      <c r="X44" s="10">
        <v>40</v>
      </c>
      <c r="Y44" s="10">
        <v>40</v>
      </c>
      <c r="Z44" s="10">
        <v>40</v>
      </c>
      <c r="AA44" s="8">
        <v>40</v>
      </c>
      <c r="AB44" s="10" t="s">
        <v>6</v>
      </c>
      <c r="AC44" s="10" t="s">
        <v>120</v>
      </c>
      <c r="AD44" s="11" t="s">
        <v>5</v>
      </c>
      <c r="AE44" s="34">
        <v>1</v>
      </c>
      <c r="AF44" s="30" t="s">
        <v>237</v>
      </c>
      <c r="AG44" s="31" t="s">
        <v>238</v>
      </c>
      <c r="AH44" s="32" t="s">
        <v>239</v>
      </c>
      <c r="AI44" s="31" t="s">
        <v>245</v>
      </c>
      <c r="AJ44" s="32" t="s">
        <v>11</v>
      </c>
      <c r="AK44" s="31" t="s">
        <v>258</v>
      </c>
      <c r="AL44" s="32" t="s">
        <v>259</v>
      </c>
      <c r="AM44" s="33">
        <v>430207500</v>
      </c>
      <c r="AN44" s="32" t="s">
        <v>260</v>
      </c>
      <c r="AO44" s="10">
        <v>36</v>
      </c>
      <c r="AP44" s="2">
        <v>42</v>
      </c>
      <c r="AQ44" s="2" t="s">
        <v>298</v>
      </c>
      <c r="AR44" s="12">
        <v>100</v>
      </c>
      <c r="AS44" s="146"/>
      <c r="AT44" s="146"/>
      <c r="AU44" s="60"/>
      <c r="AV44" s="8" t="s">
        <v>289</v>
      </c>
    </row>
    <row r="45" spans="2:48" s="4" customFormat="1" ht="64.5" customHeight="1" x14ac:dyDescent="0.25">
      <c r="B45" s="82"/>
      <c r="C45" s="77"/>
      <c r="D45" s="77"/>
      <c r="E45" s="77"/>
      <c r="F45" s="77"/>
      <c r="G45" s="77"/>
      <c r="H45" s="77"/>
      <c r="I45" s="92"/>
      <c r="J45" s="92"/>
      <c r="K45" s="14" t="s">
        <v>81</v>
      </c>
      <c r="L45" s="18" t="s">
        <v>163</v>
      </c>
      <c r="M45" s="10">
        <v>2</v>
      </c>
      <c r="N45" s="10">
        <v>6</v>
      </c>
      <c r="O45" s="10" t="s">
        <v>56</v>
      </c>
      <c r="P45" s="10" t="s">
        <v>49</v>
      </c>
      <c r="Q45" s="10">
        <v>2</v>
      </c>
      <c r="R45" s="10">
        <v>6</v>
      </c>
      <c r="S45" s="10">
        <v>6</v>
      </c>
      <c r="T45" s="10">
        <v>6</v>
      </c>
      <c r="U45" s="10">
        <v>6</v>
      </c>
      <c r="V45" s="10">
        <v>6</v>
      </c>
      <c r="W45" s="10">
        <v>6</v>
      </c>
      <c r="X45" s="10">
        <v>6</v>
      </c>
      <c r="Y45" s="10">
        <v>6</v>
      </c>
      <c r="Z45" s="8">
        <v>6</v>
      </c>
      <c r="AA45" s="8">
        <v>6</v>
      </c>
      <c r="AB45" s="10" t="s">
        <v>110</v>
      </c>
      <c r="AC45" s="10" t="s">
        <v>109</v>
      </c>
      <c r="AD45" s="11" t="s">
        <v>5</v>
      </c>
      <c r="AE45" s="34">
        <v>1</v>
      </c>
      <c r="AF45" s="30" t="s">
        <v>237</v>
      </c>
      <c r="AG45" s="31" t="s">
        <v>238</v>
      </c>
      <c r="AH45" s="32" t="s">
        <v>239</v>
      </c>
      <c r="AI45" s="31" t="s">
        <v>245</v>
      </c>
      <c r="AJ45" s="32" t="s">
        <v>11</v>
      </c>
      <c r="AK45" s="38" t="s">
        <v>255</v>
      </c>
      <c r="AL45" s="32" t="s">
        <v>256</v>
      </c>
      <c r="AM45" s="39">
        <v>430200100</v>
      </c>
      <c r="AN45" s="40" t="s">
        <v>257</v>
      </c>
      <c r="AO45" s="10">
        <v>2</v>
      </c>
      <c r="AP45" s="10">
        <v>0</v>
      </c>
      <c r="AQ45" s="10" t="s">
        <v>295</v>
      </c>
      <c r="AR45" s="12">
        <f>(AP45/AO45)*100</f>
        <v>0</v>
      </c>
      <c r="AS45" s="146"/>
      <c r="AT45" s="146"/>
      <c r="AU45" s="60"/>
      <c r="AV45" s="8" t="s">
        <v>328</v>
      </c>
    </row>
    <row r="46" spans="2:48" s="4" customFormat="1" ht="107.25" customHeight="1" x14ac:dyDescent="0.25">
      <c r="B46" s="82"/>
      <c r="C46" s="77"/>
      <c r="D46" s="64" t="s">
        <v>19</v>
      </c>
      <c r="E46" s="64" t="s">
        <v>29</v>
      </c>
      <c r="F46" s="64" t="s">
        <v>42</v>
      </c>
      <c r="G46" s="77"/>
      <c r="H46" s="77"/>
      <c r="I46" s="92"/>
      <c r="J46" s="92"/>
      <c r="K46" s="16" t="s">
        <v>188</v>
      </c>
      <c r="L46" s="18" t="s">
        <v>189</v>
      </c>
      <c r="M46" s="10">
        <v>12</v>
      </c>
      <c r="N46" s="10">
        <v>15</v>
      </c>
      <c r="O46" s="10" t="s">
        <v>52</v>
      </c>
      <c r="P46" s="10" t="s">
        <v>49</v>
      </c>
      <c r="Q46" s="10">
        <v>15</v>
      </c>
      <c r="R46" s="10">
        <v>15</v>
      </c>
      <c r="S46" s="10">
        <v>15</v>
      </c>
      <c r="T46" s="10">
        <v>15</v>
      </c>
      <c r="U46" s="10">
        <v>15</v>
      </c>
      <c r="V46" s="10">
        <v>15</v>
      </c>
      <c r="W46" s="10">
        <v>15</v>
      </c>
      <c r="X46" s="10">
        <v>15</v>
      </c>
      <c r="Y46" s="10">
        <v>15</v>
      </c>
      <c r="Z46" s="8">
        <v>15</v>
      </c>
      <c r="AA46" s="8">
        <v>15</v>
      </c>
      <c r="AB46" s="10" t="s">
        <v>111</v>
      </c>
      <c r="AC46" s="10" t="s">
        <v>121</v>
      </c>
      <c r="AD46" s="11" t="s">
        <v>5</v>
      </c>
      <c r="AE46" s="34">
        <v>1</v>
      </c>
      <c r="AF46" s="30" t="s">
        <v>237</v>
      </c>
      <c r="AG46" s="31" t="s">
        <v>238</v>
      </c>
      <c r="AH46" s="32" t="s">
        <v>239</v>
      </c>
      <c r="AI46" s="31" t="s">
        <v>245</v>
      </c>
      <c r="AJ46" s="32" t="s">
        <v>11</v>
      </c>
      <c r="AK46" s="31" t="s">
        <v>258</v>
      </c>
      <c r="AL46" s="32" t="s">
        <v>259</v>
      </c>
      <c r="AM46" s="33">
        <v>430207500</v>
      </c>
      <c r="AN46" s="32" t="s">
        <v>260</v>
      </c>
      <c r="AO46" s="10">
        <v>15</v>
      </c>
      <c r="AP46" s="10">
        <v>26</v>
      </c>
      <c r="AQ46" s="10" t="s">
        <v>298</v>
      </c>
      <c r="AR46" s="12">
        <v>100</v>
      </c>
      <c r="AS46" s="146"/>
      <c r="AT46" s="146"/>
      <c r="AU46" s="60"/>
      <c r="AV46" s="8" t="s">
        <v>333</v>
      </c>
    </row>
    <row r="47" spans="2:48" s="4" customFormat="1" ht="62.25" customHeight="1" x14ac:dyDescent="0.25">
      <c r="B47" s="82"/>
      <c r="C47" s="77"/>
      <c r="D47" s="64"/>
      <c r="E47" s="64"/>
      <c r="F47" s="83"/>
      <c r="G47" s="77"/>
      <c r="H47" s="77"/>
      <c r="I47" s="92"/>
      <c r="J47" s="92"/>
      <c r="K47" s="16" t="s">
        <v>329</v>
      </c>
      <c r="L47" s="18" t="s">
        <v>190</v>
      </c>
      <c r="M47" s="10">
        <v>0</v>
      </c>
      <c r="N47" s="10">
        <v>10</v>
      </c>
      <c r="O47" s="10" t="s">
        <v>50</v>
      </c>
      <c r="P47" s="10" t="s">
        <v>49</v>
      </c>
      <c r="Q47" s="10">
        <v>1</v>
      </c>
      <c r="R47" s="10">
        <v>2</v>
      </c>
      <c r="S47" s="10">
        <v>3</v>
      </c>
      <c r="T47" s="10">
        <v>4</v>
      </c>
      <c r="U47" s="10">
        <v>5</v>
      </c>
      <c r="V47" s="10">
        <v>6</v>
      </c>
      <c r="W47" s="10">
        <v>7</v>
      </c>
      <c r="X47" s="10">
        <v>8</v>
      </c>
      <c r="Y47" s="10">
        <v>9</v>
      </c>
      <c r="Z47" s="8">
        <v>10</v>
      </c>
      <c r="AA47" s="8">
        <v>10</v>
      </c>
      <c r="AB47" s="10" t="s">
        <v>111</v>
      </c>
      <c r="AC47" s="10" t="s">
        <v>121</v>
      </c>
      <c r="AD47" s="11" t="s">
        <v>5</v>
      </c>
      <c r="AE47" s="34">
        <v>1</v>
      </c>
      <c r="AF47" s="30" t="s">
        <v>237</v>
      </c>
      <c r="AG47" s="31" t="s">
        <v>238</v>
      </c>
      <c r="AH47" s="32" t="s">
        <v>239</v>
      </c>
      <c r="AI47" s="31" t="s">
        <v>245</v>
      </c>
      <c r="AJ47" s="32" t="s">
        <v>11</v>
      </c>
      <c r="AK47" s="31" t="s">
        <v>258</v>
      </c>
      <c r="AL47" s="32" t="s">
        <v>259</v>
      </c>
      <c r="AM47" s="33">
        <v>430207500</v>
      </c>
      <c r="AN47" s="32" t="s">
        <v>260</v>
      </c>
      <c r="AO47" s="10">
        <v>1</v>
      </c>
      <c r="AP47" s="10">
        <v>0</v>
      </c>
      <c r="AQ47" s="10" t="s">
        <v>295</v>
      </c>
      <c r="AR47" s="12">
        <f t="shared" ref="AR47:AR55" si="23">(AP47/AO47)*100</f>
        <v>0</v>
      </c>
      <c r="AS47" s="146"/>
      <c r="AT47" s="146"/>
      <c r="AU47" s="60"/>
      <c r="AV47" s="57"/>
    </row>
    <row r="48" spans="2:48" ht="100.5" customHeight="1" x14ac:dyDescent="0.25">
      <c r="B48" s="82"/>
      <c r="C48" s="77"/>
      <c r="D48" s="64"/>
      <c r="E48" s="64"/>
      <c r="F48" s="83"/>
      <c r="G48" s="77"/>
      <c r="H48" s="77"/>
      <c r="I48" s="92"/>
      <c r="J48" s="92"/>
      <c r="K48" s="16" t="s">
        <v>70</v>
      </c>
      <c r="L48" s="18" t="s">
        <v>164</v>
      </c>
      <c r="M48" s="10">
        <v>1</v>
      </c>
      <c r="N48" s="10">
        <v>3</v>
      </c>
      <c r="O48" s="10" t="s">
        <v>52</v>
      </c>
      <c r="P48" s="10" t="s">
        <v>49</v>
      </c>
      <c r="Q48" s="10">
        <v>3</v>
      </c>
      <c r="R48" s="10">
        <v>3</v>
      </c>
      <c r="S48" s="10">
        <v>3</v>
      </c>
      <c r="T48" s="10">
        <v>3</v>
      </c>
      <c r="U48" s="10">
        <v>3</v>
      </c>
      <c r="V48" s="10">
        <v>3</v>
      </c>
      <c r="W48" s="10">
        <v>3</v>
      </c>
      <c r="X48" s="10">
        <v>3</v>
      </c>
      <c r="Y48" s="10">
        <v>3</v>
      </c>
      <c r="Z48" s="13">
        <v>3</v>
      </c>
      <c r="AA48" s="13">
        <v>3</v>
      </c>
      <c r="AB48" s="10" t="s">
        <v>111</v>
      </c>
      <c r="AC48" s="10" t="s">
        <v>121</v>
      </c>
      <c r="AD48" s="11" t="s">
        <v>5</v>
      </c>
      <c r="AE48" s="34">
        <v>1</v>
      </c>
      <c r="AF48" s="30" t="s">
        <v>237</v>
      </c>
      <c r="AG48" s="31" t="s">
        <v>238</v>
      </c>
      <c r="AH48" s="32" t="s">
        <v>239</v>
      </c>
      <c r="AI48" s="31" t="s">
        <v>245</v>
      </c>
      <c r="AJ48" s="32" t="s">
        <v>11</v>
      </c>
      <c r="AK48" s="38" t="s">
        <v>255</v>
      </c>
      <c r="AL48" s="32" t="s">
        <v>256</v>
      </c>
      <c r="AM48" s="39">
        <v>430200100</v>
      </c>
      <c r="AN48" s="40" t="s">
        <v>257</v>
      </c>
      <c r="AO48" s="10">
        <v>3</v>
      </c>
      <c r="AP48" s="2">
        <v>3</v>
      </c>
      <c r="AQ48" s="10" t="s">
        <v>298</v>
      </c>
      <c r="AR48" s="12">
        <f t="shared" si="23"/>
        <v>100</v>
      </c>
      <c r="AS48" s="146"/>
      <c r="AT48" s="146"/>
      <c r="AU48" s="60"/>
      <c r="AV48" s="8" t="s">
        <v>330</v>
      </c>
    </row>
    <row r="49" spans="1:213" ht="62.25" customHeight="1" x14ac:dyDescent="0.25">
      <c r="B49" s="82"/>
      <c r="C49" s="77"/>
      <c r="D49" s="64"/>
      <c r="E49" s="64"/>
      <c r="F49" s="83"/>
      <c r="G49" s="77"/>
      <c r="H49" s="77"/>
      <c r="I49" s="92"/>
      <c r="J49" s="92"/>
      <c r="K49" s="19" t="s">
        <v>101</v>
      </c>
      <c r="L49" s="50" t="s">
        <v>165</v>
      </c>
      <c r="M49" s="10">
        <v>0</v>
      </c>
      <c r="N49" s="10">
        <v>1</v>
      </c>
      <c r="O49" s="10" t="s">
        <v>52</v>
      </c>
      <c r="P49" s="10" t="s">
        <v>49</v>
      </c>
      <c r="Q49" s="10">
        <v>1</v>
      </c>
      <c r="R49" s="10">
        <v>1</v>
      </c>
      <c r="S49" s="10">
        <v>1</v>
      </c>
      <c r="T49" s="10">
        <v>1</v>
      </c>
      <c r="U49" s="10">
        <v>1</v>
      </c>
      <c r="V49" s="10">
        <v>1</v>
      </c>
      <c r="W49" s="10">
        <v>1</v>
      </c>
      <c r="X49" s="10">
        <v>1</v>
      </c>
      <c r="Y49" s="10">
        <v>1</v>
      </c>
      <c r="Z49" s="13">
        <v>1</v>
      </c>
      <c r="AA49" s="13">
        <v>1</v>
      </c>
      <c r="AB49" s="10" t="s">
        <v>111</v>
      </c>
      <c r="AC49" s="10" t="s">
        <v>121</v>
      </c>
      <c r="AD49" s="11" t="s">
        <v>5</v>
      </c>
      <c r="AE49" s="34">
        <v>1</v>
      </c>
      <c r="AF49" s="30" t="s">
        <v>237</v>
      </c>
      <c r="AG49" s="31" t="s">
        <v>238</v>
      </c>
      <c r="AH49" s="32" t="s">
        <v>239</v>
      </c>
      <c r="AI49" s="31" t="s">
        <v>245</v>
      </c>
      <c r="AJ49" s="32" t="s">
        <v>11</v>
      </c>
      <c r="AK49" s="31" t="s">
        <v>258</v>
      </c>
      <c r="AL49" s="32" t="s">
        <v>259</v>
      </c>
      <c r="AM49" s="33">
        <v>430207500</v>
      </c>
      <c r="AN49" s="32" t="s">
        <v>260</v>
      </c>
      <c r="AO49" s="10">
        <v>1</v>
      </c>
      <c r="AP49" s="2">
        <v>0</v>
      </c>
      <c r="AQ49" s="2" t="s">
        <v>295</v>
      </c>
      <c r="AR49" s="12">
        <f t="shared" si="23"/>
        <v>0</v>
      </c>
      <c r="AS49" s="146"/>
      <c r="AT49" s="146"/>
      <c r="AU49" s="60"/>
      <c r="AV49" s="8" t="s">
        <v>328</v>
      </c>
    </row>
    <row r="50" spans="1:213" ht="62.25" customHeight="1" x14ac:dyDescent="0.25">
      <c r="B50" s="82"/>
      <c r="C50" s="77"/>
      <c r="D50" s="64"/>
      <c r="E50" s="64"/>
      <c r="F50" s="83"/>
      <c r="G50" s="77"/>
      <c r="H50" s="77"/>
      <c r="I50" s="92"/>
      <c r="J50" s="92"/>
      <c r="K50" s="16" t="s">
        <v>71</v>
      </c>
      <c r="L50" s="18" t="s">
        <v>72</v>
      </c>
      <c r="M50" s="10">
        <v>0</v>
      </c>
      <c r="N50" s="10">
        <v>12</v>
      </c>
      <c r="O50" s="10" t="s">
        <v>52</v>
      </c>
      <c r="P50" s="10" t="s">
        <v>49</v>
      </c>
      <c r="Q50" s="10">
        <v>12</v>
      </c>
      <c r="R50" s="10">
        <v>12</v>
      </c>
      <c r="S50" s="10">
        <v>12</v>
      </c>
      <c r="T50" s="10">
        <v>12</v>
      </c>
      <c r="U50" s="10">
        <v>12</v>
      </c>
      <c r="V50" s="10">
        <v>12</v>
      </c>
      <c r="W50" s="10">
        <v>12</v>
      </c>
      <c r="X50" s="10">
        <v>12</v>
      </c>
      <c r="Y50" s="10">
        <v>12</v>
      </c>
      <c r="Z50" s="13">
        <v>12</v>
      </c>
      <c r="AA50" s="13">
        <v>12</v>
      </c>
      <c r="AB50" s="10" t="s">
        <v>111</v>
      </c>
      <c r="AC50" s="10" t="s">
        <v>121</v>
      </c>
      <c r="AD50" s="11" t="s">
        <v>5</v>
      </c>
      <c r="AE50" s="34">
        <v>1</v>
      </c>
      <c r="AF50" s="30" t="s">
        <v>237</v>
      </c>
      <c r="AG50" s="31" t="s">
        <v>238</v>
      </c>
      <c r="AH50" s="32" t="s">
        <v>239</v>
      </c>
      <c r="AI50" s="31" t="s">
        <v>245</v>
      </c>
      <c r="AJ50" s="32" t="s">
        <v>11</v>
      </c>
      <c r="AK50" s="31" t="s">
        <v>258</v>
      </c>
      <c r="AL50" s="32" t="s">
        <v>259</v>
      </c>
      <c r="AM50" s="33">
        <v>430207500</v>
      </c>
      <c r="AN50" s="32" t="s">
        <v>260</v>
      </c>
      <c r="AO50" s="10">
        <v>12</v>
      </c>
      <c r="AP50" s="2">
        <v>0</v>
      </c>
      <c r="AQ50" s="2" t="s">
        <v>295</v>
      </c>
      <c r="AR50" s="12">
        <f t="shared" si="23"/>
        <v>0</v>
      </c>
      <c r="AS50" s="146"/>
      <c r="AT50" s="146"/>
      <c r="AU50" s="60"/>
      <c r="AV50" s="8" t="s">
        <v>328</v>
      </c>
    </row>
    <row r="51" spans="1:213" ht="62.25" customHeight="1" x14ac:dyDescent="0.25">
      <c r="B51" s="82"/>
      <c r="C51" s="77"/>
      <c r="D51" s="64"/>
      <c r="E51" s="64"/>
      <c r="F51" s="83"/>
      <c r="G51" s="78"/>
      <c r="H51" s="78"/>
      <c r="I51" s="93"/>
      <c r="J51" s="93"/>
      <c r="K51" s="16" t="s">
        <v>227</v>
      </c>
      <c r="L51" s="18" t="s">
        <v>166</v>
      </c>
      <c r="M51" s="10">
        <v>0</v>
      </c>
      <c r="N51" s="10">
        <v>1</v>
      </c>
      <c r="O51" s="10" t="s">
        <v>52</v>
      </c>
      <c r="P51" s="10" t="s">
        <v>49</v>
      </c>
      <c r="Q51" s="10">
        <v>1</v>
      </c>
      <c r="R51" s="10">
        <v>1</v>
      </c>
      <c r="S51" s="10">
        <v>1</v>
      </c>
      <c r="T51" s="10">
        <v>1</v>
      </c>
      <c r="U51" s="10">
        <v>1</v>
      </c>
      <c r="V51" s="10">
        <v>1</v>
      </c>
      <c r="W51" s="10">
        <v>1</v>
      </c>
      <c r="X51" s="10">
        <v>1</v>
      </c>
      <c r="Y51" s="10">
        <v>1</v>
      </c>
      <c r="Z51" s="13">
        <v>1</v>
      </c>
      <c r="AA51" s="13">
        <v>1</v>
      </c>
      <c r="AB51" s="10" t="s">
        <v>122</v>
      </c>
      <c r="AC51" s="10" t="s">
        <v>121</v>
      </c>
      <c r="AD51" s="11" t="s">
        <v>5</v>
      </c>
      <c r="AE51" s="34">
        <v>1</v>
      </c>
      <c r="AF51" s="30" t="s">
        <v>237</v>
      </c>
      <c r="AG51" s="31" t="s">
        <v>238</v>
      </c>
      <c r="AH51" s="32" t="s">
        <v>239</v>
      </c>
      <c r="AI51" s="31" t="s">
        <v>245</v>
      </c>
      <c r="AJ51" s="32" t="s">
        <v>11</v>
      </c>
      <c r="AK51" s="31" t="s">
        <v>258</v>
      </c>
      <c r="AL51" s="32" t="s">
        <v>259</v>
      </c>
      <c r="AM51" s="33">
        <v>430207500</v>
      </c>
      <c r="AN51" s="32" t="s">
        <v>260</v>
      </c>
      <c r="AO51" s="10">
        <v>1</v>
      </c>
      <c r="AP51" s="2">
        <v>0</v>
      </c>
      <c r="AQ51" s="2" t="s">
        <v>295</v>
      </c>
      <c r="AR51" s="12">
        <f t="shared" si="23"/>
        <v>0</v>
      </c>
      <c r="AS51" s="152"/>
      <c r="AT51" s="152"/>
      <c r="AU51" s="61"/>
      <c r="AV51" s="57"/>
    </row>
    <row r="52" spans="1:213" s="4" customFormat="1" ht="66" customHeight="1" x14ac:dyDescent="0.25">
      <c r="A52" s="4" t="s">
        <v>84</v>
      </c>
      <c r="B52" s="114" t="s">
        <v>44</v>
      </c>
      <c r="C52" s="83" t="s">
        <v>45</v>
      </c>
      <c r="D52" s="64" t="s">
        <v>43</v>
      </c>
      <c r="E52" s="64" t="s">
        <v>30</v>
      </c>
      <c r="F52" s="64" t="s">
        <v>167</v>
      </c>
      <c r="G52" s="83" t="s">
        <v>171</v>
      </c>
      <c r="H52" s="117" t="s">
        <v>168</v>
      </c>
      <c r="I52" s="101">
        <v>0</v>
      </c>
      <c r="J52" s="101">
        <f>+(2/190)</f>
        <v>1.0526315789473684E-2</v>
      </c>
      <c r="K52" s="16" t="s">
        <v>309</v>
      </c>
      <c r="L52" s="18" t="s">
        <v>169</v>
      </c>
      <c r="M52" s="10">
        <v>0</v>
      </c>
      <c r="N52" s="10">
        <v>1</v>
      </c>
      <c r="O52" s="10" t="s">
        <v>52</v>
      </c>
      <c r="P52" s="10" t="s">
        <v>49</v>
      </c>
      <c r="Q52" s="10">
        <v>1</v>
      </c>
      <c r="R52" s="10">
        <v>1</v>
      </c>
      <c r="S52" s="10">
        <v>1</v>
      </c>
      <c r="T52" s="10">
        <v>1</v>
      </c>
      <c r="U52" s="10">
        <v>1</v>
      </c>
      <c r="V52" s="10">
        <v>1</v>
      </c>
      <c r="W52" s="10">
        <v>1</v>
      </c>
      <c r="X52" s="10">
        <v>1</v>
      </c>
      <c r="Y52" s="10">
        <v>1</v>
      </c>
      <c r="Z52" s="13">
        <v>1</v>
      </c>
      <c r="AA52" s="13">
        <v>1</v>
      </c>
      <c r="AB52" s="10" t="s">
        <v>111</v>
      </c>
      <c r="AC52" s="10" t="s">
        <v>123</v>
      </c>
      <c r="AD52" s="11" t="s">
        <v>5</v>
      </c>
      <c r="AE52" s="34">
        <v>1</v>
      </c>
      <c r="AF52" s="30" t="s">
        <v>237</v>
      </c>
      <c r="AG52" s="31">
        <v>43</v>
      </c>
      <c r="AH52" s="32" t="s">
        <v>239</v>
      </c>
      <c r="AI52" s="31">
        <v>4301</v>
      </c>
      <c r="AJ52" s="32" t="s">
        <v>10</v>
      </c>
      <c r="AK52" s="31">
        <v>4301035</v>
      </c>
      <c r="AL52" s="32" t="s">
        <v>251</v>
      </c>
      <c r="AM52" s="33">
        <v>430103500</v>
      </c>
      <c r="AN52" s="32" t="s">
        <v>252</v>
      </c>
      <c r="AO52" s="10">
        <v>1</v>
      </c>
      <c r="AP52" s="10">
        <v>0</v>
      </c>
      <c r="AQ52" s="10" t="s">
        <v>295</v>
      </c>
      <c r="AR52" s="12">
        <f t="shared" si="23"/>
        <v>0</v>
      </c>
      <c r="AS52" s="150">
        <v>10000000</v>
      </c>
      <c r="AT52" s="150">
        <v>8000000</v>
      </c>
      <c r="AU52" s="151">
        <f t="shared" si="6"/>
        <v>80</v>
      </c>
      <c r="AV52" s="8" t="s">
        <v>328</v>
      </c>
    </row>
    <row r="53" spans="1:213" s="4" customFormat="1" ht="86.25" customHeight="1" x14ac:dyDescent="0.25">
      <c r="B53" s="115"/>
      <c r="C53" s="77"/>
      <c r="D53" s="64"/>
      <c r="E53" s="64"/>
      <c r="F53" s="64"/>
      <c r="G53" s="77"/>
      <c r="H53" s="118"/>
      <c r="I53" s="102"/>
      <c r="J53" s="102"/>
      <c r="K53" s="16" t="s">
        <v>206</v>
      </c>
      <c r="L53" s="18" t="s">
        <v>170</v>
      </c>
      <c r="M53" s="10">
        <v>0</v>
      </c>
      <c r="N53" s="10">
        <v>1</v>
      </c>
      <c r="O53" s="10" t="s">
        <v>52</v>
      </c>
      <c r="P53" s="10" t="s">
        <v>49</v>
      </c>
      <c r="Q53" s="10">
        <v>1</v>
      </c>
      <c r="R53" s="10">
        <v>1</v>
      </c>
      <c r="S53" s="10">
        <v>1</v>
      </c>
      <c r="T53" s="10">
        <v>1</v>
      </c>
      <c r="U53" s="10">
        <v>1</v>
      </c>
      <c r="V53" s="10">
        <v>1</v>
      </c>
      <c r="W53" s="10">
        <v>1</v>
      </c>
      <c r="X53" s="10">
        <v>1</v>
      </c>
      <c r="Y53" s="10">
        <v>1</v>
      </c>
      <c r="Z53" s="13">
        <v>1</v>
      </c>
      <c r="AA53" s="13">
        <v>1</v>
      </c>
      <c r="AB53" s="10" t="s">
        <v>111</v>
      </c>
      <c r="AC53" s="10" t="s">
        <v>123</v>
      </c>
      <c r="AD53" s="11" t="s">
        <v>5</v>
      </c>
      <c r="AE53" s="34">
        <v>1</v>
      </c>
      <c r="AF53" s="30" t="s">
        <v>237</v>
      </c>
      <c r="AG53" s="31">
        <v>43</v>
      </c>
      <c r="AH53" s="32" t="s">
        <v>239</v>
      </c>
      <c r="AI53" s="31">
        <v>4301</v>
      </c>
      <c r="AJ53" s="32" t="s">
        <v>10</v>
      </c>
      <c r="AK53" s="31">
        <v>4301035</v>
      </c>
      <c r="AL53" s="32" t="s">
        <v>251</v>
      </c>
      <c r="AM53" s="33">
        <v>430103500</v>
      </c>
      <c r="AN53" s="32" t="s">
        <v>252</v>
      </c>
      <c r="AO53" s="10">
        <v>1</v>
      </c>
      <c r="AP53" s="10">
        <v>0</v>
      </c>
      <c r="AQ53" s="10" t="s">
        <v>295</v>
      </c>
      <c r="AR53" s="12">
        <f t="shared" si="23"/>
        <v>0</v>
      </c>
      <c r="AS53" s="146"/>
      <c r="AT53" s="146"/>
      <c r="AU53" s="60"/>
      <c r="AV53" s="8" t="s">
        <v>328</v>
      </c>
    </row>
    <row r="54" spans="1:213" ht="96.75" customHeight="1" x14ac:dyDescent="0.25">
      <c r="B54" s="115"/>
      <c r="C54" s="77"/>
      <c r="D54" s="64" t="s">
        <v>102</v>
      </c>
      <c r="E54" s="64" t="s">
        <v>46</v>
      </c>
      <c r="F54" s="64" t="s">
        <v>103</v>
      </c>
      <c r="G54" s="60"/>
      <c r="H54" s="60"/>
      <c r="I54" s="119"/>
      <c r="J54" s="119"/>
      <c r="K54" s="16" t="s">
        <v>172</v>
      </c>
      <c r="L54" s="18" t="s">
        <v>47</v>
      </c>
      <c r="M54" s="10">
        <v>2</v>
      </c>
      <c r="N54" s="10">
        <v>5</v>
      </c>
      <c r="O54" s="10" t="s">
        <v>50</v>
      </c>
      <c r="P54" s="10" t="s">
        <v>49</v>
      </c>
      <c r="Q54" s="10">
        <v>2</v>
      </c>
      <c r="R54" s="10">
        <v>3</v>
      </c>
      <c r="S54" s="10">
        <v>3</v>
      </c>
      <c r="T54" s="10">
        <v>3</v>
      </c>
      <c r="U54" s="10">
        <v>4</v>
      </c>
      <c r="V54" s="10">
        <v>4</v>
      </c>
      <c r="W54" s="10">
        <v>4</v>
      </c>
      <c r="X54" s="10">
        <v>5</v>
      </c>
      <c r="Y54" s="10">
        <v>5</v>
      </c>
      <c r="Z54" s="10">
        <v>5</v>
      </c>
      <c r="AA54" s="8">
        <v>5</v>
      </c>
      <c r="AB54" s="10" t="s">
        <v>111</v>
      </c>
      <c r="AC54" s="10" t="s">
        <v>124</v>
      </c>
      <c r="AD54" s="11" t="s">
        <v>5</v>
      </c>
      <c r="AE54" s="34">
        <v>1</v>
      </c>
      <c r="AF54" s="30" t="s">
        <v>237</v>
      </c>
      <c r="AG54" s="31">
        <v>43</v>
      </c>
      <c r="AH54" s="32" t="s">
        <v>239</v>
      </c>
      <c r="AI54" s="31">
        <v>4301</v>
      </c>
      <c r="AJ54" s="32" t="s">
        <v>10</v>
      </c>
      <c r="AK54" s="31">
        <v>4301035</v>
      </c>
      <c r="AL54" s="32" t="s">
        <v>251</v>
      </c>
      <c r="AM54" s="33">
        <v>430103500</v>
      </c>
      <c r="AN54" s="32" t="s">
        <v>252</v>
      </c>
      <c r="AO54" s="10">
        <v>2</v>
      </c>
      <c r="AP54" s="2">
        <v>2</v>
      </c>
      <c r="AQ54" s="2" t="s">
        <v>298</v>
      </c>
      <c r="AR54" s="12">
        <f t="shared" si="23"/>
        <v>100</v>
      </c>
      <c r="AS54" s="146"/>
      <c r="AT54" s="146"/>
      <c r="AU54" s="60"/>
      <c r="AV54" s="8" t="s">
        <v>290</v>
      </c>
    </row>
    <row r="55" spans="1:213" s="2" customFormat="1" ht="18.75" customHeight="1" x14ac:dyDescent="0.25">
      <c r="B55" s="115"/>
      <c r="C55" s="77"/>
      <c r="D55" s="64"/>
      <c r="E55" s="64"/>
      <c r="F55" s="64"/>
      <c r="G55" s="60"/>
      <c r="H55" s="60"/>
      <c r="I55" s="119"/>
      <c r="J55" s="119"/>
      <c r="K55" s="85" t="s">
        <v>73</v>
      </c>
      <c r="L55" s="89" t="s">
        <v>173</v>
      </c>
      <c r="M55" s="83">
        <v>0</v>
      </c>
      <c r="N55" s="83">
        <v>1</v>
      </c>
      <c r="O55" s="83" t="s">
        <v>52</v>
      </c>
      <c r="P55" s="83" t="s">
        <v>49</v>
      </c>
      <c r="Q55" s="83">
        <v>1</v>
      </c>
      <c r="R55" s="83">
        <v>1</v>
      </c>
      <c r="S55" s="83">
        <v>1</v>
      </c>
      <c r="T55" s="83">
        <v>1</v>
      </c>
      <c r="U55" s="83">
        <v>1</v>
      </c>
      <c r="V55" s="83">
        <v>1</v>
      </c>
      <c r="W55" s="83">
        <v>1</v>
      </c>
      <c r="X55" s="83">
        <v>1</v>
      </c>
      <c r="Y55" s="83">
        <v>1</v>
      </c>
      <c r="Z55" s="111">
        <v>1</v>
      </c>
      <c r="AA55" s="111">
        <v>1</v>
      </c>
      <c r="AB55" s="83" t="s">
        <v>111</v>
      </c>
      <c r="AC55" s="83" t="s">
        <v>124</v>
      </c>
      <c r="AD55" s="104" t="s">
        <v>5</v>
      </c>
      <c r="AE55" s="133">
        <v>1</v>
      </c>
      <c r="AF55" s="136" t="s">
        <v>237</v>
      </c>
      <c r="AG55" s="139">
        <v>43</v>
      </c>
      <c r="AH55" s="127" t="s">
        <v>239</v>
      </c>
      <c r="AI55" s="139">
        <v>4301</v>
      </c>
      <c r="AJ55" s="127" t="s">
        <v>10</v>
      </c>
      <c r="AK55" s="139">
        <v>4301035</v>
      </c>
      <c r="AL55" s="127" t="s">
        <v>251</v>
      </c>
      <c r="AM55" s="142">
        <v>430103500</v>
      </c>
      <c r="AN55" s="127" t="s">
        <v>252</v>
      </c>
      <c r="AO55" s="64">
        <v>1</v>
      </c>
      <c r="AP55" s="59">
        <v>0.5</v>
      </c>
      <c r="AQ55" s="59" t="s">
        <v>296</v>
      </c>
      <c r="AR55" s="149">
        <f t="shared" si="23"/>
        <v>50</v>
      </c>
      <c r="AS55" s="60"/>
      <c r="AT55" s="60"/>
      <c r="AU55" s="60"/>
      <c r="AV55" s="97" t="s">
        <v>331</v>
      </c>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row>
    <row r="56" spans="1:213" s="2" customFormat="1" ht="39" customHeight="1" x14ac:dyDescent="0.25">
      <c r="B56" s="115"/>
      <c r="C56" s="77"/>
      <c r="D56" s="64"/>
      <c r="E56" s="64"/>
      <c r="F56" s="64"/>
      <c r="G56" s="60"/>
      <c r="H56" s="60"/>
      <c r="I56" s="119"/>
      <c r="J56" s="119"/>
      <c r="K56" s="120"/>
      <c r="L56" s="121"/>
      <c r="M56" s="60"/>
      <c r="N56" s="60"/>
      <c r="O56" s="60"/>
      <c r="P56" s="60"/>
      <c r="Q56" s="60"/>
      <c r="R56" s="60"/>
      <c r="S56" s="60"/>
      <c r="T56" s="60"/>
      <c r="U56" s="60"/>
      <c r="V56" s="60"/>
      <c r="W56" s="60"/>
      <c r="X56" s="60"/>
      <c r="Y56" s="60"/>
      <c r="Z56" s="119"/>
      <c r="AA56" s="119"/>
      <c r="AB56" s="60"/>
      <c r="AC56" s="60"/>
      <c r="AD56" s="122"/>
      <c r="AE56" s="134"/>
      <c r="AF56" s="137"/>
      <c r="AG56" s="140"/>
      <c r="AH56" s="128"/>
      <c r="AI56" s="140"/>
      <c r="AJ56" s="128"/>
      <c r="AK56" s="140"/>
      <c r="AL56" s="128"/>
      <c r="AM56" s="143"/>
      <c r="AN56" s="128"/>
      <c r="AO56" s="65"/>
      <c r="AP56" s="60"/>
      <c r="AQ56" s="60"/>
      <c r="AR56" s="60"/>
      <c r="AS56" s="60"/>
      <c r="AT56" s="60"/>
      <c r="AU56" s="60"/>
      <c r="AV56" s="98"/>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row>
    <row r="57" spans="1:213" ht="0.75" customHeight="1" x14ac:dyDescent="0.25">
      <c r="B57" s="115"/>
      <c r="C57" s="77"/>
      <c r="D57" s="64"/>
      <c r="E57" s="64"/>
      <c r="F57" s="64"/>
      <c r="G57" s="60"/>
      <c r="H57" s="60"/>
      <c r="I57" s="119"/>
      <c r="J57" s="119"/>
      <c r="K57" s="120"/>
      <c r="L57" s="121"/>
      <c r="M57" s="60"/>
      <c r="N57" s="60"/>
      <c r="O57" s="60"/>
      <c r="P57" s="60"/>
      <c r="Q57" s="60"/>
      <c r="R57" s="60"/>
      <c r="S57" s="60"/>
      <c r="T57" s="60"/>
      <c r="U57" s="60"/>
      <c r="V57" s="60"/>
      <c r="W57" s="60"/>
      <c r="X57" s="60"/>
      <c r="Y57" s="60"/>
      <c r="Z57" s="119"/>
      <c r="AA57" s="119"/>
      <c r="AB57" s="60"/>
      <c r="AC57" s="60"/>
      <c r="AD57" s="122"/>
      <c r="AE57" s="134"/>
      <c r="AF57" s="137"/>
      <c r="AG57" s="140"/>
      <c r="AH57" s="128"/>
      <c r="AI57" s="140"/>
      <c r="AJ57" s="128"/>
      <c r="AK57" s="140"/>
      <c r="AL57" s="128"/>
      <c r="AM57" s="143"/>
      <c r="AN57" s="128"/>
      <c r="AO57" s="65"/>
      <c r="AP57" s="60"/>
      <c r="AQ57" s="60"/>
      <c r="AR57" s="60"/>
      <c r="AS57" s="60"/>
      <c r="AT57" s="60"/>
      <c r="AU57" s="60"/>
      <c r="AV57" s="98"/>
    </row>
    <row r="58" spans="1:213" ht="36" customHeight="1" x14ac:dyDescent="0.25">
      <c r="B58" s="116"/>
      <c r="C58" s="116"/>
      <c r="D58" s="64"/>
      <c r="E58" s="64"/>
      <c r="F58" s="64"/>
      <c r="G58" s="61"/>
      <c r="H58" s="61"/>
      <c r="I58" s="116"/>
      <c r="J58" s="116"/>
      <c r="K58" s="74"/>
      <c r="L58" s="90"/>
      <c r="M58" s="61"/>
      <c r="N58" s="61"/>
      <c r="O58" s="61"/>
      <c r="P58" s="61"/>
      <c r="Q58" s="61"/>
      <c r="R58" s="61"/>
      <c r="S58" s="61"/>
      <c r="T58" s="61"/>
      <c r="U58" s="61"/>
      <c r="V58" s="61"/>
      <c r="W58" s="61"/>
      <c r="X58" s="61"/>
      <c r="Y58" s="61"/>
      <c r="Z58" s="116"/>
      <c r="AA58" s="116"/>
      <c r="AB58" s="61"/>
      <c r="AC58" s="61"/>
      <c r="AD58" s="105"/>
      <c r="AE58" s="135"/>
      <c r="AF58" s="138"/>
      <c r="AG58" s="141"/>
      <c r="AH58" s="129"/>
      <c r="AI58" s="141"/>
      <c r="AJ58" s="129"/>
      <c r="AK58" s="141"/>
      <c r="AL58" s="129"/>
      <c r="AM58" s="144"/>
      <c r="AN58" s="129"/>
      <c r="AO58" s="65"/>
      <c r="AP58" s="61"/>
      <c r="AQ58" s="61"/>
      <c r="AR58" s="61"/>
      <c r="AS58" s="61"/>
      <c r="AT58" s="61"/>
      <c r="AU58" s="61"/>
      <c r="AV58" s="99"/>
    </row>
    <row r="59" spans="1:213" s="2" customFormat="1" ht="82.5" customHeight="1" x14ac:dyDescent="0.25">
      <c r="B59" s="82" t="s">
        <v>85</v>
      </c>
      <c r="C59" s="64" t="s">
        <v>207</v>
      </c>
      <c r="D59" s="64" t="s">
        <v>86</v>
      </c>
      <c r="E59" s="64" t="s">
        <v>207</v>
      </c>
      <c r="F59" s="64" t="s">
        <v>104</v>
      </c>
      <c r="G59" s="64" t="s">
        <v>191</v>
      </c>
      <c r="H59" s="64" t="s">
        <v>174</v>
      </c>
      <c r="I59" s="84">
        <f>+(1/350)</f>
        <v>2.8571428571428571E-3</v>
      </c>
      <c r="J59" s="84">
        <f>+(50/350)</f>
        <v>0.14285714285714285</v>
      </c>
      <c r="K59" s="16" t="s">
        <v>176</v>
      </c>
      <c r="L59" s="18" t="s">
        <v>177</v>
      </c>
      <c r="M59" s="10">
        <v>1</v>
      </c>
      <c r="N59" s="10">
        <v>5</v>
      </c>
      <c r="O59" s="10" t="s">
        <v>131</v>
      </c>
      <c r="P59" s="10" t="s">
        <v>49</v>
      </c>
      <c r="Q59" s="10">
        <v>5</v>
      </c>
      <c r="R59" s="10">
        <v>5</v>
      </c>
      <c r="S59" s="10">
        <v>5</v>
      </c>
      <c r="T59" s="10">
        <v>5</v>
      </c>
      <c r="U59" s="10">
        <v>5</v>
      </c>
      <c r="V59" s="10">
        <v>5</v>
      </c>
      <c r="W59" s="10">
        <v>5</v>
      </c>
      <c r="X59" s="10">
        <v>5</v>
      </c>
      <c r="Y59" s="10">
        <v>5</v>
      </c>
      <c r="Z59" s="17">
        <v>5</v>
      </c>
      <c r="AA59" s="13">
        <v>5</v>
      </c>
      <c r="AB59" s="10" t="s">
        <v>111</v>
      </c>
      <c r="AC59" s="10" t="s">
        <v>108</v>
      </c>
      <c r="AD59" s="11" t="s">
        <v>5</v>
      </c>
      <c r="AE59" s="34">
        <v>1</v>
      </c>
      <c r="AF59" s="30" t="s">
        <v>237</v>
      </c>
      <c r="AG59" s="31">
        <v>43</v>
      </c>
      <c r="AH59" s="41" t="s">
        <v>239</v>
      </c>
      <c r="AI59" s="31">
        <v>4301</v>
      </c>
      <c r="AJ59" s="32" t="s">
        <v>10</v>
      </c>
      <c r="AK59" s="31">
        <v>4301032</v>
      </c>
      <c r="AL59" s="32" t="s">
        <v>261</v>
      </c>
      <c r="AM59" s="33">
        <v>430103201</v>
      </c>
      <c r="AN59" s="32" t="s">
        <v>262</v>
      </c>
      <c r="AO59" s="10">
        <v>5</v>
      </c>
      <c r="AP59" s="2">
        <v>5</v>
      </c>
      <c r="AQ59" s="2" t="s">
        <v>298</v>
      </c>
      <c r="AR59" s="12">
        <f t="shared" ref="AR59:AR64" si="24">(AP59/AO59)*100</f>
        <v>100</v>
      </c>
      <c r="AS59" s="145">
        <v>83900000</v>
      </c>
      <c r="AT59" s="145">
        <v>71689326</v>
      </c>
      <c r="AU59" s="149">
        <f t="shared" si="6"/>
        <v>85.446157330154946</v>
      </c>
      <c r="AV59" s="8" t="s">
        <v>334</v>
      </c>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row>
    <row r="60" spans="1:213" ht="91.5" customHeight="1" x14ac:dyDescent="0.25">
      <c r="B60" s="82"/>
      <c r="C60" s="64"/>
      <c r="D60" s="64"/>
      <c r="E60" s="64"/>
      <c r="F60" s="64"/>
      <c r="G60" s="64"/>
      <c r="H60" s="64"/>
      <c r="I60" s="84"/>
      <c r="J60" s="84"/>
      <c r="K60" s="16" t="s">
        <v>179</v>
      </c>
      <c r="L60" s="18" t="s">
        <v>178</v>
      </c>
      <c r="M60" s="10">
        <v>0</v>
      </c>
      <c r="N60" s="10">
        <v>1</v>
      </c>
      <c r="O60" s="10" t="s">
        <v>52</v>
      </c>
      <c r="P60" s="10" t="s">
        <v>49</v>
      </c>
      <c r="Q60" s="10">
        <v>1</v>
      </c>
      <c r="R60" s="10">
        <v>1</v>
      </c>
      <c r="S60" s="10">
        <v>1</v>
      </c>
      <c r="T60" s="10">
        <v>1</v>
      </c>
      <c r="U60" s="10">
        <v>1</v>
      </c>
      <c r="V60" s="10">
        <v>1</v>
      </c>
      <c r="W60" s="10">
        <v>1</v>
      </c>
      <c r="X60" s="10">
        <v>1</v>
      </c>
      <c r="Y60" s="10">
        <v>1</v>
      </c>
      <c r="Z60" s="13">
        <v>1</v>
      </c>
      <c r="AA60" s="13">
        <v>1</v>
      </c>
      <c r="AB60" s="10" t="s">
        <v>6</v>
      </c>
      <c r="AC60" s="10" t="s">
        <v>125</v>
      </c>
      <c r="AD60" s="11" t="s">
        <v>5</v>
      </c>
      <c r="AE60" s="34">
        <v>1</v>
      </c>
      <c r="AF60" s="30" t="s">
        <v>237</v>
      </c>
      <c r="AG60" s="31">
        <v>43</v>
      </c>
      <c r="AH60" s="41" t="s">
        <v>239</v>
      </c>
      <c r="AI60" s="31">
        <v>4301</v>
      </c>
      <c r="AJ60" s="32" t="s">
        <v>10</v>
      </c>
      <c r="AK60" s="31">
        <v>4301032</v>
      </c>
      <c r="AL60" s="32" t="s">
        <v>261</v>
      </c>
      <c r="AM60" s="33">
        <v>430103201</v>
      </c>
      <c r="AN60" s="32" t="s">
        <v>262</v>
      </c>
      <c r="AO60" s="10">
        <v>1</v>
      </c>
      <c r="AP60" s="2">
        <v>0</v>
      </c>
      <c r="AQ60" s="2" t="s">
        <v>295</v>
      </c>
      <c r="AR60" s="12">
        <f t="shared" si="24"/>
        <v>0</v>
      </c>
      <c r="AS60" s="61"/>
      <c r="AT60" s="61"/>
      <c r="AU60" s="61"/>
      <c r="AV60" s="8" t="s">
        <v>328</v>
      </c>
    </row>
    <row r="61" spans="1:213" ht="84" customHeight="1" x14ac:dyDescent="0.25">
      <c r="B61" s="82"/>
      <c r="C61" s="64"/>
      <c r="D61" s="64"/>
      <c r="E61" s="64"/>
      <c r="F61" s="64"/>
      <c r="G61" s="64"/>
      <c r="H61" s="64"/>
      <c r="I61" s="84"/>
      <c r="J61" s="84"/>
      <c r="K61" s="16" t="s">
        <v>180</v>
      </c>
      <c r="L61" s="18" t="s">
        <v>208</v>
      </c>
      <c r="M61" s="10">
        <v>0</v>
      </c>
      <c r="N61" s="10">
        <v>1</v>
      </c>
      <c r="O61" s="10" t="s">
        <v>52</v>
      </c>
      <c r="P61" s="10" t="s">
        <v>49</v>
      </c>
      <c r="Q61" s="10">
        <v>1</v>
      </c>
      <c r="R61" s="10">
        <v>1</v>
      </c>
      <c r="S61" s="10">
        <v>1</v>
      </c>
      <c r="T61" s="10">
        <v>1</v>
      </c>
      <c r="U61" s="10">
        <v>1</v>
      </c>
      <c r="V61" s="10">
        <v>1</v>
      </c>
      <c r="W61" s="10">
        <v>1</v>
      </c>
      <c r="X61" s="10">
        <v>1</v>
      </c>
      <c r="Y61" s="10">
        <v>1</v>
      </c>
      <c r="Z61" s="13">
        <v>1</v>
      </c>
      <c r="AA61" s="13">
        <v>1</v>
      </c>
      <c r="AB61" s="10" t="s">
        <v>126</v>
      </c>
      <c r="AC61" s="10" t="s">
        <v>125</v>
      </c>
      <c r="AD61" s="11" t="s">
        <v>5</v>
      </c>
      <c r="AE61" s="44">
        <v>2</v>
      </c>
      <c r="AF61" s="30" t="s">
        <v>263</v>
      </c>
      <c r="AG61" s="44">
        <v>35</v>
      </c>
      <c r="AH61" s="45" t="s">
        <v>264</v>
      </c>
      <c r="AI61" s="34">
        <v>3502</v>
      </c>
      <c r="AJ61" s="46" t="s">
        <v>265</v>
      </c>
      <c r="AK61" s="34">
        <v>3502007</v>
      </c>
      <c r="AL61" s="46" t="s">
        <v>266</v>
      </c>
      <c r="AM61" s="47">
        <v>350200700</v>
      </c>
      <c r="AN61" s="46" t="s">
        <v>267</v>
      </c>
      <c r="AO61" s="10">
        <v>1</v>
      </c>
      <c r="AP61" s="2">
        <v>0</v>
      </c>
      <c r="AQ61" s="2" t="s">
        <v>295</v>
      </c>
      <c r="AR61" s="12">
        <f t="shared" si="24"/>
        <v>0</v>
      </c>
      <c r="AS61" s="43">
        <v>0</v>
      </c>
      <c r="AT61" s="43">
        <v>0</v>
      </c>
      <c r="AU61" s="160" t="e">
        <f t="shared" si="6"/>
        <v>#DIV/0!</v>
      </c>
      <c r="AV61" s="18" t="s">
        <v>342</v>
      </c>
    </row>
    <row r="62" spans="1:213" ht="95.25" customHeight="1" x14ac:dyDescent="0.25">
      <c r="B62" s="64"/>
      <c r="C62" s="64"/>
      <c r="D62" s="64"/>
      <c r="E62" s="64"/>
      <c r="F62" s="64"/>
      <c r="G62" s="64"/>
      <c r="H62" s="64"/>
      <c r="I62" s="84"/>
      <c r="J62" s="84"/>
      <c r="K62" s="16" t="s">
        <v>181</v>
      </c>
      <c r="L62" s="18" t="s">
        <v>182</v>
      </c>
      <c r="M62" s="10">
        <v>0</v>
      </c>
      <c r="N62" s="10">
        <v>10</v>
      </c>
      <c r="O62" s="10" t="s">
        <v>50</v>
      </c>
      <c r="P62" s="10" t="s">
        <v>49</v>
      </c>
      <c r="Q62" s="10">
        <v>1</v>
      </c>
      <c r="R62" s="10">
        <v>2</v>
      </c>
      <c r="S62" s="10">
        <v>3</v>
      </c>
      <c r="T62" s="10">
        <v>4</v>
      </c>
      <c r="U62" s="10">
        <v>5</v>
      </c>
      <c r="V62" s="10">
        <v>6</v>
      </c>
      <c r="W62" s="10">
        <v>7</v>
      </c>
      <c r="X62" s="10">
        <v>8</v>
      </c>
      <c r="Y62" s="10">
        <v>9</v>
      </c>
      <c r="Z62" s="8">
        <v>10</v>
      </c>
      <c r="AA62" s="8">
        <v>10</v>
      </c>
      <c r="AB62" s="10" t="s">
        <v>6</v>
      </c>
      <c r="AC62" s="10" t="s">
        <v>108</v>
      </c>
      <c r="AD62" s="11" t="s">
        <v>5</v>
      </c>
      <c r="AE62" s="34">
        <v>1</v>
      </c>
      <c r="AF62" s="30" t="s">
        <v>237</v>
      </c>
      <c r="AG62" s="31" t="s">
        <v>238</v>
      </c>
      <c r="AH62" s="32" t="s">
        <v>239</v>
      </c>
      <c r="AI62" s="31" t="s">
        <v>245</v>
      </c>
      <c r="AJ62" s="32" t="s">
        <v>11</v>
      </c>
      <c r="AK62" s="31" t="s">
        <v>258</v>
      </c>
      <c r="AL62" s="32" t="s">
        <v>259</v>
      </c>
      <c r="AM62" s="33">
        <v>430207500</v>
      </c>
      <c r="AN62" s="32" t="s">
        <v>260</v>
      </c>
      <c r="AO62" s="10">
        <v>1</v>
      </c>
      <c r="AP62" s="2">
        <v>1</v>
      </c>
      <c r="AQ62" s="2" t="s">
        <v>298</v>
      </c>
      <c r="AR62" s="12">
        <f t="shared" si="24"/>
        <v>100</v>
      </c>
      <c r="AS62" s="145">
        <v>1014700000</v>
      </c>
      <c r="AT62" s="145">
        <v>837809286</v>
      </c>
      <c r="AU62" s="149">
        <f t="shared" si="6"/>
        <v>82.567190893860257</v>
      </c>
      <c r="AV62" s="8" t="s">
        <v>335</v>
      </c>
    </row>
    <row r="63" spans="1:213" ht="67.5" customHeight="1" x14ac:dyDescent="0.25">
      <c r="B63" s="82" t="s">
        <v>82</v>
      </c>
      <c r="C63" s="64" t="s">
        <v>48</v>
      </c>
      <c r="D63" s="64" t="s">
        <v>83</v>
      </c>
      <c r="E63" s="64" t="s">
        <v>107</v>
      </c>
      <c r="F63" s="64" t="s">
        <v>107</v>
      </c>
      <c r="G63" s="88" t="s">
        <v>210</v>
      </c>
      <c r="H63" s="64" t="s">
        <v>211</v>
      </c>
      <c r="I63" s="79">
        <f>(10/46)</f>
        <v>0.21739130434782608</v>
      </c>
      <c r="J63" s="79">
        <f>(0/46)</f>
        <v>0</v>
      </c>
      <c r="K63" s="16" t="s">
        <v>332</v>
      </c>
      <c r="L63" s="18" t="s">
        <v>183</v>
      </c>
      <c r="M63" s="10">
        <v>0</v>
      </c>
      <c r="N63" s="10">
        <v>1</v>
      </c>
      <c r="O63" s="10" t="s">
        <v>175</v>
      </c>
      <c r="P63" s="10" t="s">
        <v>49</v>
      </c>
      <c r="Q63" s="10">
        <v>1</v>
      </c>
      <c r="R63" s="10">
        <v>1</v>
      </c>
      <c r="S63" s="10">
        <v>1</v>
      </c>
      <c r="T63" s="10">
        <v>1</v>
      </c>
      <c r="U63" s="10">
        <v>1</v>
      </c>
      <c r="V63" s="10">
        <v>1</v>
      </c>
      <c r="W63" s="10">
        <v>1</v>
      </c>
      <c r="X63" s="10">
        <v>1</v>
      </c>
      <c r="Y63" s="10">
        <v>1</v>
      </c>
      <c r="Z63" s="10">
        <v>1</v>
      </c>
      <c r="AA63" s="10">
        <v>1</v>
      </c>
      <c r="AB63" s="10" t="s">
        <v>111</v>
      </c>
      <c r="AC63" s="10" t="s">
        <v>129</v>
      </c>
      <c r="AD63" s="11" t="s">
        <v>5</v>
      </c>
      <c r="AE63" s="34">
        <v>1</v>
      </c>
      <c r="AF63" s="30" t="s">
        <v>237</v>
      </c>
      <c r="AG63" s="31" t="s">
        <v>238</v>
      </c>
      <c r="AH63" s="32" t="s">
        <v>239</v>
      </c>
      <c r="AI63" s="31" t="s">
        <v>245</v>
      </c>
      <c r="AJ63" s="32" t="s">
        <v>11</v>
      </c>
      <c r="AK63" s="31" t="s">
        <v>258</v>
      </c>
      <c r="AL63" s="32" t="s">
        <v>259</v>
      </c>
      <c r="AM63" s="33">
        <v>430207500</v>
      </c>
      <c r="AN63" s="32" t="s">
        <v>260</v>
      </c>
      <c r="AO63" s="10">
        <v>1</v>
      </c>
      <c r="AP63" s="2">
        <v>0</v>
      </c>
      <c r="AQ63" s="2" t="s">
        <v>295</v>
      </c>
      <c r="AR63" s="12">
        <f t="shared" si="24"/>
        <v>0</v>
      </c>
      <c r="AS63" s="152"/>
      <c r="AT63" s="152"/>
      <c r="AU63" s="157"/>
      <c r="AV63" s="8" t="s">
        <v>328</v>
      </c>
    </row>
    <row r="64" spans="1:213" ht="293.25" customHeight="1" x14ac:dyDescent="0.25">
      <c r="B64" s="82"/>
      <c r="C64" s="64"/>
      <c r="D64" s="64"/>
      <c r="E64" s="64"/>
      <c r="F64" s="64"/>
      <c r="G64" s="88"/>
      <c r="H64" s="64"/>
      <c r="I64" s="80"/>
      <c r="J64" s="81"/>
      <c r="K64" s="64" t="s">
        <v>209</v>
      </c>
      <c r="L64" s="64" t="s">
        <v>184</v>
      </c>
      <c r="M64" s="64">
        <v>12</v>
      </c>
      <c r="N64" s="64">
        <v>12</v>
      </c>
      <c r="O64" s="64" t="s">
        <v>52</v>
      </c>
      <c r="P64" s="64" t="s">
        <v>49</v>
      </c>
      <c r="Q64" s="64">
        <v>12</v>
      </c>
      <c r="R64" s="64">
        <v>12</v>
      </c>
      <c r="S64" s="64">
        <v>12</v>
      </c>
      <c r="T64" s="64">
        <v>12</v>
      </c>
      <c r="U64" s="64">
        <v>12</v>
      </c>
      <c r="V64" s="64">
        <v>12</v>
      </c>
      <c r="W64" s="64">
        <v>12</v>
      </c>
      <c r="X64" s="64">
        <v>12</v>
      </c>
      <c r="Y64" s="64">
        <v>12</v>
      </c>
      <c r="Z64" s="64">
        <v>12</v>
      </c>
      <c r="AA64" s="64">
        <v>12</v>
      </c>
      <c r="AB64" s="64" t="s">
        <v>127</v>
      </c>
      <c r="AC64" s="64" t="s">
        <v>128</v>
      </c>
      <c r="AD64" s="64" t="s">
        <v>5</v>
      </c>
      <c r="AE64" s="34">
        <v>1</v>
      </c>
      <c r="AF64" s="51" t="s">
        <v>237</v>
      </c>
      <c r="AG64" s="44" t="s">
        <v>238</v>
      </c>
      <c r="AH64" s="46" t="s">
        <v>239</v>
      </c>
      <c r="AI64" s="44" t="s">
        <v>240</v>
      </c>
      <c r="AJ64" s="46" t="s">
        <v>10</v>
      </c>
      <c r="AK64" s="44">
        <v>4301004</v>
      </c>
      <c r="AL64" s="46" t="s">
        <v>268</v>
      </c>
      <c r="AM64" s="52" t="s">
        <v>269</v>
      </c>
      <c r="AN64" s="158" t="s">
        <v>270</v>
      </c>
      <c r="AO64" s="64">
        <v>12</v>
      </c>
      <c r="AP64" s="65">
        <v>5</v>
      </c>
      <c r="AQ64" s="59" t="s">
        <v>296</v>
      </c>
      <c r="AR64" s="148">
        <f t="shared" si="24"/>
        <v>41.666666666666671</v>
      </c>
      <c r="AS64" s="145">
        <v>1771579386</v>
      </c>
      <c r="AT64" s="145">
        <v>1324208952</v>
      </c>
      <c r="AU64" s="149">
        <f t="shared" si="6"/>
        <v>74.747367375384442</v>
      </c>
      <c r="AV64" s="156" t="s">
        <v>336</v>
      </c>
    </row>
    <row r="65" spans="2:48" ht="39" customHeight="1" x14ac:dyDescent="0.25">
      <c r="B65" s="82"/>
      <c r="C65" s="64"/>
      <c r="D65" s="64"/>
      <c r="E65" s="64"/>
      <c r="F65" s="64"/>
      <c r="G65" s="4"/>
      <c r="H65" s="4"/>
      <c r="I65" s="42"/>
      <c r="J65" s="42"/>
      <c r="K65" s="64"/>
      <c r="L65" s="64"/>
      <c r="M65" s="64"/>
      <c r="N65" s="64"/>
      <c r="O65" s="64"/>
      <c r="P65" s="64"/>
      <c r="Q65" s="64"/>
      <c r="R65" s="64"/>
      <c r="S65" s="64"/>
      <c r="T65" s="64"/>
      <c r="U65" s="64"/>
      <c r="V65" s="64"/>
      <c r="W65" s="64"/>
      <c r="X65" s="64"/>
      <c r="Y65" s="64"/>
      <c r="Z65" s="64"/>
      <c r="AA65" s="64"/>
      <c r="AB65" s="64"/>
      <c r="AC65" s="64"/>
      <c r="AD65" s="64"/>
      <c r="AE65" s="34">
        <v>1</v>
      </c>
      <c r="AF65" s="30" t="s">
        <v>237</v>
      </c>
      <c r="AG65" s="44">
        <v>43</v>
      </c>
      <c r="AH65" s="51" t="s">
        <v>239</v>
      </c>
      <c r="AI65" s="44">
        <v>4301</v>
      </c>
      <c r="AJ65" s="51" t="s">
        <v>10</v>
      </c>
      <c r="AK65" s="44">
        <v>4301013</v>
      </c>
      <c r="AL65" s="51" t="s">
        <v>271</v>
      </c>
      <c r="AM65" s="52">
        <v>430101300</v>
      </c>
      <c r="AN65" s="159"/>
      <c r="AO65" s="65"/>
      <c r="AP65" s="65"/>
      <c r="AQ65" s="60"/>
      <c r="AR65" s="65"/>
      <c r="AS65" s="152"/>
      <c r="AT65" s="152"/>
      <c r="AU65" s="157"/>
      <c r="AV65" s="116"/>
    </row>
    <row r="66" spans="2:48" ht="54.75" customHeight="1" x14ac:dyDescent="0.25">
      <c r="B66" s="82"/>
      <c r="C66" s="64"/>
      <c r="D66" s="64"/>
      <c r="E66" s="64"/>
      <c r="F66" s="64"/>
      <c r="K66" s="64"/>
      <c r="L66" s="64"/>
      <c r="M66" s="64"/>
      <c r="N66" s="64"/>
      <c r="O66" s="64"/>
      <c r="P66" s="64"/>
      <c r="Q66" s="64"/>
      <c r="R66" s="64"/>
      <c r="S66" s="64"/>
      <c r="T66" s="64"/>
      <c r="U66" s="64"/>
      <c r="V66" s="64"/>
      <c r="W66" s="64"/>
      <c r="X66" s="64"/>
      <c r="Y66" s="64"/>
      <c r="Z66" s="64"/>
      <c r="AA66" s="64"/>
      <c r="AB66" s="64"/>
      <c r="AC66" s="64"/>
      <c r="AD66" s="64"/>
      <c r="AE66" s="34">
        <v>1</v>
      </c>
      <c r="AF66" s="30" t="s">
        <v>237</v>
      </c>
      <c r="AG66" s="34" t="s">
        <v>238</v>
      </c>
      <c r="AH66" s="30" t="s">
        <v>239</v>
      </c>
      <c r="AI66" s="34" t="s">
        <v>245</v>
      </c>
      <c r="AJ66" s="46" t="s">
        <v>11</v>
      </c>
      <c r="AK66" s="34" t="s">
        <v>272</v>
      </c>
      <c r="AL66" s="30" t="s">
        <v>273</v>
      </c>
      <c r="AM66" s="47" t="s">
        <v>274</v>
      </c>
      <c r="AN66" s="30" t="s">
        <v>273</v>
      </c>
      <c r="AO66" s="65"/>
      <c r="AP66" s="65"/>
      <c r="AQ66" s="60"/>
      <c r="AR66" s="65"/>
      <c r="AS66" s="54">
        <v>44567532161</v>
      </c>
      <c r="AT66" s="54">
        <v>40049285176</v>
      </c>
      <c r="AU66" s="58">
        <f>(AT66/AS66)*100</f>
        <v>89.862021148763958</v>
      </c>
      <c r="AV66" s="53" t="s">
        <v>337</v>
      </c>
    </row>
    <row r="67" spans="2:48" ht="72.75" customHeight="1" x14ac:dyDescent="0.25">
      <c r="B67" s="82"/>
      <c r="C67" s="64"/>
      <c r="D67" s="64"/>
      <c r="E67" s="64"/>
      <c r="F67" s="64"/>
      <c r="K67" s="64"/>
      <c r="L67" s="64"/>
      <c r="M67" s="64"/>
      <c r="N67" s="64"/>
      <c r="O67" s="64"/>
      <c r="P67" s="64"/>
      <c r="Q67" s="64"/>
      <c r="R67" s="64"/>
      <c r="S67" s="64"/>
      <c r="T67" s="64"/>
      <c r="U67" s="64"/>
      <c r="V67" s="64"/>
      <c r="W67" s="64"/>
      <c r="X67" s="64"/>
      <c r="Y67" s="64"/>
      <c r="Z67" s="64"/>
      <c r="AA67" s="64"/>
      <c r="AB67" s="64"/>
      <c r="AC67" s="64"/>
      <c r="AD67" s="64"/>
      <c r="AE67" s="34">
        <v>1</v>
      </c>
      <c r="AF67" s="30" t="s">
        <v>237</v>
      </c>
      <c r="AG67" s="34" t="s">
        <v>238</v>
      </c>
      <c r="AH67" s="30" t="s">
        <v>239</v>
      </c>
      <c r="AI67" s="34" t="s">
        <v>245</v>
      </c>
      <c r="AJ67" s="46" t="s">
        <v>11</v>
      </c>
      <c r="AK67" s="34" t="s">
        <v>275</v>
      </c>
      <c r="AL67" s="30" t="s">
        <v>276</v>
      </c>
      <c r="AM67" s="47" t="s">
        <v>277</v>
      </c>
      <c r="AN67" s="30" t="s">
        <v>278</v>
      </c>
      <c r="AO67" s="65"/>
      <c r="AP67" s="65"/>
      <c r="AQ67" s="61"/>
      <c r="AR67" s="65"/>
      <c r="AS67" s="54">
        <v>25683724040</v>
      </c>
      <c r="AT67" s="54">
        <v>21492835759</v>
      </c>
      <c r="AU67" s="58">
        <f>(AT67/AS67)*100</f>
        <v>83.682707871829322</v>
      </c>
      <c r="AV67" s="53" t="s">
        <v>338</v>
      </c>
    </row>
    <row r="68" spans="2:48" ht="104.25" customHeight="1" x14ac:dyDescent="0.25">
      <c r="C68" s="21" t="s">
        <v>10</v>
      </c>
    </row>
    <row r="69" spans="2:48" ht="29.25" customHeight="1" x14ac:dyDescent="0.25"/>
    <row r="70" spans="2:48" ht="81" customHeight="1" x14ac:dyDescent="0.25">
      <c r="C70" s="21" t="s">
        <v>11</v>
      </c>
    </row>
    <row r="71" spans="2:48" ht="15" customHeight="1" x14ac:dyDescent="0.25"/>
    <row r="72" spans="2:48" ht="15" customHeight="1" x14ac:dyDescent="0.25"/>
    <row r="73" spans="2:48" ht="132.75" customHeight="1" x14ac:dyDescent="0.25">
      <c r="C73" s="21" t="s">
        <v>12</v>
      </c>
    </row>
  </sheetData>
  <autoFilter ref="AQ1:AQ73" xr:uid="{00000000-0009-0000-0000-000000000000}"/>
  <mergeCells count="356">
    <mergeCell ref="AV64:AV65"/>
    <mergeCell ref="AU64:AU65"/>
    <mergeCell ref="AT64:AT65"/>
    <mergeCell ref="AS64:AS65"/>
    <mergeCell ref="AN64:AN65"/>
    <mergeCell ref="AS62:AS63"/>
    <mergeCell ref="AT62:AT63"/>
    <mergeCell ref="AU62:AU63"/>
    <mergeCell ref="L64:L67"/>
    <mergeCell ref="W64:W67"/>
    <mergeCell ref="V64:V67"/>
    <mergeCell ref="K64:K67"/>
    <mergeCell ref="F63:F67"/>
    <mergeCell ref="E63:E67"/>
    <mergeCell ref="D63:D67"/>
    <mergeCell ref="C63:C67"/>
    <mergeCell ref="B63:B67"/>
    <mergeCell ref="AS8:AS31"/>
    <mergeCell ref="AS32:AS37"/>
    <mergeCell ref="U64:U67"/>
    <mergeCell ref="T64:T67"/>
    <mergeCell ref="S64:S67"/>
    <mergeCell ref="R64:R67"/>
    <mergeCell ref="Q64:Q67"/>
    <mergeCell ref="P64:P67"/>
    <mergeCell ref="O64:O67"/>
    <mergeCell ref="N64:N67"/>
    <mergeCell ref="M64:M67"/>
    <mergeCell ref="AD64:AD67"/>
    <mergeCell ref="AC64:AC67"/>
    <mergeCell ref="AB64:AB67"/>
    <mergeCell ref="AA64:AA67"/>
    <mergeCell ref="Z64:Z67"/>
    <mergeCell ref="Y64:Y67"/>
    <mergeCell ref="X64:X67"/>
    <mergeCell ref="AR19:AR20"/>
    <mergeCell ref="AP30:AP31"/>
    <mergeCell ref="AR30:AR31"/>
    <mergeCell ref="AS3:AS7"/>
    <mergeCell ref="AT3:AT7"/>
    <mergeCell ref="AU3:AU7"/>
    <mergeCell ref="AV10:AV11"/>
    <mergeCell ref="AV30:AV31"/>
    <mergeCell ref="AS38:AS51"/>
    <mergeCell ref="AT38:AT51"/>
    <mergeCell ref="AU38:AU51"/>
    <mergeCell ref="AV38:AV40"/>
    <mergeCell ref="AU8:AU31"/>
    <mergeCell ref="AU32:AU37"/>
    <mergeCell ref="AQ32:AQ33"/>
    <mergeCell ref="AQ38:AQ40"/>
    <mergeCell ref="AV55:AV58"/>
    <mergeCell ref="AV19:AV20"/>
    <mergeCell ref="AV32:AV33"/>
    <mergeCell ref="AT8:AT31"/>
    <mergeCell ref="AT32:AT37"/>
    <mergeCell ref="AO64:AO67"/>
    <mergeCell ref="AP64:AP67"/>
    <mergeCell ref="AR64:AR67"/>
    <mergeCell ref="AP32:AP33"/>
    <mergeCell ref="AR32:AR33"/>
    <mergeCell ref="AP55:AP58"/>
    <mergeCell ref="AR55:AR58"/>
    <mergeCell ref="AS52:AS58"/>
    <mergeCell ref="AT52:AT58"/>
    <mergeCell ref="AU52:AU58"/>
    <mergeCell ref="AS59:AS60"/>
    <mergeCell ref="AT59:AT60"/>
    <mergeCell ref="AU59:AU60"/>
    <mergeCell ref="AP10:AP11"/>
    <mergeCell ref="AR10:AR11"/>
    <mergeCell ref="AP19:AP20"/>
    <mergeCell ref="AR38:AR40"/>
    <mergeCell ref="AP38:AP40"/>
    <mergeCell ref="AQ30:AQ31"/>
    <mergeCell ref="AN55:AN58"/>
    <mergeCell ref="AE38:AE40"/>
    <mergeCell ref="AF38:AF40"/>
    <mergeCell ref="AG38:AG40"/>
    <mergeCell ref="AH38:AH40"/>
    <mergeCell ref="AI38:AI40"/>
    <mergeCell ref="AJ38:AJ40"/>
    <mergeCell ref="AN38:AN40"/>
    <mergeCell ref="AK38:AK40"/>
    <mergeCell ref="AL38:AL40"/>
    <mergeCell ref="AM38:AM40"/>
    <mergeCell ref="AE55:AE58"/>
    <mergeCell ref="AF55:AF58"/>
    <mergeCell ref="AG55:AG58"/>
    <mergeCell ref="AH55:AH58"/>
    <mergeCell ref="AI55:AI58"/>
    <mergeCell ref="AJ55:AJ58"/>
    <mergeCell ref="AK55:AK58"/>
    <mergeCell ref="AL55:AL58"/>
    <mergeCell ref="AM55:AM58"/>
    <mergeCell ref="AG30:AG31"/>
    <mergeCell ref="AH30:AH31"/>
    <mergeCell ref="AI30:AI31"/>
    <mergeCell ref="AJ30:AJ31"/>
    <mergeCell ref="AK30:AK31"/>
    <mergeCell ref="AL30:AL31"/>
    <mergeCell ref="AM30:AM31"/>
    <mergeCell ref="AN32:AN33"/>
    <mergeCell ref="AN30:AN31"/>
    <mergeCell ref="AG32:AG33"/>
    <mergeCell ref="AH32:AH33"/>
    <mergeCell ref="AI32:AI33"/>
    <mergeCell ref="AJ32:AJ33"/>
    <mergeCell ref="AK32:AK33"/>
    <mergeCell ref="AL32:AL33"/>
    <mergeCell ref="AM32:AM33"/>
    <mergeCell ref="AL19:AL20"/>
    <mergeCell ref="AM19:AM20"/>
    <mergeCell ref="AN19:AN20"/>
    <mergeCell ref="AE10:AE11"/>
    <mergeCell ref="AF10:AF11"/>
    <mergeCell ref="AG10:AG11"/>
    <mergeCell ref="AH10:AH11"/>
    <mergeCell ref="AI10:AI11"/>
    <mergeCell ref="AJ10:AJ11"/>
    <mergeCell ref="AK10:AK11"/>
    <mergeCell ref="AL10:AL11"/>
    <mergeCell ref="AM10:AM11"/>
    <mergeCell ref="Z10:Z11"/>
    <mergeCell ref="AA10:AA11"/>
    <mergeCell ref="AB10:AB11"/>
    <mergeCell ref="Z30:Z31"/>
    <mergeCell ref="AA30:AA31"/>
    <mergeCell ref="AB30:AB31"/>
    <mergeCell ref="Y38:Y40"/>
    <mergeCell ref="Z38:Z40"/>
    <mergeCell ref="AA38:AA40"/>
    <mergeCell ref="AB38:AB40"/>
    <mergeCell ref="Y32:Y33"/>
    <mergeCell ref="Z32:Z33"/>
    <mergeCell ref="AA32:AA33"/>
    <mergeCell ref="Y30:Y31"/>
    <mergeCell ref="X32:X33"/>
    <mergeCell ref="X38:X40"/>
    <mergeCell ref="R30:R31"/>
    <mergeCell ref="S30:S31"/>
    <mergeCell ref="AB32:AB33"/>
    <mergeCell ref="AC32:AC33"/>
    <mergeCell ref="AD32:AD33"/>
    <mergeCell ref="AC30:AC31"/>
    <mergeCell ref="AD30:AD31"/>
    <mergeCell ref="T32:T33"/>
    <mergeCell ref="U32:U33"/>
    <mergeCell ref="V32:V33"/>
    <mergeCell ref="W32:W33"/>
    <mergeCell ref="AC38:AC40"/>
    <mergeCell ref="AD38:AD40"/>
    <mergeCell ref="K38:K40"/>
    <mergeCell ref="L38:L40"/>
    <mergeCell ref="AC10:AC11"/>
    <mergeCell ref="AD10:AD11"/>
    <mergeCell ref="B52:B58"/>
    <mergeCell ref="C52:C58"/>
    <mergeCell ref="H52:H58"/>
    <mergeCell ref="I52:I58"/>
    <mergeCell ref="J52:J58"/>
    <mergeCell ref="K55:K58"/>
    <mergeCell ref="L55:L58"/>
    <mergeCell ref="M55:M58"/>
    <mergeCell ref="N55:N58"/>
    <mergeCell ref="X55:X58"/>
    <mergeCell ref="Y55:Y58"/>
    <mergeCell ref="Z55:Z58"/>
    <mergeCell ref="AA55:AA58"/>
    <mergeCell ref="AB55:AB58"/>
    <mergeCell ref="AC55:AC58"/>
    <mergeCell ref="AD55:AD58"/>
    <mergeCell ref="O55:O58"/>
    <mergeCell ref="L30:L31"/>
    <mergeCell ref="M30:M31"/>
    <mergeCell ref="G52:G58"/>
    <mergeCell ref="N30:N31"/>
    <mergeCell ref="O30:O31"/>
    <mergeCell ref="T38:T40"/>
    <mergeCell ref="U38:U40"/>
    <mergeCell ref="V38:V40"/>
    <mergeCell ref="W38:W40"/>
    <mergeCell ref="P55:P58"/>
    <mergeCell ref="Q55:Q58"/>
    <mergeCell ref="M38:M40"/>
    <mergeCell ref="N38:N40"/>
    <mergeCell ref="O38:O40"/>
    <mergeCell ref="P38:P40"/>
    <mergeCell ref="Q38:Q40"/>
    <mergeCell ref="R38:R40"/>
    <mergeCell ref="S38:S40"/>
    <mergeCell ref="T30:T31"/>
    <mergeCell ref="R55:R58"/>
    <mergeCell ref="S55:S58"/>
    <mergeCell ref="T55:T58"/>
    <mergeCell ref="U55:U58"/>
    <mergeCell ref="V55:V58"/>
    <mergeCell ref="W55:W58"/>
    <mergeCell ref="K32:K33"/>
    <mergeCell ref="L32:L33"/>
    <mergeCell ref="M32:M33"/>
    <mergeCell ref="N32:N33"/>
    <mergeCell ref="O32:O33"/>
    <mergeCell ref="P32:P33"/>
    <mergeCell ref="Q32:Q33"/>
    <mergeCell ref="R32:R33"/>
    <mergeCell ref="S32:S33"/>
    <mergeCell ref="K19:K20"/>
    <mergeCell ref="L19:L20"/>
    <mergeCell ref="M19:M20"/>
    <mergeCell ref="N19:N20"/>
    <mergeCell ref="O19:O20"/>
    <mergeCell ref="P19:P20"/>
    <mergeCell ref="Q19:Q20"/>
    <mergeCell ref="R19:R20"/>
    <mergeCell ref="S19:S20"/>
    <mergeCell ref="T19:T20"/>
    <mergeCell ref="U19:U20"/>
    <mergeCell ref="V19:V20"/>
    <mergeCell ref="W19:W20"/>
    <mergeCell ref="X19:X20"/>
    <mergeCell ref="Y19:Y20"/>
    <mergeCell ref="Z19:Z20"/>
    <mergeCell ref="AA19:AA20"/>
    <mergeCell ref="AB19:AB20"/>
    <mergeCell ref="B3:B37"/>
    <mergeCell ref="C3:C37"/>
    <mergeCell ref="D15:D18"/>
    <mergeCell ref="E15:E18"/>
    <mergeCell ref="F15:F18"/>
    <mergeCell ref="G15:G18"/>
    <mergeCell ref="H15:H18"/>
    <mergeCell ref="I15:I18"/>
    <mergeCell ref="J15:J18"/>
    <mergeCell ref="E4:E7"/>
    <mergeCell ref="E8:E14"/>
    <mergeCell ref="E19:E23"/>
    <mergeCell ref="E24:E29"/>
    <mergeCell ref="E30:E31"/>
    <mergeCell ref="E32:E37"/>
    <mergeCell ref="F4:F7"/>
    <mergeCell ref="F19:F23"/>
    <mergeCell ref="F24:F29"/>
    <mergeCell ref="D30:D31"/>
    <mergeCell ref="G24:G29"/>
    <mergeCell ref="J19:J23"/>
    <mergeCell ref="I30:I31"/>
    <mergeCell ref="I19:I23"/>
    <mergeCell ref="H19:H23"/>
    <mergeCell ref="J8:J14"/>
    <mergeCell ref="H8:H14"/>
    <mergeCell ref="AC19:AC20"/>
    <mergeCell ref="AD19:AD20"/>
    <mergeCell ref="P30:P31"/>
    <mergeCell ref="Q30:Q31"/>
    <mergeCell ref="M10:M11"/>
    <mergeCell ref="N10:N11"/>
    <mergeCell ref="O10:O11"/>
    <mergeCell ref="P10:P11"/>
    <mergeCell ref="Q10:Q11"/>
    <mergeCell ref="R10:R11"/>
    <mergeCell ref="S10:S11"/>
    <mergeCell ref="T10:T11"/>
    <mergeCell ref="U10:U11"/>
    <mergeCell ref="V10:V11"/>
    <mergeCell ref="W10:W11"/>
    <mergeCell ref="X10:X11"/>
    <mergeCell ref="Y10:Y11"/>
    <mergeCell ref="U30:U31"/>
    <mergeCell ref="V30:V31"/>
    <mergeCell ref="W30:W31"/>
    <mergeCell ref="X30:X31"/>
    <mergeCell ref="K30:K31"/>
    <mergeCell ref="H32:H37"/>
    <mergeCell ref="K10:K11"/>
    <mergeCell ref="L10:L11"/>
    <mergeCell ref="I38:I51"/>
    <mergeCell ref="J38:J51"/>
    <mergeCell ref="D4:D7"/>
    <mergeCell ref="D32:D37"/>
    <mergeCell ref="D8:D14"/>
    <mergeCell ref="G32:G37"/>
    <mergeCell ref="I32:I37"/>
    <mergeCell ref="J32:J37"/>
    <mergeCell ref="G4:G7"/>
    <mergeCell ref="G8:G14"/>
    <mergeCell ref="F8:F14"/>
    <mergeCell ref="F32:F37"/>
    <mergeCell ref="H24:H29"/>
    <mergeCell ref="H30:H31"/>
    <mergeCell ref="H4:H7"/>
    <mergeCell ref="J30:J31"/>
    <mergeCell ref="I4:I7"/>
    <mergeCell ref="J4:J7"/>
    <mergeCell ref="I24:I29"/>
    <mergeCell ref="J24:J29"/>
    <mergeCell ref="I8:I14"/>
    <mergeCell ref="D54:D58"/>
    <mergeCell ref="G63:G64"/>
    <mergeCell ref="D46:D51"/>
    <mergeCell ref="F46:F51"/>
    <mergeCell ref="E38:E45"/>
    <mergeCell ref="E46:E51"/>
    <mergeCell ref="E52:E53"/>
    <mergeCell ref="E54:E58"/>
    <mergeCell ref="D59:D62"/>
    <mergeCell ref="E59:E62"/>
    <mergeCell ref="F59:F62"/>
    <mergeCell ref="B1:AD1"/>
    <mergeCell ref="D19:D23"/>
    <mergeCell ref="I63:I64"/>
    <mergeCell ref="J63:J64"/>
    <mergeCell ref="B59:B62"/>
    <mergeCell ref="F54:F58"/>
    <mergeCell ref="D38:D45"/>
    <mergeCell ref="H59:H62"/>
    <mergeCell ref="I59:I62"/>
    <mergeCell ref="J59:J62"/>
    <mergeCell ref="G38:G51"/>
    <mergeCell ref="G59:G62"/>
    <mergeCell ref="F38:F45"/>
    <mergeCell ref="B38:B51"/>
    <mergeCell ref="C38:C51"/>
    <mergeCell ref="H38:H51"/>
    <mergeCell ref="H63:H64"/>
    <mergeCell ref="D52:D53"/>
    <mergeCell ref="F52:F53"/>
    <mergeCell ref="C59:C62"/>
    <mergeCell ref="G30:G31"/>
    <mergeCell ref="G19:G23"/>
    <mergeCell ref="D24:D29"/>
    <mergeCell ref="F30:F31"/>
    <mergeCell ref="AQ55:AQ58"/>
    <mergeCell ref="AQ64:AQ67"/>
    <mergeCell ref="AQ19:AQ20"/>
    <mergeCell ref="AQ10:AQ11"/>
    <mergeCell ref="AE1:AN1"/>
    <mergeCell ref="AO10:AO11"/>
    <mergeCell ref="AO19:AO20"/>
    <mergeCell ref="AO30:AO31"/>
    <mergeCell ref="AO32:AO33"/>
    <mergeCell ref="AO38:AO40"/>
    <mergeCell ref="AO55:AO58"/>
    <mergeCell ref="AO1:AV1"/>
    <mergeCell ref="AE30:AE31"/>
    <mergeCell ref="AF30:AF31"/>
    <mergeCell ref="AE32:AE33"/>
    <mergeCell ref="AF32:AF33"/>
    <mergeCell ref="AN10:AN11"/>
    <mergeCell ref="AE19:AE20"/>
    <mergeCell ref="AF19:AF20"/>
    <mergeCell ref="AG19:AG20"/>
    <mergeCell ref="AH19:AH20"/>
    <mergeCell ref="AI19:AI20"/>
    <mergeCell ref="AJ19:AJ20"/>
    <mergeCell ref="AK19:AK20"/>
  </mergeCells>
  <phoneticPr fontId="3" type="noConversion"/>
  <conditionalFormatting sqref="AM3">
    <cfRule type="duplicateValues" dxfId="209" priority="266"/>
    <cfRule type="duplicateValues" dxfId="208" priority="265"/>
    <cfRule type="duplicateValues" dxfId="207" priority="264"/>
    <cfRule type="duplicateValues" dxfId="206" priority="263"/>
  </conditionalFormatting>
  <conditionalFormatting sqref="AM4">
    <cfRule type="duplicateValues" dxfId="205" priority="43"/>
    <cfRule type="duplicateValues" dxfId="204" priority="41"/>
    <cfRule type="duplicateValues" dxfId="203" priority="42"/>
    <cfRule type="duplicateValues" dxfId="202" priority="44"/>
  </conditionalFormatting>
  <conditionalFormatting sqref="AM5">
    <cfRule type="duplicateValues" dxfId="201" priority="37"/>
    <cfRule type="duplicateValues" dxfId="200" priority="38"/>
    <cfRule type="duplicateValues" dxfId="199" priority="39"/>
    <cfRule type="duplicateValues" dxfId="198" priority="40"/>
  </conditionalFormatting>
  <conditionalFormatting sqref="AM6">
    <cfRule type="duplicateValues" dxfId="197" priority="33"/>
    <cfRule type="duplicateValues" dxfId="196" priority="34"/>
    <cfRule type="duplicateValues" dxfId="195" priority="35"/>
    <cfRule type="duplicateValues" dxfId="194" priority="36"/>
  </conditionalFormatting>
  <conditionalFormatting sqref="AM7">
    <cfRule type="duplicateValues" dxfId="193" priority="29"/>
    <cfRule type="duplicateValues" dxfId="192" priority="30"/>
    <cfRule type="duplicateValues" dxfId="191" priority="31"/>
    <cfRule type="duplicateValues" dxfId="190" priority="32"/>
  </conditionalFormatting>
  <conditionalFormatting sqref="AM8">
    <cfRule type="duplicateValues" dxfId="189" priority="262"/>
    <cfRule type="duplicateValues" dxfId="188" priority="260"/>
    <cfRule type="duplicateValues" dxfId="187" priority="259"/>
    <cfRule type="duplicateValues" dxfId="186" priority="261"/>
  </conditionalFormatting>
  <conditionalFormatting sqref="AM9">
    <cfRule type="duplicateValues" dxfId="185" priority="258"/>
    <cfRule type="duplicateValues" dxfId="184" priority="257"/>
    <cfRule type="duplicateValues" dxfId="183" priority="256"/>
    <cfRule type="duplicateValues" dxfId="182" priority="255"/>
  </conditionalFormatting>
  <conditionalFormatting sqref="AM10">
    <cfRule type="duplicateValues" dxfId="181" priority="251"/>
    <cfRule type="duplicateValues" dxfId="180" priority="254"/>
    <cfRule type="duplicateValues" dxfId="179" priority="253"/>
    <cfRule type="duplicateValues" dxfId="178" priority="252"/>
  </conditionalFormatting>
  <conditionalFormatting sqref="AM12">
    <cfRule type="duplicateValues" dxfId="177" priority="250"/>
    <cfRule type="duplicateValues" dxfId="176" priority="249"/>
    <cfRule type="duplicateValues" dxfId="175" priority="248"/>
    <cfRule type="duplicateValues" dxfId="174" priority="247"/>
  </conditionalFormatting>
  <conditionalFormatting sqref="AM13">
    <cfRule type="duplicateValues" dxfId="173" priority="246"/>
    <cfRule type="duplicateValues" dxfId="172" priority="245"/>
    <cfRule type="duplicateValues" dxfId="171" priority="244"/>
    <cfRule type="duplicateValues" dxfId="170" priority="243"/>
  </conditionalFormatting>
  <conditionalFormatting sqref="AM14">
    <cfRule type="duplicateValues" dxfId="169" priority="242"/>
    <cfRule type="duplicateValues" dxfId="168" priority="241"/>
    <cfRule type="duplicateValues" dxfId="167" priority="240"/>
    <cfRule type="duplicateValues" dxfId="166" priority="239"/>
  </conditionalFormatting>
  <conditionalFormatting sqref="AM15">
    <cfRule type="duplicateValues" dxfId="165" priority="238"/>
    <cfRule type="duplicateValues" dxfId="164" priority="237"/>
    <cfRule type="duplicateValues" dxfId="163" priority="236"/>
    <cfRule type="duplicateValues" dxfId="162" priority="235"/>
  </conditionalFormatting>
  <conditionalFormatting sqref="AM16">
    <cfRule type="duplicateValues" dxfId="161" priority="234"/>
    <cfRule type="duplicateValues" dxfId="160" priority="233"/>
    <cfRule type="duplicateValues" dxfId="159" priority="232"/>
    <cfRule type="duplicateValues" dxfId="158" priority="231"/>
  </conditionalFormatting>
  <conditionalFormatting sqref="AM17">
    <cfRule type="duplicateValues" dxfId="157" priority="230"/>
    <cfRule type="duplicateValues" dxfId="156" priority="229"/>
    <cfRule type="duplicateValues" dxfId="155" priority="228"/>
    <cfRule type="duplicateValues" dxfId="154" priority="227"/>
  </conditionalFormatting>
  <conditionalFormatting sqref="AM18">
    <cfRule type="duplicateValues" dxfId="153" priority="226"/>
    <cfRule type="duplicateValues" dxfId="152" priority="225"/>
    <cfRule type="duplicateValues" dxfId="151" priority="224"/>
    <cfRule type="duplicateValues" dxfId="150" priority="223"/>
  </conditionalFormatting>
  <conditionalFormatting sqref="AM19">
    <cfRule type="duplicateValues" dxfId="149" priority="222"/>
    <cfRule type="duplicateValues" dxfId="148" priority="221"/>
    <cfRule type="duplicateValues" dxfId="147" priority="220"/>
    <cfRule type="duplicateValues" dxfId="146" priority="219"/>
  </conditionalFormatting>
  <conditionalFormatting sqref="AM21">
    <cfRule type="duplicateValues" dxfId="145" priority="218"/>
    <cfRule type="duplicateValues" dxfId="144" priority="217"/>
    <cfRule type="duplicateValues" dxfId="143" priority="216"/>
    <cfRule type="duplicateValues" dxfId="142" priority="215"/>
  </conditionalFormatting>
  <conditionalFormatting sqref="AM22">
    <cfRule type="duplicateValues" dxfId="141" priority="214"/>
    <cfRule type="duplicateValues" dxfId="140" priority="213"/>
    <cfRule type="duplicateValues" dxfId="139" priority="212"/>
    <cfRule type="duplicateValues" dxfId="138" priority="211"/>
  </conditionalFormatting>
  <conditionalFormatting sqref="AM23">
    <cfRule type="duplicateValues" dxfId="137" priority="210"/>
    <cfRule type="duplicateValues" dxfId="136" priority="209"/>
    <cfRule type="duplicateValues" dxfId="135" priority="208"/>
    <cfRule type="duplicateValues" dxfId="134" priority="207"/>
  </conditionalFormatting>
  <conditionalFormatting sqref="AM24">
    <cfRule type="duplicateValues" dxfId="133" priority="206"/>
    <cfRule type="duplicateValues" dxfId="132" priority="205"/>
    <cfRule type="duplicateValues" dxfId="131" priority="204"/>
    <cfRule type="duplicateValues" dxfId="130" priority="203"/>
  </conditionalFormatting>
  <conditionalFormatting sqref="AM25">
    <cfRule type="duplicateValues" dxfId="129" priority="202"/>
    <cfRule type="duplicateValues" dxfId="128" priority="201"/>
    <cfRule type="duplicateValues" dxfId="127" priority="200"/>
    <cfRule type="duplicateValues" dxfId="126" priority="199"/>
  </conditionalFormatting>
  <conditionalFormatting sqref="AM26">
    <cfRule type="duplicateValues" dxfId="125" priority="198"/>
    <cfRule type="duplicateValues" dxfId="124" priority="197"/>
    <cfRule type="duplicateValues" dxfId="123" priority="196"/>
    <cfRule type="duplicateValues" dxfId="122" priority="195"/>
  </conditionalFormatting>
  <conditionalFormatting sqref="AM27">
    <cfRule type="duplicateValues" dxfId="121" priority="194"/>
    <cfRule type="duplicateValues" dxfId="120" priority="193"/>
    <cfRule type="duplicateValues" dxfId="119" priority="192"/>
    <cfRule type="duplicateValues" dxfId="118" priority="191"/>
  </conditionalFormatting>
  <conditionalFormatting sqref="AM28">
    <cfRule type="duplicateValues" dxfId="117" priority="190"/>
    <cfRule type="duplicateValues" dxfId="116" priority="189"/>
    <cfRule type="duplicateValues" dxfId="115" priority="188"/>
    <cfRule type="duplicateValues" dxfId="114" priority="187"/>
  </conditionalFormatting>
  <conditionalFormatting sqref="AM29">
    <cfRule type="duplicateValues" dxfId="113" priority="186"/>
    <cfRule type="duplicateValues" dxfId="112" priority="185"/>
    <cfRule type="duplicateValues" dxfId="111" priority="184"/>
    <cfRule type="duplicateValues" dxfId="110" priority="183"/>
  </conditionalFormatting>
  <conditionalFormatting sqref="AM30">
    <cfRule type="duplicateValues" dxfId="109" priority="182"/>
    <cfRule type="duplicateValues" dxfId="108" priority="181"/>
    <cfRule type="duplicateValues" dxfId="107" priority="180"/>
    <cfRule type="duplicateValues" dxfId="106" priority="179"/>
  </conditionalFormatting>
  <conditionalFormatting sqref="AM32">
    <cfRule type="duplicateValues" dxfId="105" priority="159"/>
    <cfRule type="duplicateValues" dxfId="104" priority="160"/>
    <cfRule type="duplicateValues" dxfId="103" priority="161"/>
    <cfRule type="duplicateValues" dxfId="102" priority="162"/>
  </conditionalFormatting>
  <conditionalFormatting sqref="AM34">
    <cfRule type="duplicateValues" dxfId="101" priority="171"/>
    <cfRule type="duplicateValues" dxfId="100" priority="172"/>
    <cfRule type="duplicateValues" dxfId="99" priority="173"/>
    <cfRule type="duplicateValues" dxfId="98" priority="174"/>
  </conditionalFormatting>
  <conditionalFormatting sqref="AM35">
    <cfRule type="duplicateValues" dxfId="97" priority="158"/>
    <cfRule type="duplicateValues" dxfId="96" priority="157"/>
    <cfRule type="duplicateValues" dxfId="95" priority="156"/>
    <cfRule type="duplicateValues" dxfId="94" priority="155"/>
  </conditionalFormatting>
  <conditionalFormatting sqref="AM36">
    <cfRule type="duplicateValues" dxfId="93" priority="154"/>
    <cfRule type="duplicateValues" dxfId="92" priority="153"/>
    <cfRule type="duplicateValues" dxfId="91" priority="152"/>
    <cfRule type="duplicateValues" dxfId="90" priority="151"/>
  </conditionalFormatting>
  <conditionalFormatting sqref="AM37">
    <cfRule type="duplicateValues" dxfId="89" priority="150"/>
    <cfRule type="duplicateValues" dxfId="88" priority="149"/>
    <cfRule type="duplicateValues" dxfId="87" priority="148"/>
    <cfRule type="duplicateValues" dxfId="86" priority="147"/>
  </conditionalFormatting>
  <conditionalFormatting sqref="AM38">
    <cfRule type="duplicateValues" dxfId="85" priority="146"/>
    <cfRule type="duplicateValues" dxfId="84" priority="145"/>
    <cfRule type="duplicateValues" dxfId="83" priority="144"/>
    <cfRule type="duplicateValues" dxfId="82" priority="143"/>
  </conditionalFormatting>
  <conditionalFormatting sqref="AM44">
    <cfRule type="duplicateValues" dxfId="81" priority="142"/>
    <cfRule type="duplicateValues" dxfId="80" priority="141"/>
    <cfRule type="duplicateValues" dxfId="79" priority="140"/>
    <cfRule type="duplicateValues" dxfId="78" priority="139"/>
  </conditionalFormatting>
  <conditionalFormatting sqref="AM46">
    <cfRule type="duplicateValues" dxfId="77" priority="134"/>
    <cfRule type="duplicateValues" dxfId="76" priority="133"/>
    <cfRule type="duplicateValues" dxfId="75" priority="132"/>
    <cfRule type="duplicateValues" dxfId="74" priority="131"/>
  </conditionalFormatting>
  <conditionalFormatting sqref="AM47">
    <cfRule type="duplicateValues" dxfId="73" priority="138"/>
    <cfRule type="duplicateValues" dxfId="72" priority="137"/>
    <cfRule type="duplicateValues" dxfId="71" priority="136"/>
    <cfRule type="duplicateValues" dxfId="70" priority="135"/>
  </conditionalFormatting>
  <conditionalFormatting sqref="AM49">
    <cfRule type="duplicateValues" dxfId="69" priority="122"/>
    <cfRule type="duplicateValues" dxfId="68" priority="121"/>
    <cfRule type="duplicateValues" dxfId="67" priority="120"/>
    <cfRule type="duplicateValues" dxfId="66" priority="119"/>
  </conditionalFormatting>
  <conditionalFormatting sqref="AM50">
    <cfRule type="duplicateValues" dxfId="65" priority="118"/>
    <cfRule type="duplicateValues" dxfId="64" priority="117"/>
    <cfRule type="duplicateValues" dxfId="63" priority="116"/>
    <cfRule type="duplicateValues" dxfId="62" priority="115"/>
  </conditionalFormatting>
  <conditionalFormatting sqref="AM51">
    <cfRule type="duplicateValues" dxfId="61" priority="114"/>
    <cfRule type="duplicateValues" dxfId="60" priority="113"/>
    <cfRule type="duplicateValues" dxfId="59" priority="112"/>
    <cfRule type="duplicateValues" dxfId="58" priority="111"/>
  </conditionalFormatting>
  <conditionalFormatting sqref="AM52">
    <cfRule type="duplicateValues" dxfId="57" priority="99"/>
    <cfRule type="duplicateValues" dxfId="56" priority="100"/>
    <cfRule type="duplicateValues" dxfId="55" priority="101"/>
    <cfRule type="duplicateValues" dxfId="54" priority="102"/>
  </conditionalFormatting>
  <conditionalFormatting sqref="AM53">
    <cfRule type="duplicateValues" dxfId="53" priority="106"/>
    <cfRule type="duplicateValues" dxfId="52" priority="105"/>
    <cfRule type="duplicateValues" dxfId="51" priority="104"/>
    <cfRule type="duplicateValues" dxfId="50" priority="103"/>
  </conditionalFormatting>
  <conditionalFormatting sqref="AM54">
    <cfRule type="duplicateValues" dxfId="49" priority="107"/>
    <cfRule type="duplicateValues" dxfId="48" priority="108"/>
    <cfRule type="duplicateValues" dxfId="47" priority="109"/>
    <cfRule type="duplicateValues" dxfId="46" priority="110"/>
  </conditionalFormatting>
  <conditionalFormatting sqref="AM55">
    <cfRule type="duplicateValues" dxfId="45" priority="49"/>
    <cfRule type="duplicateValues" dxfId="44" priority="45"/>
    <cfRule type="duplicateValues" dxfId="43" priority="48"/>
    <cfRule type="duplicateValues" dxfId="42" priority="46"/>
    <cfRule type="duplicateValues" dxfId="41" priority="47"/>
    <cfRule type="duplicateValues" dxfId="40" priority="50"/>
  </conditionalFormatting>
  <conditionalFormatting sqref="AM59">
    <cfRule type="duplicateValues" dxfId="39" priority="98"/>
    <cfRule type="duplicateValues" dxfId="38" priority="97"/>
    <cfRule type="duplicateValues" dxfId="37" priority="96"/>
    <cfRule type="duplicateValues" dxfId="36" priority="95"/>
  </conditionalFormatting>
  <conditionalFormatting sqref="AM60">
    <cfRule type="duplicateValues" dxfId="35" priority="9"/>
    <cfRule type="duplicateValues" dxfId="34" priority="10"/>
    <cfRule type="duplicateValues" dxfId="33" priority="11"/>
    <cfRule type="duplicateValues" dxfId="32" priority="12"/>
  </conditionalFormatting>
  <conditionalFormatting sqref="AM61">
    <cfRule type="duplicateValues" dxfId="31" priority="94"/>
    <cfRule type="duplicateValues" dxfId="30" priority="93"/>
    <cfRule type="duplicateValues" dxfId="29" priority="92"/>
    <cfRule type="duplicateValues" dxfId="28" priority="91"/>
    <cfRule type="duplicateValues" dxfId="27" priority="90"/>
    <cfRule type="duplicateValues" dxfId="26" priority="89"/>
  </conditionalFormatting>
  <conditionalFormatting sqref="AM62">
    <cfRule type="duplicateValues" dxfId="25" priority="17"/>
    <cfRule type="duplicateValues" dxfId="24" priority="18"/>
    <cfRule type="duplicateValues" dxfId="23" priority="20"/>
    <cfRule type="duplicateValues" dxfId="22" priority="19"/>
  </conditionalFormatting>
  <conditionalFormatting sqref="AM63">
    <cfRule type="duplicateValues" dxfId="21" priority="1"/>
    <cfRule type="duplicateValues" dxfId="20" priority="4"/>
    <cfRule type="duplicateValues" dxfId="19" priority="3"/>
    <cfRule type="duplicateValues" dxfId="18" priority="2"/>
  </conditionalFormatting>
  <conditionalFormatting sqref="AN64">
    <cfRule type="duplicateValues" dxfId="17" priority="63"/>
    <cfRule type="duplicateValues" dxfId="16" priority="64"/>
    <cfRule type="duplicateValues" dxfId="15" priority="65"/>
    <cfRule type="duplicateValues" dxfId="14" priority="66"/>
  </conditionalFormatting>
  <conditionalFormatting sqref="AN66:AN67">
    <cfRule type="duplicateValues" dxfId="13" priority="55"/>
    <cfRule type="duplicateValues" dxfId="12" priority="56"/>
    <cfRule type="duplicateValues" dxfId="11" priority="57"/>
    <cfRule type="duplicateValues" dxfId="10" priority="58"/>
  </conditionalFormatting>
  <conditionalFormatting sqref="AR3:AR10 AR12:AR19 AR32 AR34:AR38">
    <cfRule type="cellIs" dxfId="9" priority="272" operator="between">
      <formula>80</formula>
      <formula>100</formula>
    </cfRule>
    <cfRule type="cellIs" dxfId="8" priority="273" operator="between">
      <formula>70</formula>
      <formula>79</formula>
    </cfRule>
    <cfRule type="cellIs" dxfId="7" priority="274" operator="between">
      <formula>60</formula>
      <formula>69</formula>
    </cfRule>
    <cfRule type="cellIs" dxfId="6" priority="275" operator="between">
      <formula>40</formula>
      <formula>59</formula>
    </cfRule>
    <cfRule type="cellIs" dxfId="5" priority="276" operator="between">
      <formula>0</formula>
      <formula>39</formula>
    </cfRule>
  </conditionalFormatting>
  <conditionalFormatting sqref="AU3 AU8 AR21:AR30 AU38 AR41:AR55 AU52 AU59 AR59:AR64 AU61:AU62 AU64">
    <cfRule type="cellIs" dxfId="4" priority="292" operator="between">
      <formula>80</formula>
      <formula>100</formula>
    </cfRule>
    <cfRule type="cellIs" dxfId="3" priority="293" operator="between">
      <formula>70</formula>
      <formula>79</formula>
    </cfRule>
    <cfRule type="cellIs" dxfId="2" priority="294" operator="between">
      <formula>60</formula>
      <formula>69</formula>
    </cfRule>
    <cfRule type="cellIs" dxfId="1" priority="295" operator="between">
      <formula>40</formula>
      <formula>59</formula>
    </cfRule>
    <cfRule type="cellIs" dxfId="0" priority="296" operator="between">
      <formula>0</formula>
      <formula>39</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MATRIZ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Indeportes0314</dc:creator>
  <cp:lastModifiedBy>Juan Manuel Mejia Muñoz</cp:lastModifiedBy>
  <dcterms:created xsi:type="dcterms:W3CDTF">2015-06-05T18:19:34Z</dcterms:created>
  <dcterms:modified xsi:type="dcterms:W3CDTF">2025-12-03T02:24:32Z</dcterms:modified>
</cp:coreProperties>
</file>